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drawings/drawing188.xml" ContentType="application/vnd.openxmlformats-officedocument.drawing+xml"/>
  <Override PartName="/xl/embeddings/oleObject180.bin" ContentType="application/vnd.openxmlformats-officedocument.oleObject"/>
  <Override PartName="/xl/drawings/drawing189.xml" ContentType="application/vnd.openxmlformats-officedocument.drawing+xml"/>
  <Override PartName="/xl/embeddings/oleObject181.bin" ContentType="application/vnd.openxmlformats-officedocument.oleObject"/>
  <Override PartName="/xl/drawings/drawing190.xml" ContentType="application/vnd.openxmlformats-officedocument.drawing+xml"/>
  <Override PartName="/xl/embeddings/oleObject182.bin" ContentType="application/vnd.openxmlformats-officedocument.oleObject"/>
  <Override PartName="/xl/drawings/drawing191.xml" ContentType="application/vnd.openxmlformats-officedocument.drawing+xml"/>
  <Override PartName="/xl/embeddings/oleObject183.bin" ContentType="application/vnd.openxmlformats-officedocument.oleObject"/>
  <Override PartName="/xl/drawings/drawing192.xml" ContentType="application/vnd.openxmlformats-officedocument.drawing+xml"/>
  <Override PartName="/xl/embeddings/oleObject184.bin" ContentType="application/vnd.openxmlformats-officedocument.oleObject"/>
  <Override PartName="/xl/drawings/drawing193.xml" ContentType="application/vnd.openxmlformats-officedocument.drawing+xml"/>
  <Override PartName="/xl/embeddings/oleObject185.bin" ContentType="application/vnd.openxmlformats-officedocument.oleObject"/>
  <Override PartName="/xl/drawings/drawing194.xml" ContentType="application/vnd.openxmlformats-officedocument.drawing+xml"/>
  <Override PartName="/xl/embeddings/oleObject186.bin" ContentType="application/vnd.openxmlformats-officedocument.oleObject"/>
  <Override PartName="/xl/drawings/drawing195.xml" ContentType="application/vnd.openxmlformats-officedocument.drawing+xml"/>
  <Override PartName="/xl/embeddings/oleObject187.bin" ContentType="application/vnd.openxmlformats-officedocument.oleObject"/>
  <Override PartName="/xl/drawings/drawing196.xml" ContentType="application/vnd.openxmlformats-officedocument.drawing+xml"/>
  <Override PartName="/xl/embeddings/oleObject188.bin" ContentType="application/vnd.openxmlformats-officedocument.oleObject"/>
  <Override PartName="/xl/drawings/drawing197.xml" ContentType="application/vnd.openxmlformats-officedocument.drawing+xml"/>
  <Override PartName="/xl/embeddings/oleObject189.bin" ContentType="application/vnd.openxmlformats-officedocument.oleObject"/>
  <Override PartName="/xl/drawings/drawing198.xml" ContentType="application/vnd.openxmlformats-officedocument.drawing+xml"/>
  <Override PartName="/xl/embeddings/oleObject190.bin" ContentType="application/vnd.openxmlformats-officedocument.oleObject"/>
  <Override PartName="/xl/drawings/drawing199.xml" ContentType="application/vnd.openxmlformats-officedocument.drawing+xml"/>
  <Override PartName="/xl/embeddings/oleObject191.bin" ContentType="application/vnd.openxmlformats-officedocument.oleObject"/>
  <Override PartName="/xl/drawings/drawing200.xml" ContentType="application/vnd.openxmlformats-officedocument.drawing+xml"/>
  <Override PartName="/xl/embeddings/oleObject192.bin" ContentType="application/vnd.openxmlformats-officedocument.oleObject"/>
  <Override PartName="/xl/drawings/drawing201.xml" ContentType="application/vnd.openxmlformats-officedocument.drawing+xml"/>
  <Override PartName="/xl/embeddings/oleObject193.bin" ContentType="application/vnd.openxmlformats-officedocument.oleObject"/>
  <Override PartName="/xl/drawings/drawing202.xml" ContentType="application/vnd.openxmlformats-officedocument.drawing+xml"/>
  <Override PartName="/xl/embeddings/oleObject194.bin" ContentType="application/vnd.openxmlformats-officedocument.oleObject"/>
  <Override PartName="/xl/drawings/drawing203.xml" ContentType="application/vnd.openxmlformats-officedocument.drawing+xml"/>
  <Override PartName="/xl/embeddings/oleObject195.bin" ContentType="application/vnd.openxmlformats-officedocument.oleObject"/>
  <Override PartName="/xl/drawings/drawing204.xml" ContentType="application/vnd.openxmlformats-officedocument.drawing+xml"/>
  <Override PartName="/xl/embeddings/oleObject196.bin" ContentType="application/vnd.openxmlformats-officedocument.oleObject"/>
  <Override PartName="/xl/drawings/drawing205.xml" ContentType="application/vnd.openxmlformats-officedocument.drawing+xml"/>
  <Override PartName="/xl/embeddings/oleObject197.bin" ContentType="application/vnd.openxmlformats-officedocument.oleObject"/>
  <Override PartName="/xl/drawings/drawing206.xml" ContentType="application/vnd.openxmlformats-officedocument.drawing+xml"/>
  <Override PartName="/xl/embeddings/oleObject198.bin" ContentType="application/vnd.openxmlformats-officedocument.oleObject"/>
  <Override PartName="/xl/drawings/drawing207.xml" ContentType="application/vnd.openxmlformats-officedocument.drawing+xml"/>
  <Override PartName="/xl/embeddings/oleObject199.bin" ContentType="application/vnd.openxmlformats-officedocument.oleObject"/>
  <Override PartName="/xl/drawings/drawing208.xml" ContentType="application/vnd.openxmlformats-officedocument.drawing+xml"/>
  <Override PartName="/xl/embeddings/oleObject200.bin" ContentType="application/vnd.openxmlformats-officedocument.oleObject"/>
  <Override PartName="/xl/drawings/drawing209.xml" ContentType="application/vnd.openxmlformats-officedocument.drawing+xml"/>
  <Override PartName="/xl/embeddings/oleObject201.bin" ContentType="application/vnd.openxmlformats-officedocument.oleObject"/>
  <Override PartName="/xl/drawings/drawing210.xml" ContentType="application/vnd.openxmlformats-officedocument.drawing+xml"/>
  <Override PartName="/xl/embeddings/oleObject202.bin" ContentType="application/vnd.openxmlformats-officedocument.oleObject"/>
  <Override PartName="/xl/drawings/drawing211.xml" ContentType="application/vnd.openxmlformats-officedocument.drawing+xml"/>
  <Override PartName="/xl/embeddings/oleObject203.bin" ContentType="application/vnd.openxmlformats-officedocument.oleObject"/>
  <Override PartName="/xl/drawings/drawing212.xml" ContentType="application/vnd.openxmlformats-officedocument.drawing+xml"/>
  <Override PartName="/xl/embeddings/oleObject204.bin" ContentType="application/vnd.openxmlformats-officedocument.oleObject"/>
  <Override PartName="/xl/drawings/drawing213.xml" ContentType="application/vnd.openxmlformats-officedocument.drawing+xml"/>
  <Override PartName="/xl/embeddings/oleObject205.bin" ContentType="application/vnd.openxmlformats-officedocument.oleObject"/>
  <Override PartName="/xl/drawings/drawing214.xml" ContentType="application/vnd.openxmlformats-officedocument.drawing+xml"/>
  <Override PartName="/xl/embeddings/oleObject206.bin" ContentType="application/vnd.openxmlformats-officedocument.oleObject"/>
  <Override PartName="/xl/drawings/drawing215.xml" ContentType="application/vnd.openxmlformats-officedocument.drawing+xml"/>
  <Override PartName="/xl/embeddings/oleObject207.bin" ContentType="application/vnd.openxmlformats-officedocument.oleObject"/>
  <Override PartName="/xl/drawings/drawing216.xml" ContentType="application/vnd.openxmlformats-officedocument.drawing+xml"/>
  <Override PartName="/xl/embeddings/oleObject208.bin" ContentType="application/vnd.openxmlformats-officedocument.oleObject"/>
  <Override PartName="/xl/drawings/drawing217.xml" ContentType="application/vnd.openxmlformats-officedocument.drawing+xml"/>
  <Override PartName="/xl/embeddings/oleObject209.bin" ContentType="application/vnd.openxmlformats-officedocument.oleObject"/>
  <Override PartName="/xl/drawings/drawing218.xml" ContentType="application/vnd.openxmlformats-officedocument.drawing+xml"/>
  <Override PartName="/xl/embeddings/oleObject210.bin" ContentType="application/vnd.openxmlformats-officedocument.oleObject"/>
  <Override PartName="/xl/drawings/drawing219.xml" ContentType="application/vnd.openxmlformats-officedocument.drawing+xml"/>
  <Override PartName="/xl/embeddings/oleObject211.bin" ContentType="application/vnd.openxmlformats-officedocument.oleObject"/>
  <Override PartName="/xl/drawings/drawing220.xml" ContentType="application/vnd.openxmlformats-officedocument.drawing+xml"/>
  <Override PartName="/xl/embeddings/oleObject212.bin" ContentType="application/vnd.openxmlformats-officedocument.oleObject"/>
  <Override PartName="/xl/drawings/drawing221.xml" ContentType="application/vnd.openxmlformats-officedocument.drawing+xml"/>
  <Override PartName="/xl/embeddings/oleObject213.bin" ContentType="application/vnd.openxmlformats-officedocument.oleObject"/>
  <Override PartName="/xl/drawings/drawing222.xml" ContentType="application/vnd.openxmlformats-officedocument.drawing+xml"/>
  <Override PartName="/xl/embeddings/oleObject214.bin" ContentType="application/vnd.openxmlformats-officedocument.oleObject"/>
  <Override PartName="/xl/drawings/drawing223.xml" ContentType="application/vnd.openxmlformats-officedocument.drawing+xml"/>
  <Override PartName="/xl/embeddings/oleObject215.bin" ContentType="application/vnd.openxmlformats-officedocument.oleObject"/>
  <Override PartName="/xl/drawings/drawing224.xml" ContentType="application/vnd.openxmlformats-officedocument.drawing+xml"/>
  <Override PartName="/xl/embeddings/oleObject216.bin" ContentType="application/vnd.openxmlformats-officedocument.oleObject"/>
  <Override PartName="/xl/drawings/drawing225.xml" ContentType="application/vnd.openxmlformats-officedocument.drawing+xml"/>
  <Override PartName="/xl/embeddings/oleObject217.bin" ContentType="application/vnd.openxmlformats-officedocument.oleObject"/>
  <Override PartName="/xl/drawings/drawing226.xml" ContentType="application/vnd.openxmlformats-officedocument.drawing+xml"/>
  <Override PartName="/xl/embeddings/oleObject218.bin" ContentType="application/vnd.openxmlformats-officedocument.oleObject"/>
  <Override PartName="/xl/drawings/drawing227.xml" ContentType="application/vnd.openxmlformats-officedocument.drawing+xml"/>
  <Override PartName="/xl/embeddings/oleObject219.bin" ContentType="application/vnd.openxmlformats-officedocument.oleObject"/>
  <Override PartName="/xl/drawings/drawing228.xml" ContentType="application/vnd.openxmlformats-officedocument.drawing+xml"/>
  <Override PartName="/xl/embeddings/oleObject220.bin" ContentType="application/vnd.openxmlformats-officedocument.oleObject"/>
  <Override PartName="/xl/drawings/drawing229.xml" ContentType="application/vnd.openxmlformats-officedocument.drawing+xml"/>
  <Override PartName="/xl/embeddings/oleObject221.bin" ContentType="application/vnd.openxmlformats-officedocument.oleObject"/>
  <Override PartName="/xl/drawings/drawing230.xml" ContentType="application/vnd.openxmlformats-officedocument.drawing+xml"/>
  <Override PartName="/xl/embeddings/oleObject222.bin" ContentType="application/vnd.openxmlformats-officedocument.oleObject"/>
  <Override PartName="/xl/drawings/drawing231.xml" ContentType="application/vnd.openxmlformats-officedocument.drawing+xml"/>
  <Override PartName="/xl/embeddings/oleObject223.bin" ContentType="application/vnd.openxmlformats-officedocument.oleObject"/>
  <Override PartName="/xl/drawings/drawing232.xml" ContentType="application/vnd.openxmlformats-officedocument.drawing+xml"/>
  <Override PartName="/xl/embeddings/oleObject224.bin" ContentType="application/vnd.openxmlformats-officedocument.oleObject"/>
  <Override PartName="/xl/drawings/drawing233.xml" ContentType="application/vnd.openxmlformats-officedocument.drawing+xml"/>
  <Override PartName="/xl/embeddings/oleObject225.bin" ContentType="application/vnd.openxmlformats-officedocument.oleObject"/>
  <Override PartName="/xl/drawings/drawing234.xml" ContentType="application/vnd.openxmlformats-officedocument.drawing+xml"/>
  <Override PartName="/xl/embeddings/oleObject226.bin" ContentType="application/vnd.openxmlformats-officedocument.oleObject"/>
  <Override PartName="/xl/drawings/drawing235.xml" ContentType="application/vnd.openxmlformats-officedocument.drawing+xml"/>
  <Override PartName="/xl/embeddings/oleObject227.bin" ContentType="application/vnd.openxmlformats-officedocument.oleObject"/>
  <Override PartName="/xl/drawings/drawing236.xml" ContentType="application/vnd.openxmlformats-officedocument.drawing+xml"/>
  <Override PartName="/xl/embeddings/oleObject228.bin" ContentType="application/vnd.openxmlformats-officedocument.oleObject"/>
  <Override PartName="/xl/drawings/drawing237.xml" ContentType="application/vnd.openxmlformats-officedocument.drawing+xml"/>
  <Override PartName="/xl/embeddings/oleObject229.bin" ContentType="application/vnd.openxmlformats-officedocument.oleObject"/>
  <Override PartName="/xl/drawings/drawing238.xml" ContentType="application/vnd.openxmlformats-officedocument.drawing+xml"/>
  <Override PartName="/xl/embeddings/oleObject230.bin" ContentType="application/vnd.openxmlformats-officedocument.oleObject"/>
  <Override PartName="/xl/drawings/drawing239.xml" ContentType="application/vnd.openxmlformats-officedocument.drawing+xml"/>
  <Override PartName="/xl/embeddings/oleObject231.bin" ContentType="application/vnd.openxmlformats-officedocument.oleObject"/>
  <Override PartName="/xl/drawings/drawing240.xml" ContentType="application/vnd.openxmlformats-officedocument.drawing+xml"/>
  <Override PartName="/xl/embeddings/oleObject232.bin" ContentType="application/vnd.openxmlformats-officedocument.oleObject"/>
  <Override PartName="/xl/drawings/drawing241.xml" ContentType="application/vnd.openxmlformats-officedocument.drawing+xml"/>
  <Override PartName="/xl/embeddings/oleObject233.bin" ContentType="application/vnd.openxmlformats-officedocument.oleObject"/>
  <Override PartName="/xl/drawings/drawing242.xml" ContentType="application/vnd.openxmlformats-officedocument.drawing+xml"/>
  <Override PartName="/xl/embeddings/oleObject234.bin" ContentType="application/vnd.openxmlformats-officedocument.oleObject"/>
  <Override PartName="/xl/drawings/drawing243.xml" ContentType="application/vnd.openxmlformats-officedocument.drawing+xml"/>
  <Override PartName="/xl/embeddings/oleObject235.bin" ContentType="application/vnd.openxmlformats-officedocument.oleObject"/>
  <Override PartName="/xl/drawings/drawing244.xml" ContentType="application/vnd.openxmlformats-officedocument.drawing+xml"/>
  <Override PartName="/xl/embeddings/oleObject236.bin" ContentType="application/vnd.openxmlformats-officedocument.oleObject"/>
  <Override PartName="/xl/drawings/drawing245.xml" ContentType="application/vnd.openxmlformats-officedocument.drawing+xml"/>
  <Override PartName="/xl/embeddings/oleObject237.bin" ContentType="application/vnd.openxmlformats-officedocument.oleObject"/>
  <Override PartName="/xl/drawings/drawing246.xml" ContentType="application/vnd.openxmlformats-officedocument.drawing+xml"/>
  <Override PartName="/xl/embeddings/oleObject238.bin" ContentType="application/vnd.openxmlformats-officedocument.oleObject"/>
  <Override PartName="/xl/drawings/drawing247.xml" ContentType="application/vnd.openxmlformats-officedocument.drawing+xml"/>
  <Override PartName="/xl/embeddings/oleObject239.bin" ContentType="application/vnd.openxmlformats-officedocument.oleObject"/>
  <Override PartName="/xl/drawings/drawing248.xml" ContentType="application/vnd.openxmlformats-officedocument.drawing+xml"/>
  <Override PartName="/xl/embeddings/oleObject240.bin" ContentType="application/vnd.openxmlformats-officedocument.oleObject"/>
  <Override PartName="/xl/drawings/drawing249.xml" ContentType="application/vnd.openxmlformats-officedocument.drawing+xml"/>
  <Override PartName="/xl/embeddings/oleObject241.bin" ContentType="application/vnd.openxmlformats-officedocument.oleObject"/>
  <Override PartName="/xl/drawings/drawing250.xml" ContentType="application/vnd.openxmlformats-officedocument.drawing+xml"/>
  <Override PartName="/xl/embeddings/oleObject242.bin" ContentType="application/vnd.openxmlformats-officedocument.oleObject"/>
  <Override PartName="/xl/drawings/drawing251.xml" ContentType="application/vnd.openxmlformats-officedocument.drawing+xml"/>
  <Override PartName="/xl/embeddings/oleObject243.bin" ContentType="application/vnd.openxmlformats-officedocument.oleObject"/>
  <Override PartName="/xl/drawings/drawing252.xml" ContentType="application/vnd.openxmlformats-officedocument.drawing+xml"/>
  <Override PartName="/xl/embeddings/oleObject244.bin" ContentType="application/vnd.openxmlformats-officedocument.oleObject"/>
  <Override PartName="/xl/drawings/drawing253.xml" ContentType="application/vnd.openxmlformats-officedocument.drawing+xml"/>
  <Override PartName="/xl/embeddings/oleObject245.bin" ContentType="application/vnd.openxmlformats-officedocument.oleObject"/>
  <Override PartName="/xl/drawings/drawing254.xml" ContentType="application/vnd.openxmlformats-officedocument.drawing+xml"/>
  <Override PartName="/xl/embeddings/oleObject246.bin" ContentType="application/vnd.openxmlformats-officedocument.oleObject"/>
  <Override PartName="/xl/drawings/drawing255.xml" ContentType="application/vnd.openxmlformats-officedocument.drawing+xml"/>
  <Override PartName="/xl/embeddings/oleObject247.bin" ContentType="application/vnd.openxmlformats-officedocument.oleObject"/>
  <Override PartName="/xl/drawings/drawing256.xml" ContentType="application/vnd.openxmlformats-officedocument.drawing+xml"/>
  <Override PartName="/xl/embeddings/oleObject248.bin" ContentType="application/vnd.openxmlformats-officedocument.oleObject"/>
  <Override PartName="/xl/drawings/drawing257.xml" ContentType="application/vnd.openxmlformats-officedocument.drawing+xml"/>
  <Override PartName="/xl/embeddings/oleObject249.bin" ContentType="application/vnd.openxmlformats-officedocument.oleObject"/>
  <Override PartName="/xl/drawings/drawing258.xml" ContentType="application/vnd.openxmlformats-officedocument.drawing+xml"/>
  <Override PartName="/xl/embeddings/oleObject250.bin" ContentType="application/vnd.openxmlformats-officedocument.oleObject"/>
  <Override PartName="/xl/drawings/drawing259.xml" ContentType="application/vnd.openxmlformats-officedocument.drawing+xml"/>
  <Override PartName="/xl/embeddings/oleObject251.bin" ContentType="application/vnd.openxmlformats-officedocument.oleObject"/>
  <Override PartName="/xl/drawings/drawing260.xml" ContentType="application/vnd.openxmlformats-officedocument.drawing+xml"/>
  <Override PartName="/xl/embeddings/oleObject252.bin" ContentType="application/vnd.openxmlformats-officedocument.oleObject"/>
  <Override PartName="/xl/drawings/drawing261.xml" ContentType="application/vnd.openxmlformats-officedocument.drawing+xml"/>
  <Override PartName="/xl/embeddings/oleObject253.bin" ContentType="application/vnd.openxmlformats-officedocument.oleObject"/>
  <Override PartName="/xl/drawings/drawing262.xml" ContentType="application/vnd.openxmlformats-officedocument.drawing+xml"/>
  <Override PartName="/xl/embeddings/oleObject254.bin" ContentType="application/vnd.openxmlformats-officedocument.oleObject"/>
  <Override PartName="/xl/drawings/drawing263.xml" ContentType="application/vnd.openxmlformats-officedocument.drawing+xml"/>
  <Override PartName="/xl/embeddings/oleObject255.bin" ContentType="application/vnd.openxmlformats-officedocument.oleObject"/>
  <Override PartName="/xl/drawings/drawing264.xml" ContentType="application/vnd.openxmlformats-officedocument.drawing+xml"/>
  <Override PartName="/xl/embeddings/oleObject256.bin" ContentType="application/vnd.openxmlformats-officedocument.oleObject"/>
  <Override PartName="/xl/drawings/drawing265.xml" ContentType="application/vnd.openxmlformats-officedocument.drawing+xml"/>
  <Override PartName="/xl/embeddings/oleObject257.bin" ContentType="application/vnd.openxmlformats-officedocument.oleObject"/>
  <Override PartName="/xl/drawings/drawing266.xml" ContentType="application/vnd.openxmlformats-officedocument.drawing+xml"/>
  <Override PartName="/xl/embeddings/oleObject258.bin" ContentType="application/vnd.openxmlformats-officedocument.oleObject"/>
  <Override PartName="/xl/drawings/drawing267.xml" ContentType="application/vnd.openxmlformats-officedocument.drawing+xml"/>
  <Override PartName="/xl/embeddings/oleObject259.bin" ContentType="application/vnd.openxmlformats-officedocument.oleObject"/>
  <Override PartName="/xl/drawings/drawing268.xml" ContentType="application/vnd.openxmlformats-officedocument.drawing+xml"/>
  <Override PartName="/xl/embeddings/oleObject260.bin" ContentType="application/vnd.openxmlformats-officedocument.oleObject"/>
  <Override PartName="/xl/drawings/drawing269.xml" ContentType="application/vnd.openxmlformats-officedocument.drawing+xml"/>
  <Override PartName="/xl/embeddings/oleObject261.bin" ContentType="application/vnd.openxmlformats-officedocument.oleObject"/>
  <Override PartName="/xl/drawings/drawing270.xml" ContentType="application/vnd.openxmlformats-officedocument.drawing+xml"/>
  <Override PartName="/xl/embeddings/oleObject262.bin" ContentType="application/vnd.openxmlformats-officedocument.oleObject"/>
  <Override PartName="/xl/drawings/drawing271.xml" ContentType="application/vnd.openxmlformats-officedocument.drawing+xml"/>
  <Override PartName="/xl/embeddings/oleObject263.bin" ContentType="application/vnd.openxmlformats-officedocument.oleObject"/>
  <Override PartName="/xl/drawings/drawing272.xml" ContentType="application/vnd.openxmlformats-officedocument.drawing+xml"/>
  <Override PartName="/xl/embeddings/oleObject264.bin" ContentType="application/vnd.openxmlformats-officedocument.oleObject"/>
  <Override PartName="/xl/drawings/drawing273.xml" ContentType="application/vnd.openxmlformats-officedocument.drawing+xml"/>
  <Override PartName="/xl/embeddings/oleObject265.bin" ContentType="application/vnd.openxmlformats-officedocument.oleObject"/>
  <Override PartName="/xl/drawings/drawing274.xml" ContentType="application/vnd.openxmlformats-officedocument.drawing+xml"/>
  <Override PartName="/xl/embeddings/oleObject266.bin" ContentType="application/vnd.openxmlformats-officedocument.oleObject"/>
  <Override PartName="/xl/drawings/drawing275.xml" ContentType="application/vnd.openxmlformats-officedocument.drawing+xml"/>
  <Override PartName="/xl/embeddings/oleObject267.bin" ContentType="application/vnd.openxmlformats-officedocument.oleObject"/>
  <Override PartName="/xl/drawings/drawing276.xml" ContentType="application/vnd.openxmlformats-officedocument.drawing+xml"/>
  <Override PartName="/xl/embeddings/oleObject268.bin" ContentType="application/vnd.openxmlformats-officedocument.oleObject"/>
  <Override PartName="/xl/drawings/drawing277.xml" ContentType="application/vnd.openxmlformats-officedocument.drawing+xml"/>
  <Override PartName="/xl/embeddings/oleObject269.bin" ContentType="application/vnd.openxmlformats-officedocument.oleObject"/>
  <Override PartName="/xl/drawings/drawing278.xml" ContentType="application/vnd.openxmlformats-officedocument.drawing+xml"/>
  <Override PartName="/xl/embeddings/oleObject270.bin" ContentType="application/vnd.openxmlformats-officedocument.oleObject"/>
  <Override PartName="/xl/drawings/drawing279.xml" ContentType="application/vnd.openxmlformats-officedocument.drawing+xml"/>
  <Override PartName="/xl/embeddings/oleObject271.bin" ContentType="application/vnd.openxmlformats-officedocument.oleObject"/>
  <Override PartName="/xl/drawings/drawing280.xml" ContentType="application/vnd.openxmlformats-officedocument.drawing+xml"/>
  <Override PartName="/xl/embeddings/oleObject272.bin" ContentType="application/vnd.openxmlformats-officedocument.oleObject"/>
  <Override PartName="/xl/drawings/drawing281.xml" ContentType="application/vnd.openxmlformats-officedocument.drawing+xml"/>
  <Override PartName="/xl/embeddings/oleObject273.bin" ContentType="application/vnd.openxmlformats-officedocument.oleObject"/>
  <Override PartName="/xl/drawings/drawing282.xml" ContentType="application/vnd.openxmlformats-officedocument.drawing+xml"/>
  <Override PartName="/xl/embeddings/oleObject274.bin" ContentType="application/vnd.openxmlformats-officedocument.oleObject"/>
  <Override PartName="/xl/drawings/drawing283.xml" ContentType="application/vnd.openxmlformats-officedocument.drawing+xml"/>
  <Override PartName="/xl/embeddings/oleObject275.bin" ContentType="application/vnd.openxmlformats-officedocument.oleObject"/>
  <Override PartName="/xl/drawings/drawing284.xml" ContentType="application/vnd.openxmlformats-officedocument.drawing+xml"/>
  <Override PartName="/xl/embeddings/oleObject276.bin" ContentType="application/vnd.openxmlformats-officedocument.oleObject"/>
  <Override PartName="/xl/drawings/drawing285.xml" ContentType="application/vnd.openxmlformats-officedocument.drawing+xml"/>
  <Override PartName="/xl/embeddings/oleObject277.bin" ContentType="application/vnd.openxmlformats-officedocument.oleObject"/>
  <Override PartName="/xl/drawings/drawing286.xml" ContentType="application/vnd.openxmlformats-officedocument.drawing+xml"/>
  <Override PartName="/xl/embeddings/oleObject278.bin" ContentType="application/vnd.openxmlformats-officedocument.oleObject"/>
  <Override PartName="/xl/drawings/drawing287.xml" ContentType="application/vnd.openxmlformats-officedocument.drawing+xml"/>
  <Override PartName="/xl/embeddings/oleObject279.bin" ContentType="application/vnd.openxmlformats-officedocument.oleObject"/>
  <Override PartName="/xl/drawings/drawing288.xml" ContentType="application/vnd.openxmlformats-officedocument.drawing+xml"/>
  <Override PartName="/xl/embeddings/oleObject280.bin" ContentType="application/vnd.openxmlformats-officedocument.oleObject"/>
  <Override PartName="/xl/drawings/drawing289.xml" ContentType="application/vnd.openxmlformats-officedocument.drawing+xml"/>
  <Override PartName="/xl/embeddings/oleObject281.bin" ContentType="application/vnd.openxmlformats-officedocument.oleObject"/>
  <Override PartName="/xl/drawings/drawing290.xml" ContentType="application/vnd.openxmlformats-officedocument.drawing+xml"/>
  <Override PartName="/xl/embeddings/oleObject282.bin" ContentType="application/vnd.openxmlformats-officedocument.oleObject"/>
  <Override PartName="/xl/drawings/drawing291.xml" ContentType="application/vnd.openxmlformats-officedocument.drawing+xml"/>
  <Override PartName="/xl/embeddings/oleObject283.bin" ContentType="application/vnd.openxmlformats-officedocument.oleObject"/>
  <Override PartName="/xl/drawings/drawing292.xml" ContentType="application/vnd.openxmlformats-officedocument.drawing+xml"/>
  <Override PartName="/xl/embeddings/oleObject284.bin" ContentType="application/vnd.openxmlformats-officedocument.oleObject"/>
  <Override PartName="/xl/drawings/drawing293.xml" ContentType="application/vnd.openxmlformats-officedocument.drawing+xml"/>
  <Override PartName="/xl/embeddings/oleObject285.bin" ContentType="application/vnd.openxmlformats-officedocument.oleObject"/>
  <Override PartName="/xl/drawings/drawing294.xml" ContentType="application/vnd.openxmlformats-officedocument.drawing+xml"/>
  <Override PartName="/xl/embeddings/oleObject286.bin" ContentType="application/vnd.openxmlformats-officedocument.oleObject"/>
  <Override PartName="/xl/drawings/drawing295.xml" ContentType="application/vnd.openxmlformats-officedocument.drawing+xml"/>
  <Override PartName="/xl/embeddings/oleObject287.bin" ContentType="application/vnd.openxmlformats-officedocument.oleObject"/>
  <Override PartName="/xl/drawings/drawing296.xml" ContentType="application/vnd.openxmlformats-officedocument.drawing+xml"/>
  <Override PartName="/xl/embeddings/oleObject288.bin" ContentType="application/vnd.openxmlformats-officedocument.oleObject"/>
  <Override PartName="/xl/drawings/drawing297.xml" ContentType="application/vnd.openxmlformats-officedocument.drawing+xml"/>
  <Override PartName="/xl/embeddings/oleObject289.bin" ContentType="application/vnd.openxmlformats-officedocument.oleObject"/>
  <Override PartName="/xl/drawings/drawing298.xml" ContentType="application/vnd.openxmlformats-officedocument.drawing+xml"/>
  <Override PartName="/xl/embeddings/oleObject290.bin" ContentType="application/vnd.openxmlformats-officedocument.oleObject"/>
  <Override PartName="/xl/drawings/drawing299.xml" ContentType="application/vnd.openxmlformats-officedocument.drawing+xml"/>
  <Override PartName="/xl/embeddings/oleObject291.bin" ContentType="application/vnd.openxmlformats-officedocument.oleObject"/>
  <Override PartName="/xl/drawings/drawing300.xml" ContentType="application/vnd.openxmlformats-officedocument.drawing+xml"/>
  <Override PartName="/xl/embeddings/oleObject292.bin" ContentType="application/vnd.openxmlformats-officedocument.oleObject"/>
  <Override PartName="/xl/drawings/drawing301.xml" ContentType="application/vnd.openxmlformats-officedocument.drawing+xml"/>
  <Override PartName="/xl/embeddings/oleObject293.bin" ContentType="application/vnd.openxmlformats-officedocument.oleObject"/>
  <Override PartName="/xl/drawings/drawing302.xml" ContentType="application/vnd.openxmlformats-officedocument.drawing+xml"/>
  <Override PartName="/xl/embeddings/oleObject294.bin" ContentType="application/vnd.openxmlformats-officedocument.oleObject"/>
  <Override PartName="/xl/drawings/drawing303.xml" ContentType="application/vnd.openxmlformats-officedocument.drawing+xml"/>
  <Override PartName="/xl/embeddings/oleObject295.bin" ContentType="application/vnd.openxmlformats-officedocument.oleObject"/>
  <Override PartName="/xl/drawings/drawing304.xml" ContentType="application/vnd.openxmlformats-officedocument.drawing+xml"/>
  <Override PartName="/xl/embeddings/oleObject296.bin" ContentType="application/vnd.openxmlformats-officedocument.oleObject"/>
  <Override PartName="/xl/drawings/drawing305.xml" ContentType="application/vnd.openxmlformats-officedocument.drawing+xml"/>
  <Override PartName="/xl/embeddings/oleObject297.bin" ContentType="application/vnd.openxmlformats-officedocument.oleObject"/>
  <Override PartName="/xl/drawings/drawing306.xml" ContentType="application/vnd.openxmlformats-officedocument.drawing+xml"/>
  <Override PartName="/xl/embeddings/oleObject298.bin" ContentType="application/vnd.openxmlformats-officedocument.oleObject"/>
  <Override PartName="/xl/drawings/drawing307.xml" ContentType="application/vnd.openxmlformats-officedocument.drawing+xml"/>
  <Override PartName="/xl/embeddings/oleObject299.bin" ContentType="application/vnd.openxmlformats-officedocument.oleObject"/>
  <Override PartName="/xl/drawings/drawing308.xml" ContentType="application/vnd.openxmlformats-officedocument.drawing+xml"/>
  <Override PartName="/xl/embeddings/oleObject300.bin" ContentType="application/vnd.openxmlformats-officedocument.oleObject"/>
  <Override PartName="/xl/drawings/drawing309.xml" ContentType="application/vnd.openxmlformats-officedocument.drawing+xml"/>
  <Override PartName="/xl/embeddings/oleObject301.bin" ContentType="application/vnd.openxmlformats-officedocument.oleObject"/>
  <Override PartName="/xl/drawings/drawing310.xml" ContentType="application/vnd.openxmlformats-officedocument.drawing+xml"/>
  <Override PartName="/xl/embeddings/oleObject302.bin" ContentType="application/vnd.openxmlformats-officedocument.oleObject"/>
  <Override PartName="/xl/drawings/drawing311.xml" ContentType="application/vnd.openxmlformats-officedocument.drawing+xml"/>
  <Override PartName="/xl/embeddings/oleObject303.bin" ContentType="application/vnd.openxmlformats-officedocument.oleObject"/>
  <Override PartName="/xl/drawings/drawing312.xml" ContentType="application/vnd.openxmlformats-officedocument.drawing+xml"/>
  <Override PartName="/xl/embeddings/oleObject304.bin" ContentType="application/vnd.openxmlformats-officedocument.oleObject"/>
  <Override PartName="/xl/drawings/drawing313.xml" ContentType="application/vnd.openxmlformats-officedocument.drawing+xml"/>
  <Override PartName="/xl/embeddings/oleObject305.bin" ContentType="application/vnd.openxmlformats-officedocument.oleObject"/>
  <Override PartName="/xl/drawings/drawing314.xml" ContentType="application/vnd.openxmlformats-officedocument.drawing+xml"/>
  <Override PartName="/xl/embeddings/oleObject306.bin" ContentType="application/vnd.openxmlformats-officedocument.oleObject"/>
  <Override PartName="/xl/drawings/drawing315.xml" ContentType="application/vnd.openxmlformats-officedocument.drawing+xml"/>
  <Override PartName="/xl/embeddings/oleObject307.bin" ContentType="application/vnd.openxmlformats-officedocument.oleObject"/>
  <Override PartName="/xl/drawings/drawing316.xml" ContentType="application/vnd.openxmlformats-officedocument.drawing+xml"/>
  <Override PartName="/xl/embeddings/oleObject308.bin" ContentType="application/vnd.openxmlformats-officedocument.oleObject"/>
  <Override PartName="/xl/drawings/drawing317.xml" ContentType="application/vnd.openxmlformats-officedocument.drawing+xml"/>
  <Override PartName="/xl/embeddings/oleObject309.bin" ContentType="application/vnd.openxmlformats-officedocument.oleObject"/>
  <Override PartName="/xl/drawings/drawing318.xml" ContentType="application/vnd.openxmlformats-officedocument.drawing+xml"/>
  <Override PartName="/xl/embeddings/oleObject310.bin" ContentType="application/vnd.openxmlformats-officedocument.oleObject"/>
  <Override PartName="/xl/drawings/drawing319.xml" ContentType="application/vnd.openxmlformats-officedocument.drawing+xml"/>
  <Override PartName="/xl/embeddings/oleObject311.bin" ContentType="application/vnd.openxmlformats-officedocument.oleObject"/>
  <Override PartName="/xl/drawings/drawing320.xml" ContentType="application/vnd.openxmlformats-officedocument.drawing+xml"/>
  <Override PartName="/xl/embeddings/oleObject312.bin" ContentType="application/vnd.openxmlformats-officedocument.oleObject"/>
  <Override PartName="/xl/drawings/drawing321.xml" ContentType="application/vnd.openxmlformats-officedocument.drawing+xml"/>
  <Override PartName="/xl/embeddings/oleObject313.bin" ContentType="application/vnd.openxmlformats-officedocument.oleObject"/>
  <Override PartName="/xl/drawings/drawing322.xml" ContentType="application/vnd.openxmlformats-officedocument.drawing+xml"/>
  <Override PartName="/xl/embeddings/oleObject314.bin" ContentType="application/vnd.openxmlformats-officedocument.oleObject"/>
  <Override PartName="/xl/drawings/drawing323.xml" ContentType="application/vnd.openxmlformats-officedocument.drawing+xml"/>
  <Override PartName="/xl/embeddings/oleObject315.bin" ContentType="application/vnd.openxmlformats-officedocument.oleObject"/>
  <Override PartName="/xl/drawings/drawing324.xml" ContentType="application/vnd.openxmlformats-officedocument.drawing+xml"/>
  <Override PartName="/xl/embeddings/oleObject316.bin" ContentType="application/vnd.openxmlformats-officedocument.oleObject"/>
  <Override PartName="/xl/drawings/drawing325.xml" ContentType="application/vnd.openxmlformats-officedocument.drawing+xml"/>
  <Override PartName="/xl/embeddings/oleObject317.bin" ContentType="application/vnd.openxmlformats-officedocument.oleObject"/>
  <Override PartName="/xl/drawings/drawing326.xml" ContentType="application/vnd.openxmlformats-officedocument.drawing+xml"/>
  <Override PartName="/xl/embeddings/oleObject318.bin" ContentType="application/vnd.openxmlformats-officedocument.oleObject"/>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2021\APU TERRITORIALES\"/>
    </mc:Choice>
  </mc:AlternateContent>
  <xr:revisionPtr revIDLastSave="0" documentId="13_ncr:1_{34E54243-F8C0-4042-B986-6B52ED19AB34}" xr6:coauthVersionLast="45" xr6:coauthVersionMax="47"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9" i="2" l="1"/>
  <c r="D51" i="2"/>
  <c r="D52" i="2"/>
  <c r="D47" i="2"/>
  <c r="D46" i="2"/>
  <c r="D45" i="2"/>
  <c r="D64" i="2"/>
  <c r="D67" i="2"/>
  <c r="D33" i="2" l="1"/>
  <c r="D36" i="2"/>
  <c r="D31" i="2"/>
  <c r="D29" i="2"/>
  <c r="D34" i="2"/>
  <c r="D35" i="2"/>
  <c r="D37" i="2"/>
  <c r="D38" i="2"/>
  <c r="D39" i="2"/>
  <c r="D32" i="2"/>
  <c r="M48" i="64"/>
  <c r="M70" i="374" l="1"/>
  <c r="B77" i="244" l="1"/>
  <c r="M58" i="244"/>
  <c r="N58" i="244" s="1"/>
  <c r="J58" i="244"/>
  <c r="B58" i="244"/>
  <c r="B57" i="244"/>
  <c r="K44" i="244"/>
  <c r="N44" i="244" s="1"/>
  <c r="B44" i="244"/>
  <c r="K77" i="244" l="1"/>
  <c r="N77" i="244" l="1"/>
  <c r="I77" i="244"/>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K59" i="287"/>
  <c r="B59" i="287"/>
  <c r="B58" i="287"/>
  <c r="K59" i="286"/>
  <c r="K58" i="286"/>
  <c r="B59" i="286"/>
  <c r="B58" i="286"/>
  <c r="B58" i="285"/>
  <c r="K58" i="284"/>
  <c r="B58" i="284"/>
  <c r="K58" i="283"/>
  <c r="B58" i="283"/>
  <c r="B61" i="270" l="1"/>
  <c r="K66" i="268"/>
  <c r="B66" i="268"/>
  <c r="B65" i="268"/>
  <c r="K69" i="252"/>
  <c r="B69" i="252"/>
  <c r="B68" i="252"/>
  <c r="K65" i="248"/>
  <c r="B65" i="248"/>
  <c r="B64" i="248"/>
  <c r="B63" i="249"/>
  <c r="K63" i="249"/>
  <c r="B55" i="248" l="1"/>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K61" i="273"/>
  <c r="B61" i="273"/>
  <c r="M49" i="273"/>
  <c r="N49" i="273" s="1"/>
  <c r="J49" i="273"/>
  <c r="B49" i="273"/>
  <c r="M48" i="273"/>
  <c r="N48" i="273" s="1"/>
  <c r="J48" i="273"/>
  <c r="B48" i="273"/>
  <c r="K36" i="273"/>
  <c r="N36" i="273" s="1"/>
  <c r="B36" i="273"/>
  <c r="K73" i="272"/>
  <c r="N73" i="272" s="1"/>
  <c r="B73" i="272"/>
  <c r="K72" i="272"/>
  <c r="N72" i="272" s="1"/>
  <c r="B72"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K65" i="249"/>
  <c r="B65"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I73" i="248" s="1"/>
  <c r="B73" i="248"/>
  <c r="K64"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K59" i="33"/>
  <c r="B59" i="33"/>
  <c r="N54" i="33"/>
  <c r="K36" i="33"/>
  <c r="N36" i="33" s="1"/>
  <c r="B36" i="33"/>
  <c r="K70" i="32"/>
  <c r="N70" i="32" s="1"/>
  <c r="N76" i="32" s="1"/>
  <c r="N42" i="32" s="1"/>
  <c r="N43" i="32" s="1"/>
  <c r="B70" i="32"/>
  <c r="B59" i="32"/>
  <c r="N54" i="32"/>
  <c r="K70" i="31"/>
  <c r="N70" i="31" s="1"/>
  <c r="N76" i="31" s="1"/>
  <c r="N42" i="31" s="1"/>
  <c r="B70"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H59" i="7"/>
  <c r="B59" i="7"/>
  <c r="K38" i="7"/>
  <c r="N38" i="7" s="1"/>
  <c r="B38" i="7"/>
  <c r="K37" i="7"/>
  <c r="N37" i="7" s="1"/>
  <c r="B37" i="7"/>
  <c r="K36" i="7"/>
  <c r="N36" i="7" s="1"/>
  <c r="B36" i="7"/>
  <c r="N77" i="295" l="1"/>
  <c r="N41" i="295" s="1"/>
  <c r="N43" i="295" s="1"/>
  <c r="N77" i="329"/>
  <c r="N41" i="329" s="1"/>
  <c r="N76" i="56"/>
  <c r="N42" i="56" s="1"/>
  <c r="N43" i="56" s="1"/>
  <c r="N75" i="325"/>
  <c r="N41" i="325" s="1"/>
  <c r="N43" i="325" s="1"/>
  <c r="N81" i="170"/>
  <c r="N47" i="170" s="1"/>
  <c r="N49" i="170" s="1"/>
  <c r="N81" i="178"/>
  <c r="N47" i="178" s="1"/>
  <c r="N49" i="178" s="1"/>
  <c r="N80" i="179"/>
  <c r="N46" i="179" s="1"/>
  <c r="N48" i="179" s="1"/>
  <c r="N83" i="279"/>
  <c r="N46" i="279" s="1"/>
  <c r="N48" i="279" s="1"/>
  <c r="N81" i="282"/>
  <c r="N44" i="282" s="1"/>
  <c r="N77" i="337"/>
  <c r="N41" i="337" s="1"/>
  <c r="N81" i="171"/>
  <c r="N47" i="171" s="1"/>
  <c r="N49" i="171" s="1"/>
  <c r="N77" i="308"/>
  <c r="N41" i="308" s="1"/>
  <c r="N77" i="362"/>
  <c r="N41" i="362" s="1"/>
  <c r="N43" i="362" s="1"/>
  <c r="N76" i="67"/>
  <c r="N41" i="67" s="1"/>
  <c r="N43" i="67" s="1"/>
  <c r="N78" i="67" s="1"/>
  <c r="N76" i="68"/>
  <c r="N41" i="68" s="1"/>
  <c r="N43" i="68" s="1"/>
  <c r="N43" i="306"/>
  <c r="N75" i="292"/>
  <c r="N41" i="292" s="1"/>
  <c r="N43" i="292" s="1"/>
  <c r="N75" i="302"/>
  <c r="N41" i="302" s="1"/>
  <c r="N43" i="302" s="1"/>
  <c r="N77" i="328"/>
  <c r="N41" i="328" s="1"/>
  <c r="N43" i="328" s="1"/>
  <c r="N77" i="333"/>
  <c r="N41" i="333" s="1"/>
  <c r="N43" i="333" s="1"/>
  <c r="N83" i="165"/>
  <c r="N49" i="165" s="1"/>
  <c r="N51" i="165" s="1"/>
  <c r="N77" i="250"/>
  <c r="N41" i="250" s="1"/>
  <c r="N43" i="250" s="1"/>
  <c r="N79" i="250" s="1"/>
  <c r="N80" i="164"/>
  <c r="N46" i="164" s="1"/>
  <c r="N48" i="164" s="1"/>
  <c r="N81" i="176"/>
  <c r="N47" i="176" s="1"/>
  <c r="N49" i="176" s="1"/>
  <c r="N76" i="26"/>
  <c r="N42" i="26" s="1"/>
  <c r="N76" i="65"/>
  <c r="N41" i="65" s="1"/>
  <c r="N43" i="65" s="1"/>
  <c r="N75" i="133"/>
  <c r="N41" i="133" s="1"/>
  <c r="N43" i="133" s="1"/>
  <c r="N76" i="134"/>
  <c r="N41" i="134" s="1"/>
  <c r="N43" i="134" s="1"/>
  <c r="N84" i="220"/>
  <c r="N46" i="220" s="1"/>
  <c r="N48" i="220" s="1"/>
  <c r="N83" i="221"/>
  <c r="N46" i="221" s="1"/>
  <c r="N48" i="221" s="1"/>
  <c r="N72" i="227"/>
  <c r="N41" i="227" s="1"/>
  <c r="N43" i="227" s="1"/>
  <c r="N78" i="273"/>
  <c r="N41" i="273" s="1"/>
  <c r="N43" i="273" s="1"/>
  <c r="N81" i="267"/>
  <c r="N41" i="267" s="1"/>
  <c r="N43" i="267" s="1"/>
  <c r="L59" i="7"/>
  <c r="N59" i="7" s="1"/>
  <c r="N65" i="7" s="1"/>
  <c r="L60" i="261"/>
  <c r="N60" i="261" s="1"/>
  <c r="N66" i="261" s="1"/>
  <c r="L59" i="33"/>
  <c r="N59" i="33" s="1"/>
  <c r="N65" i="33" s="1"/>
  <c r="L55" i="228"/>
  <c r="N55" i="228" s="1"/>
  <c r="L64" i="244"/>
  <c r="N64" i="244" s="1"/>
  <c r="N70" i="244" s="1"/>
  <c r="N75" i="283"/>
  <c r="N41" i="283" s="1"/>
  <c r="N43" i="283" s="1"/>
  <c r="N76" i="92"/>
  <c r="N41" i="92" s="1"/>
  <c r="N43" i="92" s="1"/>
  <c r="N76" i="96"/>
  <c r="N41" i="96" s="1"/>
  <c r="N43" i="96" s="1"/>
  <c r="N76" i="98"/>
  <c r="N41" i="98" s="1"/>
  <c r="N76" i="101"/>
  <c r="N41" i="101" s="1"/>
  <c r="N43" i="101" s="1"/>
  <c r="N76" i="107"/>
  <c r="N41" i="107" s="1"/>
  <c r="N43" i="107" s="1"/>
  <c r="N76" i="135"/>
  <c r="N41" i="135" s="1"/>
  <c r="N43" i="135" s="1"/>
  <c r="N76" i="136"/>
  <c r="N41" i="136" s="1"/>
  <c r="N43" i="136" s="1"/>
  <c r="N76" i="146"/>
  <c r="N41" i="146" s="1"/>
  <c r="N43" i="146" s="1"/>
  <c r="N76" i="144"/>
  <c r="N41" i="144" s="1"/>
  <c r="N43" i="144" s="1"/>
  <c r="N75" i="72"/>
  <c r="N41" i="72" s="1"/>
  <c r="N43" i="72" s="1"/>
  <c r="N77" i="72" s="1"/>
  <c r="L84" i="72" s="1"/>
  <c r="N75" i="74"/>
  <c r="N41" i="74" s="1"/>
  <c r="N43" i="74" s="1"/>
  <c r="N77" i="74" s="1"/>
  <c r="N76" i="79"/>
  <c r="N41" i="79" s="1"/>
  <c r="N43" i="79" s="1"/>
  <c r="N76" i="81"/>
  <c r="N41" i="81" s="1"/>
  <c r="N76" i="83"/>
  <c r="N41" i="83" s="1"/>
  <c r="N43" i="83" s="1"/>
  <c r="N76" i="85"/>
  <c r="N41" i="85" s="1"/>
  <c r="N43" i="85" s="1"/>
  <c r="N76" i="87"/>
  <c r="N41" i="87" s="1"/>
  <c r="N43" i="87" s="1"/>
  <c r="N76" i="89"/>
  <c r="N41" i="89" s="1"/>
  <c r="N43" i="89" s="1"/>
  <c r="N76" i="91"/>
  <c r="N41" i="91" s="1"/>
  <c r="N76" i="100"/>
  <c r="N41" i="100" s="1"/>
  <c r="N43" i="100" s="1"/>
  <c r="N76" i="106"/>
  <c r="N41" i="106" s="1"/>
  <c r="N43" i="106" s="1"/>
  <c r="N77" i="193"/>
  <c r="N43" i="193" s="1"/>
  <c r="N45" i="193" s="1"/>
  <c r="N78" i="232"/>
  <c r="N41" i="232" s="1"/>
  <c r="N43" i="232" s="1"/>
  <c r="N76" i="234"/>
  <c r="N40" i="234" s="1"/>
  <c r="N42" i="234" s="1"/>
  <c r="N81" i="244"/>
  <c r="N45" i="244" s="1"/>
  <c r="N47" i="244" s="1"/>
  <c r="N87" i="246"/>
  <c r="N45" i="246" s="1"/>
  <c r="N47" i="246" s="1"/>
  <c r="N77" i="259"/>
  <c r="N41" i="259" s="1"/>
  <c r="N77" i="323"/>
  <c r="N79" i="323" s="1"/>
  <c r="N53" i="325"/>
  <c r="N76" i="19"/>
  <c r="N42" i="19" s="1"/>
  <c r="N43" i="19" s="1"/>
  <c r="N43" i="22"/>
  <c r="N76" i="24"/>
  <c r="N42" i="24" s="1"/>
  <c r="N43" i="24" s="1"/>
  <c r="N76" i="25"/>
  <c r="N42" i="25" s="1"/>
  <c r="N43" i="25" s="1"/>
  <c r="N76" i="61"/>
  <c r="N42" i="61" s="1"/>
  <c r="N43" i="61" s="1"/>
  <c r="N76" i="64"/>
  <c r="N41" i="64" s="1"/>
  <c r="N43" i="64" s="1"/>
  <c r="N80" i="160"/>
  <c r="N46" i="160" s="1"/>
  <c r="N48" i="160" s="1"/>
  <c r="N77" i="254"/>
  <c r="N41" i="254" s="1"/>
  <c r="N43" i="254" s="1"/>
  <c r="N91" i="260"/>
  <c r="N47" i="260" s="1"/>
  <c r="N49" i="260" s="1"/>
  <c r="N81" i="266"/>
  <c r="N41" i="266" s="1"/>
  <c r="N43" i="266" s="1"/>
  <c r="N78" i="272"/>
  <c r="N41" i="272" s="1"/>
  <c r="N43" i="272" s="1"/>
  <c r="N81" i="280"/>
  <c r="N44" i="280" s="1"/>
  <c r="N46" i="280" s="1"/>
  <c r="N75" i="290"/>
  <c r="N41" i="290" s="1"/>
  <c r="N43" i="290" s="1"/>
  <c r="N77" i="294"/>
  <c r="N41" i="294" s="1"/>
  <c r="N75" i="299"/>
  <c r="N41" i="299" s="1"/>
  <c r="N43" i="299" s="1"/>
  <c r="N77" i="321"/>
  <c r="N79" i="321" s="1"/>
  <c r="L85" i="321" s="1"/>
  <c r="N77" i="342"/>
  <c r="N41" i="342" s="1"/>
  <c r="N43" i="342" s="1"/>
  <c r="N77" i="347"/>
  <c r="N41" i="347" s="1"/>
  <c r="N43" i="347" s="1"/>
  <c r="N77" i="364"/>
  <c r="N41" i="364" s="1"/>
  <c r="N43" i="364" s="1"/>
  <c r="N76" i="63"/>
  <c r="N41" i="63" s="1"/>
  <c r="N43" i="63" s="1"/>
  <c r="N78" i="63" s="1"/>
  <c r="L83" i="63" s="1"/>
  <c r="N76" i="95"/>
  <c r="N41" i="95" s="1"/>
  <c r="N43" i="95" s="1"/>
  <c r="N76" i="97"/>
  <c r="N41" i="97" s="1"/>
  <c r="N43" i="97" s="1"/>
  <c r="N76" i="99"/>
  <c r="N41" i="99" s="1"/>
  <c r="N43" i="99" s="1"/>
  <c r="N76" i="103"/>
  <c r="N41" i="103" s="1"/>
  <c r="N43" i="103" s="1"/>
  <c r="N81" i="154"/>
  <c r="N47" i="154" s="1"/>
  <c r="N49" i="154" s="1"/>
  <c r="N77" i="258"/>
  <c r="N41" i="258" s="1"/>
  <c r="N43" i="258" s="1"/>
  <c r="N78" i="271"/>
  <c r="N41" i="271" s="1"/>
  <c r="N43" i="271" s="1"/>
  <c r="N75" i="286"/>
  <c r="N41" i="286" s="1"/>
  <c r="N43" i="286" s="1"/>
  <c r="N77" i="334"/>
  <c r="N41" i="334" s="1"/>
  <c r="N43" i="334" s="1"/>
  <c r="N77" i="348"/>
  <c r="N41" i="348" s="1"/>
  <c r="N43" i="348" s="1"/>
  <c r="N77" i="354"/>
  <c r="N41" i="354" s="1"/>
  <c r="N43" i="354" s="1"/>
  <c r="N77" i="363"/>
  <c r="N41" i="363" s="1"/>
  <c r="N43" i="363" s="1"/>
  <c r="N77" i="365"/>
  <c r="N41" i="365" s="1"/>
  <c r="N43" i="365" s="1"/>
  <c r="N79" i="50"/>
  <c r="N42" i="50" s="1"/>
  <c r="N43" i="50" s="1"/>
  <c r="N75" i="75"/>
  <c r="N41" i="75" s="1"/>
  <c r="N43" i="75" s="1"/>
  <c r="N76" i="80"/>
  <c r="N41" i="80" s="1"/>
  <c r="N43" i="80" s="1"/>
  <c r="N76" i="82"/>
  <c r="N41" i="82" s="1"/>
  <c r="N43" i="82" s="1"/>
  <c r="N76" i="84"/>
  <c r="N41" i="84" s="1"/>
  <c r="N43" i="84" s="1"/>
  <c r="N76" i="86"/>
  <c r="N41" i="86" s="1"/>
  <c r="N43" i="86" s="1"/>
  <c r="N76" i="88"/>
  <c r="N41" i="88" s="1"/>
  <c r="N43" i="88" s="1"/>
  <c r="N76" i="90"/>
  <c r="N41" i="90" s="1"/>
  <c r="N43" i="90" s="1"/>
  <c r="N76" i="94"/>
  <c r="N41" i="94" s="1"/>
  <c r="N43" i="94" s="1"/>
  <c r="N76" i="102"/>
  <c r="N41" i="102" s="1"/>
  <c r="N43" i="102" s="1"/>
  <c r="N76" i="105"/>
  <c r="N41" i="105" s="1"/>
  <c r="N43" i="105" s="1"/>
  <c r="N76" i="108"/>
  <c r="N41" i="108" s="1"/>
  <c r="N43" i="108" s="1"/>
  <c r="N80" i="180"/>
  <c r="N46" i="180" s="1"/>
  <c r="N48" i="180" s="1"/>
  <c r="N80" i="177"/>
  <c r="N46" i="177" s="1"/>
  <c r="N48" i="177" s="1"/>
  <c r="N80" i="181"/>
  <c r="N46" i="181" s="1"/>
  <c r="N48" i="181" s="1"/>
  <c r="N80" i="183"/>
  <c r="N46" i="183" s="1"/>
  <c r="N48" i="183" s="1"/>
  <c r="N80" i="184"/>
  <c r="N46" i="184" s="1"/>
  <c r="N48" i="184" s="1"/>
  <c r="N81" i="185"/>
  <c r="N47" i="185" s="1"/>
  <c r="N49" i="185" s="1"/>
  <c r="N81" i="186"/>
  <c r="N47" i="186" s="1"/>
  <c r="N49" i="186" s="1"/>
  <c r="N80" i="188"/>
  <c r="N46" i="188" s="1"/>
  <c r="N48" i="188" s="1"/>
  <c r="N81" i="187"/>
  <c r="N47" i="187" s="1"/>
  <c r="N49" i="187" s="1"/>
  <c r="N76" i="231"/>
  <c r="N40" i="231" s="1"/>
  <c r="N42" i="231" s="1"/>
  <c r="N77" i="233"/>
  <c r="N41" i="233" s="1"/>
  <c r="N43" i="233" s="1"/>
  <c r="N76" i="243"/>
  <c r="N40" i="243" s="1"/>
  <c r="N42" i="243" s="1"/>
  <c r="N61" i="221"/>
  <c r="N43" i="31"/>
  <c r="N76" i="137"/>
  <c r="N41" i="137" s="1"/>
  <c r="N76" i="242"/>
  <c r="N40" i="242" s="1"/>
  <c r="N42" i="242" s="1"/>
  <c r="N73" i="229"/>
  <c r="N40" i="229" s="1"/>
  <c r="N78" i="270"/>
  <c r="N41" i="270" s="1"/>
  <c r="N43" i="270" s="1"/>
  <c r="N77" i="262"/>
  <c r="N41" i="262" s="1"/>
  <c r="N43" i="262" s="1"/>
  <c r="N75" i="291"/>
  <c r="N41" i="291" s="1"/>
  <c r="N43" i="291" s="1"/>
  <c r="N75" i="293"/>
  <c r="N41" i="293" s="1"/>
  <c r="N43" i="293" s="1"/>
  <c r="N75" i="289"/>
  <c r="N41" i="289" s="1"/>
  <c r="N43" i="289" s="1"/>
  <c r="N77" i="289" s="1"/>
  <c r="L84" i="289" s="1"/>
  <c r="N43" i="29"/>
  <c r="N43" i="236"/>
  <c r="N43" i="238"/>
  <c r="N43" i="27"/>
  <c r="N43" i="30"/>
  <c r="N43" i="235"/>
  <c r="L84" i="11"/>
  <c r="L57" i="227"/>
  <c r="N57" i="227" s="1"/>
  <c r="N62" i="227" s="1"/>
  <c r="L61" i="150"/>
  <c r="N61" i="150" s="1"/>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48"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76" i="55"/>
  <c r="N78" i="55" s="1"/>
  <c r="N43" i="54"/>
  <c r="N37" i="137"/>
  <c r="I69" i="138"/>
  <c r="I70" i="138"/>
  <c r="I71" i="235"/>
  <c r="I73" i="247"/>
  <c r="I75" i="282"/>
  <c r="I76" i="282"/>
  <c r="I77" i="282"/>
  <c r="I78" i="282"/>
  <c r="N53" i="293"/>
  <c r="I70" i="7"/>
  <c r="I70" i="19"/>
  <c r="I71" i="19"/>
  <c r="I70" i="98"/>
  <c r="I71" i="98"/>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I71" i="262"/>
  <c r="I72" i="262"/>
  <c r="I71" i="265"/>
  <c r="I72" i="265"/>
  <c r="I72" i="271"/>
  <c r="I73" i="271"/>
  <c r="N53" i="309"/>
  <c r="I71" i="339"/>
  <c r="I71" i="340"/>
  <c r="I71" i="343"/>
  <c r="I71" i="347"/>
  <c r="I72" i="347"/>
  <c r="N56" i="48"/>
  <c r="N54" i="41"/>
  <c r="N53" i="298"/>
  <c r="N55" i="334"/>
  <c r="N43" i="53"/>
  <c r="N76" i="18"/>
  <c r="N42" i="18" s="1"/>
  <c r="N43" i="18" s="1"/>
  <c r="N78" i="18" s="1"/>
  <c r="L84" i="18" s="1"/>
  <c r="N43" i="23"/>
  <c r="I70" i="21"/>
  <c r="I71" i="21"/>
  <c r="I70" i="25"/>
  <c r="I71" i="25"/>
  <c r="N43" i="26"/>
  <c r="I70" i="41"/>
  <c r="I70" i="43"/>
  <c r="N43" i="47"/>
  <c r="N78" i="47" s="1"/>
  <c r="L84" i="47" s="1"/>
  <c r="I70" i="47"/>
  <c r="I70" i="52"/>
  <c r="I70" i="64"/>
  <c r="I71" i="64"/>
  <c r="I70" i="65"/>
  <c r="I71" i="65"/>
  <c r="I70" i="67"/>
  <c r="I71" i="67"/>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N74" i="248"/>
  <c r="I74" i="248"/>
  <c r="N76" i="248"/>
  <c r="I76" i="248"/>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1"/>
  <c r="N43" i="127"/>
  <c r="N77" i="127" s="1"/>
  <c r="N43" i="129"/>
  <c r="N78" i="129" s="1"/>
  <c r="N43" i="208"/>
  <c r="N78" i="208" s="1"/>
  <c r="L83" i="208" s="1"/>
  <c r="N43" i="128"/>
  <c r="N78" i="128" s="1"/>
  <c r="L84" i="128" s="1"/>
  <c r="N43" i="130"/>
  <c r="N78" i="130" s="1"/>
  <c r="N43" i="131"/>
  <c r="N78" i="131" s="1"/>
  <c r="L84" i="131" s="1"/>
  <c r="N43" i="132"/>
  <c r="N78" i="132" s="1"/>
  <c r="N55" i="50"/>
  <c r="I70" i="80"/>
  <c r="I71" i="80"/>
  <c r="I70" i="84"/>
  <c r="I71" i="84"/>
  <c r="I70" i="86"/>
  <c r="I71" i="86"/>
  <c r="I70" i="90"/>
  <c r="I71" i="90"/>
  <c r="I70" i="96"/>
  <c r="I71" i="96"/>
  <c r="I70" i="106"/>
  <c r="I71" i="106"/>
  <c r="I70" i="107"/>
  <c r="I71" i="107"/>
  <c r="I70" i="108"/>
  <c r="I71" i="108"/>
  <c r="I69" i="149"/>
  <c r="I70" i="149"/>
  <c r="I70" i="148"/>
  <c r="I71" i="148"/>
  <c r="I69" i="145"/>
  <c r="I70" i="145"/>
  <c r="I69" i="144"/>
  <c r="I70" i="144"/>
  <c r="I75" i="154"/>
  <c r="I76" i="154"/>
  <c r="I77" i="154"/>
  <c r="N77" i="157"/>
  <c r="N81" i="157" s="1"/>
  <c r="N47" i="157" s="1"/>
  <c r="N49" i="157" s="1"/>
  <c r="I77" i="157"/>
  <c r="N75" i="182"/>
  <c r="I75" i="182"/>
  <c r="N76" i="182"/>
  <c r="I76" i="182"/>
  <c r="N77" i="182"/>
  <c r="I77" i="182"/>
  <c r="I74" i="164"/>
  <c r="I75" i="164"/>
  <c r="I76" i="164"/>
  <c r="I75" i="170"/>
  <c r="I76" i="170"/>
  <c r="I77" i="170"/>
  <c r="I74" i="188"/>
  <c r="I75" i="188"/>
  <c r="I76" i="188"/>
  <c r="N76" i="212"/>
  <c r="N42" i="212" s="1"/>
  <c r="N44" i="212" s="1"/>
  <c r="I71" i="212"/>
  <c r="I70" i="216"/>
  <c r="I71" i="216"/>
  <c r="I78" i="220"/>
  <c r="I79" i="220"/>
  <c r="N55" i="233"/>
  <c r="I71" i="233"/>
  <c r="I72" i="233"/>
  <c r="I70" i="234"/>
  <c r="I71" i="234"/>
  <c r="I71" i="236"/>
  <c r="I71" i="238"/>
  <c r="I71" i="240"/>
  <c r="I70" i="243"/>
  <c r="I71" i="243"/>
  <c r="I72" i="243"/>
  <c r="I79" i="252"/>
  <c r="I80" i="252"/>
  <c r="I82" i="252"/>
  <c r="I72" i="253"/>
  <c r="I71" i="259"/>
  <c r="I72" i="259"/>
  <c r="I85" i="260"/>
  <c r="I86" i="260"/>
  <c r="I75" i="267"/>
  <c r="I76" i="267"/>
  <c r="I72" i="273"/>
  <c r="I73" i="273"/>
  <c r="I72" i="274"/>
  <c r="I73" i="274"/>
  <c r="I72" i="275"/>
  <c r="I73" i="275"/>
  <c r="I72" i="277"/>
  <c r="I69" i="284"/>
  <c r="I70" i="284"/>
  <c r="N69" i="285"/>
  <c r="I69" i="285"/>
  <c r="N70" i="285"/>
  <c r="I70" i="285"/>
  <c r="N69" i="287"/>
  <c r="I69" i="287"/>
  <c r="N70" i="287"/>
  <c r="I70" i="287"/>
  <c r="N43" i="261"/>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I71" i="348"/>
  <c r="I72" i="348"/>
  <c r="I71" i="354"/>
  <c r="I72" i="354"/>
  <c r="I71" i="362"/>
  <c r="I72" i="362"/>
  <c r="I71" i="363"/>
  <c r="I72" i="363"/>
  <c r="I71" i="364"/>
  <c r="I72" i="364"/>
  <c r="I71" i="365"/>
  <c r="I72" i="365"/>
  <c r="N43" i="9"/>
  <c r="N43" i="16"/>
  <c r="N78" i="16" s="1"/>
  <c r="L84" i="16" s="1"/>
  <c r="N43" i="41"/>
  <c r="N43" i="42"/>
  <c r="N43" i="43"/>
  <c r="N43" i="44"/>
  <c r="N43" i="91"/>
  <c r="N43" i="98"/>
  <c r="N43" i="209"/>
  <c r="N78" i="65"/>
  <c r="L85" i="65" s="1"/>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59" i="9"/>
  <c r="N65" i="9" s="1"/>
  <c r="I70" i="9"/>
  <c r="I70" i="14"/>
  <c r="I71" i="14"/>
  <c r="N76" i="15"/>
  <c r="N42" i="15" s="1"/>
  <c r="N43" i="15" s="1"/>
  <c r="N78" i="15" s="1"/>
  <c r="L84" i="15" s="1"/>
  <c r="I71" i="15"/>
  <c r="I70" i="18"/>
  <c r="I71" i="18"/>
  <c r="N59" i="20"/>
  <c r="N65" i="20" s="1"/>
  <c r="I70" i="20"/>
  <c r="I71" i="20"/>
  <c r="I70" i="23"/>
  <c r="I70" i="26"/>
  <c r="I71" i="26"/>
  <c r="I70" i="27"/>
  <c r="I70" i="29"/>
  <c r="I70" i="30"/>
  <c r="I70" i="31"/>
  <c r="I70" i="32"/>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75" i="158"/>
  <c r="I75" i="158"/>
  <c r="N76" i="158"/>
  <c r="I76" i="158"/>
  <c r="N77" i="158"/>
  <c r="I77" i="158"/>
  <c r="N75" i="168"/>
  <c r="I75" i="168"/>
  <c r="N76" i="168"/>
  <c r="I76" i="168"/>
  <c r="N77" i="168"/>
  <c r="I77" i="168"/>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1" i="239"/>
  <c r="I75" i="186"/>
  <c r="I76" i="186"/>
  <c r="I77" i="186"/>
  <c r="I75" i="187"/>
  <c r="I76" i="187"/>
  <c r="I77" i="187"/>
  <c r="N43" i="191"/>
  <c r="I70" i="192"/>
  <c r="I70" i="231"/>
  <c r="I71" i="231"/>
  <c r="I72" i="232"/>
  <c r="I73" i="232"/>
  <c r="N54" i="234"/>
  <c r="N54" i="242"/>
  <c r="I70" i="242"/>
  <c r="I71" i="242"/>
  <c r="I72" i="242"/>
  <c r="I76" i="245"/>
  <c r="I77" i="245"/>
  <c r="I79" i="245"/>
  <c r="I80" i="245"/>
  <c r="N81" i="268"/>
  <c r="N41" i="268" s="1"/>
  <c r="N43" i="268" s="1"/>
  <c r="N46" i="282"/>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53" i="133"/>
  <c r="N53" i="135"/>
  <c r="N53" i="209"/>
  <c r="N50" i="228"/>
  <c r="N58" i="248"/>
  <c r="N55" i="254"/>
  <c r="N56" i="271"/>
  <c r="N56" i="273"/>
  <c r="N81" i="249"/>
  <c r="N43" i="249" s="1"/>
  <c r="N45" i="249" s="1"/>
  <c r="I73" i="249"/>
  <c r="I74" i="249"/>
  <c r="I76" i="249"/>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42" i="229"/>
  <c r="N78" i="226"/>
  <c r="L83" i="226" s="1"/>
  <c r="N78" i="225"/>
  <c r="L84" i="225" s="1"/>
  <c r="N78" i="224"/>
  <c r="L83" i="224" s="1"/>
  <c r="N62"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I71" i="193"/>
  <c r="I72" i="193"/>
  <c r="N75" i="192"/>
  <c r="N41" i="192" s="1"/>
  <c r="N43" i="192" s="1"/>
  <c r="I69" i="192"/>
  <c r="I69" i="191"/>
  <c r="N75" i="190"/>
  <c r="N41" i="190" s="1"/>
  <c r="N43" i="190" s="1"/>
  <c r="I69" i="190"/>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55" i="330"/>
  <c r="N55" i="342"/>
  <c r="N55" i="344"/>
  <c r="N55" i="359"/>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L83" i="51"/>
  <c r="I70" i="38"/>
  <c r="N43" i="38"/>
  <c r="L84" i="28"/>
  <c r="L83" i="28"/>
  <c r="L85" i="28"/>
  <c r="I70" i="15"/>
  <c r="N76" i="12"/>
  <c r="N42" i="12" s="1"/>
  <c r="N43" i="12" s="1"/>
  <c r="I70" i="12"/>
  <c r="L84" i="226" l="1"/>
  <c r="N79" i="347"/>
  <c r="L84" i="347" s="1"/>
  <c r="N79" i="306"/>
  <c r="L86" i="306" s="1"/>
  <c r="N79" i="328"/>
  <c r="L84" i="328" s="1"/>
  <c r="N78" i="34"/>
  <c r="L83" i="34" s="1"/>
  <c r="L83" i="78"/>
  <c r="N78" i="37"/>
  <c r="L85" i="37" s="1"/>
  <c r="L85" i="323"/>
  <c r="L86" i="323"/>
  <c r="L84" i="65"/>
  <c r="N79" i="354"/>
  <c r="L85" i="354" s="1"/>
  <c r="N81" i="248"/>
  <c r="N43" i="248" s="1"/>
  <c r="N45" i="248" s="1"/>
  <c r="L84" i="78"/>
  <c r="N78" i="7"/>
  <c r="L84" i="7" s="1"/>
  <c r="L83" i="67"/>
  <c r="L84" i="67"/>
  <c r="L85" i="67"/>
  <c r="L84" i="63"/>
  <c r="L82" i="289"/>
  <c r="L84" i="208"/>
  <c r="N79" i="333"/>
  <c r="L84" i="333" s="1"/>
  <c r="N78" i="22"/>
  <c r="L83" i="22" s="1"/>
  <c r="N78" i="43"/>
  <c r="L85" i="43" s="1"/>
  <c r="N43" i="137"/>
  <c r="L84" i="74"/>
  <c r="L82" i="74"/>
  <c r="L68" i="252"/>
  <c r="N68" i="252" s="1"/>
  <c r="L63" i="248"/>
  <c r="N63" i="248" s="1"/>
  <c r="L64" i="249"/>
  <c r="N64" i="249" s="1"/>
  <c r="L59" i="23"/>
  <c r="N59" i="23" s="1"/>
  <c r="N65" i="23" s="1"/>
  <c r="L61" i="272"/>
  <c r="N61" i="272" s="1"/>
  <c r="N67" i="272" s="1"/>
  <c r="N80" i="272" s="1"/>
  <c r="L85" i="272" s="1"/>
  <c r="L61" i="273"/>
  <c r="N61" i="273" s="1"/>
  <c r="N67" i="273" s="1"/>
  <c r="N80" i="273" s="1"/>
  <c r="L86" i="273" s="1"/>
  <c r="L58" i="287"/>
  <c r="N58" i="287" s="1"/>
  <c r="L58" i="286"/>
  <c r="N58" i="286" s="1"/>
  <c r="L59" i="25"/>
  <c r="N59" i="25" s="1"/>
  <c r="N65" i="25" s="1"/>
  <c r="N78" i="25" s="1"/>
  <c r="L85" i="25" s="1"/>
  <c r="L59" i="32"/>
  <c r="N59" i="32" s="1"/>
  <c r="N65" i="32" s="1"/>
  <c r="N78" i="32" s="1"/>
  <c r="L83" i="32" s="1"/>
  <c r="L61" i="281"/>
  <c r="N61" i="281" s="1"/>
  <c r="N67" i="281" s="1"/>
  <c r="N80" i="281" s="1"/>
  <c r="L86" i="281" s="1"/>
  <c r="L59" i="31"/>
  <c r="N59" i="31" s="1"/>
  <c r="N65" i="31" s="1"/>
  <c r="N78" i="31" s="1"/>
  <c r="L83" i="31" s="1"/>
  <c r="L69" i="246"/>
  <c r="N69" i="246" s="1"/>
  <c r="L65" i="245"/>
  <c r="N65" i="245" s="1"/>
  <c r="L59" i="242"/>
  <c r="N59" i="242" s="1"/>
  <c r="N65" i="242" s="1"/>
  <c r="N78" i="242" s="1"/>
  <c r="L85" i="242" s="1"/>
  <c r="L59" i="243"/>
  <c r="N59" i="243" s="1"/>
  <c r="N65" i="243" s="1"/>
  <c r="N78" i="243" s="1"/>
  <c r="L83" i="243" s="1"/>
  <c r="L64" i="248"/>
  <c r="N64" i="248" s="1"/>
  <c r="L65" i="249"/>
  <c r="N65" i="249" s="1"/>
  <c r="L65" i="248"/>
  <c r="N65" i="248" s="1"/>
  <c r="L69" i="252"/>
  <c r="N69" i="252" s="1"/>
  <c r="L63" i="249"/>
  <c r="N63" i="249" s="1"/>
  <c r="L58" i="284"/>
  <c r="N58" i="284" s="1"/>
  <c r="N64" i="284" s="1"/>
  <c r="N77" i="284" s="1"/>
  <c r="L84" i="284" s="1"/>
  <c r="L58" i="285"/>
  <c r="N58" i="285" s="1"/>
  <c r="L58" i="283"/>
  <c r="N58" i="283" s="1"/>
  <c r="N64" i="283" s="1"/>
  <c r="N77" i="283" s="1"/>
  <c r="N81" i="50"/>
  <c r="L87" i="50" s="1"/>
  <c r="L83" i="47"/>
  <c r="N78" i="39"/>
  <c r="L85" i="39" s="1"/>
  <c r="N93" i="260"/>
  <c r="L99" i="260" s="1"/>
  <c r="N78" i="42"/>
  <c r="L85" i="42" s="1"/>
  <c r="N78" i="21"/>
  <c r="L85" i="21" s="1"/>
  <c r="L86" i="253"/>
  <c r="L84" i="253"/>
  <c r="L85" i="51"/>
  <c r="N86" i="51" s="1"/>
  <c r="N88" i="51" s="1"/>
  <c r="D43" i="5" s="1"/>
  <c r="L83" i="65"/>
  <c r="L83" i="74"/>
  <c r="N79" i="364"/>
  <c r="L84" i="364" s="1"/>
  <c r="L83" i="289"/>
  <c r="N79" i="356"/>
  <c r="N80" i="275"/>
  <c r="L85" i="275" s="1"/>
  <c r="L85" i="46"/>
  <c r="L83" i="46"/>
  <c r="N78" i="38"/>
  <c r="L85" i="38" s="1"/>
  <c r="L85" i="63"/>
  <c r="L82" i="72"/>
  <c r="N79" i="363"/>
  <c r="L84" i="363" s="1"/>
  <c r="L86" i="340"/>
  <c r="L86" i="327"/>
  <c r="L84" i="303"/>
  <c r="N77" i="75"/>
  <c r="L84" i="75" s="1"/>
  <c r="N79" i="296"/>
  <c r="L84" i="340"/>
  <c r="L86" i="339"/>
  <c r="L84" i="327"/>
  <c r="L82" i="303"/>
  <c r="L84" i="123"/>
  <c r="N79" i="365"/>
  <c r="L85" i="365" s="1"/>
  <c r="L89" i="218"/>
  <c r="L85" i="226"/>
  <c r="L84" i="224"/>
  <c r="N79" i="254"/>
  <c r="L84" i="254" s="1"/>
  <c r="L83" i="121"/>
  <c r="L84" i="121"/>
  <c r="L85" i="123"/>
  <c r="L59" i="108"/>
  <c r="N59" i="108" s="1"/>
  <c r="N65" i="108" s="1"/>
  <c r="N78" i="108" s="1"/>
  <c r="L84" i="108" s="1"/>
  <c r="L59" i="107"/>
  <c r="N59" i="107" s="1"/>
  <c r="N65" i="107" s="1"/>
  <c r="L59" i="106"/>
  <c r="N59" i="106" s="1"/>
  <c r="N65" i="106" s="1"/>
  <c r="N78" i="106" s="1"/>
  <c r="L85" i="106" s="1"/>
  <c r="L59" i="98"/>
  <c r="N59" i="98" s="1"/>
  <c r="N65" i="98" s="1"/>
  <c r="N78" i="98" s="1"/>
  <c r="L83" i="98" s="1"/>
  <c r="L59" i="96"/>
  <c r="N59" i="96" s="1"/>
  <c r="N6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L59" i="100"/>
  <c r="N59" i="100" s="1"/>
  <c r="N65" i="100" s="1"/>
  <c r="L59" i="99"/>
  <c r="N59" i="99" s="1"/>
  <c r="N65" i="99" s="1"/>
  <c r="N78" i="99" s="1"/>
  <c r="L85" i="99" s="1"/>
  <c r="L59" i="95"/>
  <c r="N59" i="95" s="1"/>
  <c r="N65" i="95" s="1"/>
  <c r="N78" i="95" s="1"/>
  <c r="L59" i="94"/>
  <c r="N59" i="94" s="1"/>
  <c r="N65" i="94" s="1"/>
  <c r="N78" i="94" s="1"/>
  <c r="L85" i="94" s="1"/>
  <c r="L59" i="92"/>
  <c r="N59" i="92" s="1"/>
  <c r="N65" i="92" s="1"/>
  <c r="N78" i="92" s="1"/>
  <c r="L84" i="92" s="1"/>
  <c r="L59" i="287"/>
  <c r="N59" i="287" s="1"/>
  <c r="L59" i="286"/>
  <c r="N59" i="286" s="1"/>
  <c r="L59" i="285"/>
  <c r="N59"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N70" i="187" s="1"/>
  <c r="N83" i="187" s="1"/>
  <c r="L88" i="187" s="1"/>
  <c r="L63" i="188"/>
  <c r="N63" i="188" s="1"/>
  <c r="N69" i="188" s="1"/>
  <c r="N82" i="188" s="1"/>
  <c r="L87" i="188" s="1"/>
  <c r="L64" i="186"/>
  <c r="N64" i="186" s="1"/>
  <c r="N70" i="186" s="1"/>
  <c r="N83" i="186" s="1"/>
  <c r="L88" i="186" s="1"/>
  <c r="L64" i="185"/>
  <c r="N64"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N67" i="150" s="1"/>
  <c r="L68" i="246"/>
  <c r="N68" i="246" s="1"/>
  <c r="L59" i="234"/>
  <c r="N59" i="234" s="1"/>
  <c r="N65" i="234" s="1"/>
  <c r="N78" i="234" s="1"/>
  <c r="L61" i="232"/>
  <c r="N61" i="232" s="1"/>
  <c r="N67" i="232" s="1"/>
  <c r="N80" i="232" s="1"/>
  <c r="L60" i="251"/>
  <c r="N60" i="251" s="1"/>
  <c r="N66" i="251" s="1"/>
  <c r="N79" i="251" s="1"/>
  <c r="L85" i="251" s="1"/>
  <c r="L64" i="245"/>
  <c r="N64" i="245" s="1"/>
  <c r="L60" i="233"/>
  <c r="N60" i="233" s="1"/>
  <c r="N66" i="233" s="1"/>
  <c r="N79" i="233" s="1"/>
  <c r="L84" i="233" s="1"/>
  <c r="L59" i="231"/>
  <c r="N59" i="231" s="1"/>
  <c r="N65" i="231" s="1"/>
  <c r="N78" i="231" s="1"/>
  <c r="L84" i="231" s="1"/>
  <c r="L56" i="229"/>
  <c r="N56" i="229" s="1"/>
  <c r="N62" i="229" s="1"/>
  <c r="N75" i="229" s="1"/>
  <c r="L80"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N69" i="164" s="1"/>
  <c r="N82"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L58" i="135"/>
  <c r="N58" i="135" s="1"/>
  <c r="N64" i="135" s="1"/>
  <c r="N78" i="135" s="1"/>
  <c r="L84"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L85" i="360"/>
  <c r="N79" i="336"/>
  <c r="L86" i="336" s="1"/>
  <c r="L85" i="347"/>
  <c r="L88" i="219"/>
  <c r="L89" i="219"/>
  <c r="L87" i="219"/>
  <c r="L84" i="46"/>
  <c r="L84" i="339"/>
  <c r="N83" i="282"/>
  <c r="L90" i="282" s="1"/>
  <c r="N79" i="256"/>
  <c r="L84" i="256" s="1"/>
  <c r="N78" i="35"/>
  <c r="L88" i="218"/>
  <c r="L85" i="253"/>
  <c r="N78" i="100"/>
  <c r="L85" i="100" s="1"/>
  <c r="N78" i="33"/>
  <c r="L83" i="33" s="1"/>
  <c r="L84" i="64"/>
  <c r="N78" i="53"/>
  <c r="L85" i="53" s="1"/>
  <c r="N78" i="215"/>
  <c r="L84" i="215" s="1"/>
  <c r="N78" i="107"/>
  <c r="L85" i="107" s="1"/>
  <c r="L84" i="348"/>
  <c r="L86" i="328"/>
  <c r="N78" i="213"/>
  <c r="L83" i="213" s="1"/>
  <c r="N74" i="227"/>
  <c r="L79" i="227" s="1"/>
  <c r="N79" i="261"/>
  <c r="L84" i="261" s="1"/>
  <c r="L82" i="305"/>
  <c r="L83" i="305"/>
  <c r="L87" i="281"/>
  <c r="N70" i="185"/>
  <c r="N83" i="185" s="1"/>
  <c r="L90" i="185" s="1"/>
  <c r="L83" i="39"/>
  <c r="L85" i="128"/>
  <c r="L84" i="306"/>
  <c r="L84" i="39"/>
  <c r="N79" i="332"/>
  <c r="L84" i="332" s="1"/>
  <c r="N78" i="9"/>
  <c r="L84" i="9" s="1"/>
  <c r="N78" i="19"/>
  <c r="L85" i="19" s="1"/>
  <c r="N79" i="334"/>
  <c r="L84" i="334" s="1"/>
  <c r="L83" i="132"/>
  <c r="L85" i="132"/>
  <c r="L84" i="127"/>
  <c r="L82" i="127"/>
  <c r="L83" i="130"/>
  <c r="L85" i="130"/>
  <c r="L85" i="58"/>
  <c r="L84" i="58"/>
  <c r="L84" i="34"/>
  <c r="L85" i="47"/>
  <c r="L83" i="72"/>
  <c r="L86" i="360"/>
  <c r="L86" i="348"/>
  <c r="L85" i="131"/>
  <c r="N78" i="79"/>
  <c r="L83" i="79" s="1"/>
  <c r="N78" i="68"/>
  <c r="L84" i="130"/>
  <c r="L85" i="208"/>
  <c r="N79" i="342"/>
  <c r="L85" i="342" s="1"/>
  <c r="N78" i="40"/>
  <c r="L84" i="40" s="1"/>
  <c r="L87" i="277"/>
  <c r="L86" i="277"/>
  <c r="L85" i="250"/>
  <c r="L84" i="250"/>
  <c r="N78" i="101"/>
  <c r="N78" i="96"/>
  <c r="L85" i="96" s="1"/>
  <c r="N78" i="45"/>
  <c r="L85" i="45" s="1"/>
  <c r="N78" i="36"/>
  <c r="N80" i="274"/>
  <c r="L86" i="274" s="1"/>
  <c r="N79" i="259"/>
  <c r="L84" i="259" s="1"/>
  <c r="N85" i="279"/>
  <c r="N83" i="244"/>
  <c r="L90" i="244" s="1"/>
  <c r="N79" i="346"/>
  <c r="L86" i="346" s="1"/>
  <c r="N78" i="17"/>
  <c r="N78" i="23"/>
  <c r="L85" i="367"/>
  <c r="L83" i="367"/>
  <c r="L84" i="367"/>
  <c r="N78" i="20"/>
  <c r="L83" i="20" s="1"/>
  <c r="L84" i="305"/>
  <c r="L85" i="124"/>
  <c r="N79" i="362"/>
  <c r="N79" i="329"/>
  <c r="L84" i="55"/>
  <c r="L83" i="55"/>
  <c r="L85" i="55"/>
  <c r="L85" i="57"/>
  <c r="L83" i="57"/>
  <c r="L85" i="49"/>
  <c r="L83" i="49"/>
  <c r="L84" i="49"/>
  <c r="N79" i="345"/>
  <c r="N80" i="174"/>
  <c r="N46" i="174" s="1"/>
  <c r="N48" i="174" s="1"/>
  <c r="N79" i="247"/>
  <c r="L84" i="247" s="1"/>
  <c r="N78" i="41"/>
  <c r="L84" i="41" s="1"/>
  <c r="L84" i="57"/>
  <c r="L86" i="347"/>
  <c r="L85" i="371"/>
  <c r="L86" i="343"/>
  <c r="L86" i="321"/>
  <c r="L85" i="328"/>
  <c r="L84" i="323"/>
  <c r="L86" i="250"/>
  <c r="L85" i="224"/>
  <c r="L84" i="132"/>
  <c r="L83" i="131"/>
  <c r="L83" i="127"/>
  <c r="L83" i="129"/>
  <c r="L84" i="129"/>
  <c r="L85" i="129"/>
  <c r="L84" i="52"/>
  <c r="L85" i="52"/>
  <c r="L83" i="52"/>
  <c r="L85" i="306"/>
  <c r="N79" i="337"/>
  <c r="N83" i="280"/>
  <c r="N78" i="44"/>
  <c r="N86" i="11"/>
  <c r="N88" i="11" s="1"/>
  <c r="D319" i="5" s="1"/>
  <c r="L85" i="14"/>
  <c r="L85" i="16"/>
  <c r="N75" i="287"/>
  <c r="N41" i="287" s="1"/>
  <c r="N43"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2" i="75"/>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D234" i="5"/>
  <c r="N86" i="226"/>
  <c r="N88" i="226" s="1"/>
  <c r="D187" i="5" s="1"/>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5" i="78"/>
  <c r="N87" i="78" s="1"/>
  <c r="D69" i="5" s="1"/>
  <c r="N86" i="77"/>
  <c r="N88" i="77" s="1"/>
  <c r="D68" i="5" s="1"/>
  <c r="L84" i="76"/>
  <c r="L83" i="76"/>
  <c r="L84" i="73"/>
  <c r="L83" i="73"/>
  <c r="L83" i="70"/>
  <c r="L84" i="70"/>
  <c r="L83" i="56"/>
  <c r="L84" i="56"/>
  <c r="L83" i="38"/>
  <c r="N86" i="28"/>
  <c r="N88" i="28" s="1"/>
  <c r="D20" i="5" s="1"/>
  <c r="L85" i="18"/>
  <c r="L83" i="18"/>
  <c r="L85" i="15"/>
  <c r="L83" i="15"/>
  <c r="N78" i="12"/>
  <c r="L85" i="12" s="1"/>
  <c r="N79" i="316" l="1"/>
  <c r="N64" i="297"/>
  <c r="N77" i="297" s="1"/>
  <c r="L82" i="297" s="1"/>
  <c r="L84" i="32"/>
  <c r="L85" i="32"/>
  <c r="N69" i="184"/>
  <c r="N82" i="184" s="1"/>
  <c r="L88" i="184" s="1"/>
  <c r="L85" i="7"/>
  <c r="L84" i="22"/>
  <c r="L85" i="31"/>
  <c r="L85" i="22"/>
  <c r="L84" i="31"/>
  <c r="L84" i="43"/>
  <c r="L86" i="333"/>
  <c r="N74" i="246"/>
  <c r="N89" i="246" s="1"/>
  <c r="L96" i="246" s="1"/>
  <c r="N70" i="245"/>
  <c r="N85" i="245" s="1"/>
  <c r="L91" i="245" s="1"/>
  <c r="N78" i="137"/>
  <c r="L83" i="137" s="1"/>
  <c r="N70" i="267"/>
  <c r="N83" i="267" s="1"/>
  <c r="L88" i="267" s="1"/>
  <c r="L83" i="7"/>
  <c r="N86" i="7" s="1"/>
  <c r="N88" i="7" s="1"/>
  <c r="D3" i="5" s="1"/>
  <c r="N70" i="268"/>
  <c r="N83" i="268" s="1"/>
  <c r="L90" i="268" s="1"/>
  <c r="N69" i="177"/>
  <c r="N82" i="177" s="1"/>
  <c r="L89" i="177" s="1"/>
  <c r="N64" i="285"/>
  <c r="N77" i="285" s="1"/>
  <c r="N64" i="287"/>
  <c r="N86" i="121"/>
  <c r="N88" i="121" s="1"/>
  <c r="D111" i="5" s="1"/>
  <c r="L84" i="42"/>
  <c r="L84" i="37"/>
  <c r="L83" i="37"/>
  <c r="L100" i="260"/>
  <c r="N86" i="67"/>
  <c r="N88" i="67" s="1"/>
  <c r="D58" i="5" s="1"/>
  <c r="L84" i="354"/>
  <c r="L86" i="354"/>
  <c r="N87" i="323"/>
  <c r="N89" i="323" s="1"/>
  <c r="D279" i="5" s="1"/>
  <c r="L85" i="363"/>
  <c r="N87" i="328"/>
  <c r="N89" i="328" s="1"/>
  <c r="D282" i="5" s="1"/>
  <c r="N86" i="64"/>
  <c r="N88" i="64" s="1"/>
  <c r="D55" i="5" s="1"/>
  <c r="L83" i="21"/>
  <c r="N86" i="63"/>
  <c r="N88" i="63" s="1"/>
  <c r="D54" i="5" s="1"/>
  <c r="N86" i="65"/>
  <c r="N88" i="65" s="1"/>
  <c r="D56" i="5" s="1"/>
  <c r="L84" i="21"/>
  <c r="L83" i="92"/>
  <c r="L88" i="282"/>
  <c r="L88" i="50"/>
  <c r="N70" i="266"/>
  <c r="N83" i="266" s="1"/>
  <c r="L88" i="266" s="1"/>
  <c r="N70" i="171"/>
  <c r="N83" i="171" s="1"/>
  <c r="L90" i="171" s="1"/>
  <c r="L85" i="135"/>
  <c r="N86" i="47"/>
  <c r="N88" i="47" s="1"/>
  <c r="D39" i="5" s="1"/>
  <c r="L85" i="333"/>
  <c r="L83" i="75"/>
  <c r="N85" i="75" s="1"/>
  <c r="N87" i="75" s="1"/>
  <c r="D66" i="5" s="1"/>
  <c r="L83" i="25"/>
  <c r="N70" i="176"/>
  <c r="N83" i="176" s="1"/>
  <c r="L88" i="176" s="1"/>
  <c r="N64" i="286"/>
  <c r="N77" i="286" s="1"/>
  <c r="L84" i="286" s="1"/>
  <c r="N79" i="311"/>
  <c r="L84" i="311" s="1"/>
  <c r="N86" i="58"/>
  <c r="N88" i="58" s="1"/>
  <c r="D49" i="5" s="1"/>
  <c r="L84" i="25"/>
  <c r="L83" i="43"/>
  <c r="L83" i="147"/>
  <c r="L84" i="147"/>
  <c r="N79" i="239"/>
  <c r="L84" i="239" s="1"/>
  <c r="L83" i="30"/>
  <c r="N66" i="294"/>
  <c r="N79" i="294" s="1"/>
  <c r="L86" i="294" s="1"/>
  <c r="L84" i="27"/>
  <c r="N79" i="319"/>
  <c r="L84" i="319" s="1"/>
  <c r="L84" i="30"/>
  <c r="L85" i="240"/>
  <c r="L85" i="27"/>
  <c r="L83" i="135"/>
  <c r="N72" i="165"/>
  <c r="N85" i="165" s="1"/>
  <c r="L91" i="165" s="1"/>
  <c r="N79" i="318"/>
  <c r="L86" i="318" s="1"/>
  <c r="L83" i="298"/>
  <c r="L84" i="298"/>
  <c r="N69" i="172"/>
  <c r="N82" i="172" s="1"/>
  <c r="L88" i="172" s="1"/>
  <c r="N68" i="249"/>
  <c r="N83" i="249" s="1"/>
  <c r="L90" i="249" s="1"/>
  <c r="L85" i="215"/>
  <c r="N69" i="179"/>
  <c r="N82" i="179" s="1"/>
  <c r="L88" i="179" s="1"/>
  <c r="N87" i="340"/>
  <c r="N89" i="340" s="1"/>
  <c r="D294" i="5" s="1"/>
  <c r="N86" i="123"/>
  <c r="N88" i="123" s="1"/>
  <c r="D114" i="5" s="1"/>
  <c r="N85" i="289"/>
  <c r="N87" i="289" s="1"/>
  <c r="D245" i="5" s="1"/>
  <c r="L85" i="364"/>
  <c r="L84" i="365"/>
  <c r="N87" i="371"/>
  <c r="N89" i="371" s="1"/>
  <c r="D293" i="5" s="1"/>
  <c r="L86" i="364"/>
  <c r="L83" i="42"/>
  <c r="L86" i="50"/>
  <c r="N87" i="339"/>
  <c r="N89" i="339" s="1"/>
  <c r="D292" i="5" s="1"/>
  <c r="L92" i="221"/>
  <c r="N86" i="224"/>
  <c r="N88" i="224" s="1"/>
  <c r="D185" i="5" s="1"/>
  <c r="N86" i="208"/>
  <c r="N88" i="208" s="1"/>
  <c r="D119" i="5" s="1"/>
  <c r="L85" i="332"/>
  <c r="L84" i="24"/>
  <c r="L86" i="332"/>
  <c r="N85" i="74"/>
  <c r="N87" i="74" s="1"/>
  <c r="D65" i="5" s="1"/>
  <c r="N79" i="314"/>
  <c r="L84" i="314" s="1"/>
  <c r="N82" i="174"/>
  <c r="L89" i="174" s="1"/>
  <c r="L84" i="251"/>
  <c r="L86" i="251"/>
  <c r="N77" i="287"/>
  <c r="L84" i="287" s="1"/>
  <c r="N70" i="157"/>
  <c r="N83" i="157" s="1"/>
  <c r="L90" i="157" s="1"/>
  <c r="L83" i="24"/>
  <c r="L85" i="213"/>
  <c r="N79" i="315"/>
  <c r="L84" i="315" s="1"/>
  <c r="N68" i="248"/>
  <c r="N83" i="248" s="1"/>
  <c r="L88" i="248" s="1"/>
  <c r="L85" i="69"/>
  <c r="L89" i="282"/>
  <c r="N74" i="252"/>
  <c r="N88" i="252" s="1"/>
  <c r="L93" i="252" s="1"/>
  <c r="N87" i="343"/>
  <c r="N89" i="343" s="1"/>
  <c r="D296" i="5" s="1"/>
  <c r="L85" i="41"/>
  <c r="N69" i="180"/>
  <c r="N82" i="180" s="1"/>
  <c r="L87" i="180" s="1"/>
  <c r="N70" i="168"/>
  <c r="N83" i="168" s="1"/>
  <c r="L90" i="168" s="1"/>
  <c r="N70" i="178"/>
  <c r="N83" i="178" s="1"/>
  <c r="L88" i="178" s="1"/>
  <c r="N86" i="131"/>
  <c r="N88" i="131" s="1"/>
  <c r="D122" i="5" s="1"/>
  <c r="L85" i="262"/>
  <c r="N86" i="130"/>
  <c r="N88" i="130" s="1"/>
  <c r="D121" i="5" s="1"/>
  <c r="L86" i="363"/>
  <c r="N86" i="124"/>
  <c r="N88" i="124" s="1"/>
  <c r="D113" i="5" s="1"/>
  <c r="L87" i="274"/>
  <c r="L82" i="284"/>
  <c r="L86" i="240"/>
  <c r="N87" i="321"/>
  <c r="N89" i="321" s="1"/>
  <c r="D277" i="5" s="1"/>
  <c r="L86" i="365"/>
  <c r="L91" i="221"/>
  <c r="L84" i="103"/>
  <c r="L83" i="102"/>
  <c r="L85" i="254"/>
  <c r="N87" i="327"/>
  <c r="N89" i="327" s="1"/>
  <c r="D281" i="5" s="1"/>
  <c r="N85" i="303"/>
  <c r="N87" i="303" s="1"/>
  <c r="D259" i="5" s="1"/>
  <c r="L87" i="232"/>
  <c r="L85" i="232"/>
  <c r="L86" i="232"/>
  <c r="L85" i="142"/>
  <c r="L83" i="302"/>
  <c r="N83" i="155"/>
  <c r="L88" i="155" s="1"/>
  <c r="N79" i="313"/>
  <c r="L85" i="313" s="1"/>
  <c r="N79" i="317"/>
  <c r="L85" i="317" s="1"/>
  <c r="L98" i="260"/>
  <c r="L83" i="105"/>
  <c r="L85" i="92"/>
  <c r="N86" i="92" s="1"/>
  <c r="N88" i="92" s="1"/>
  <c r="D83" i="5" s="1"/>
  <c r="N87" i="253"/>
  <c r="N89" i="253" s="1"/>
  <c r="D213" i="5" s="1"/>
  <c r="N86" i="46"/>
  <c r="N88" i="46" s="1"/>
  <c r="D38" i="5" s="1"/>
  <c r="L84" i="100"/>
  <c r="L85" i="147"/>
  <c r="L85" i="138"/>
  <c r="L83" i="215"/>
  <c r="L82" i="298"/>
  <c r="L84" i="342"/>
  <c r="N90" i="219"/>
  <c r="N92" i="219" s="1"/>
  <c r="D181" i="5" s="1"/>
  <c r="N90" i="218"/>
  <c r="N92" i="218" s="1"/>
  <c r="D180" i="5" s="1"/>
  <c r="L84" i="356"/>
  <c r="L86" i="356"/>
  <c r="L84" i="38"/>
  <c r="N86" i="38" s="1"/>
  <c r="N88" i="38" s="1"/>
  <c r="D29" i="5" s="1"/>
  <c r="L84" i="142"/>
  <c r="L86" i="241"/>
  <c r="L86" i="262"/>
  <c r="L85" i="241"/>
  <c r="L82" i="302"/>
  <c r="L84" i="346"/>
  <c r="L84" i="19"/>
  <c r="L83" i="19"/>
  <c r="L84" i="26"/>
  <c r="L86" i="256"/>
  <c r="N86" i="132"/>
  <c r="N88" i="132" s="1"/>
  <c r="D123" i="5" s="1"/>
  <c r="L85" i="336"/>
  <c r="L83" i="59"/>
  <c r="L83" i="26"/>
  <c r="L85" i="105"/>
  <c r="N85" i="72"/>
  <c r="N87" i="72" s="1"/>
  <c r="D63" i="5" s="1"/>
  <c r="L83" i="284"/>
  <c r="L84" i="102"/>
  <c r="L82" i="325"/>
  <c r="L86" i="254"/>
  <c r="L85" i="356"/>
  <c r="L87" i="275"/>
  <c r="L86" i="27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7" i="348"/>
  <c r="N89" i="348" s="1"/>
  <c r="D301" i="5" s="1"/>
  <c r="L85" i="149"/>
  <c r="L84" i="149"/>
  <c r="L83" i="149"/>
  <c r="L83" i="96"/>
  <c r="N86" i="128"/>
  <c r="N88" i="128" s="1"/>
  <c r="D120" i="5" s="1"/>
  <c r="L84" i="213"/>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L83" i="35"/>
  <c r="L84" i="35"/>
  <c r="L85" i="35"/>
  <c r="N88" i="277"/>
  <c r="N90" i="277" s="1"/>
  <c r="D235" i="5" s="1"/>
  <c r="L85" i="261"/>
  <c r="N88" i="281"/>
  <c r="N90" i="281" s="1"/>
  <c r="D238" i="5" s="1"/>
  <c r="L83" i="297"/>
  <c r="L84" i="243"/>
  <c r="L84" i="94"/>
  <c r="L84" i="85"/>
  <c r="L83" i="290"/>
  <c r="L84" i="98"/>
  <c r="L89"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L88" i="244"/>
  <c r="L85" i="312"/>
  <c r="L85" i="83"/>
  <c r="L83" i="292"/>
  <c r="L84" i="212"/>
  <c r="L84" i="86"/>
  <c r="L85" i="97"/>
  <c r="L90" i="245"/>
  <c r="L89" i="154"/>
  <c r="L84" i="297"/>
  <c r="L85" i="264"/>
  <c r="N87" i="306"/>
  <c r="N89" i="306" s="1"/>
  <c r="D262" i="5" s="1"/>
  <c r="L84" i="264"/>
  <c r="L86" i="261"/>
  <c r="L84" i="257"/>
  <c r="L85" i="257"/>
  <c r="L83" i="136"/>
  <c r="L82" i="293"/>
  <c r="L83" i="99"/>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9" i="267"/>
  <c r="L83" i="301"/>
  <c r="L84" i="301"/>
  <c r="L85" i="9"/>
  <c r="L83" i="9"/>
  <c r="N85" i="127"/>
  <c r="N87" i="127" s="1"/>
  <c r="D117" i="5" s="1"/>
  <c r="L88" i="188"/>
  <c r="L89" i="188"/>
  <c r="L89" i="185"/>
  <c r="L87" i="183"/>
  <c r="L89" i="170"/>
  <c r="L88" i="170"/>
  <c r="L85" i="23"/>
  <c r="L84" i="23"/>
  <c r="L83" i="23"/>
  <c r="L92" i="279"/>
  <c r="L90" i="279"/>
  <c r="L86" i="263"/>
  <c r="L84" i="263"/>
  <c r="L84" i="36"/>
  <c r="L85" i="36"/>
  <c r="L85" i="101"/>
  <c r="L84" i="101"/>
  <c r="L83" i="101"/>
  <c r="L89" i="184"/>
  <c r="L87" i="184"/>
  <c r="L83" i="68"/>
  <c r="L84" i="68"/>
  <c r="L85" i="68"/>
  <c r="L84" i="81"/>
  <c r="L84" i="89"/>
  <c r="L91" i="207"/>
  <c r="L83" i="134"/>
  <c r="L84" i="144"/>
  <c r="L83" i="82"/>
  <c r="L85" i="247"/>
  <c r="L84" i="61"/>
  <c r="L88" i="185"/>
  <c r="L90" i="187"/>
  <c r="L91" i="279"/>
  <c r="L85" i="346"/>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L90" i="267"/>
  <c r="N86" i="367"/>
  <c r="N88" i="367" s="1"/>
  <c r="D317" i="5" s="1"/>
  <c r="N86" i="216"/>
  <c r="N88" i="216" s="1"/>
  <c r="D178" i="5" s="1"/>
  <c r="N86" i="14"/>
  <c r="N88" i="14" s="1"/>
  <c r="D6" i="5" s="1"/>
  <c r="N86" i="129"/>
  <c r="N88" i="129" s="1"/>
  <c r="D118" i="5" s="1"/>
  <c r="L86" i="271"/>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183"/>
  <c r="L81" i="229"/>
  <c r="L83" i="69"/>
  <c r="L87" i="181"/>
  <c r="L83" i="145"/>
  <c r="L84" i="193"/>
  <c r="L86" i="193"/>
  <c r="L82" i="229"/>
  <c r="L85" i="44"/>
  <c r="L83" i="44"/>
  <c r="L84" i="44"/>
  <c r="L84" i="337"/>
  <c r="L86" i="337"/>
  <c r="L85" i="337"/>
  <c r="L90" i="280"/>
  <c r="L88" i="280"/>
  <c r="L89" i="280"/>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6" i="352"/>
  <c r="L84" i="352"/>
  <c r="L85" i="352"/>
  <c r="N86" i="125"/>
  <c r="N88" i="125" s="1"/>
  <c r="D115" i="5" s="1"/>
  <c r="N86" i="225"/>
  <c r="N88" i="225" s="1"/>
  <c r="D186" i="5" s="1"/>
  <c r="L91" i="220"/>
  <c r="L93" i="220"/>
  <c r="L82" i="192"/>
  <c r="L90" i="186"/>
  <c r="L85" i="146"/>
  <c r="L83" i="146"/>
  <c r="L84" i="146"/>
  <c r="L87" i="164"/>
  <c r="L89" i="164"/>
  <c r="L88" i="164"/>
  <c r="N86" i="56"/>
  <c r="N88" i="56" s="1"/>
  <c r="D48" i="5" s="1"/>
  <c r="N86" i="70"/>
  <c r="N88" i="70" s="1"/>
  <c r="D61" i="5" s="1"/>
  <c r="N86" i="76"/>
  <c r="N88" i="76" s="1"/>
  <c r="D67" i="5" s="1"/>
  <c r="N86" i="116"/>
  <c r="N88" i="116" s="1"/>
  <c r="D105" i="5" s="1"/>
  <c r="N86" i="115"/>
  <c r="N88" i="115" s="1"/>
  <c r="D106" i="5" s="1"/>
  <c r="N86" i="73"/>
  <c r="N88" i="73" s="1"/>
  <c r="D64" i="5" s="1"/>
  <c r="N86" i="15"/>
  <c r="N88" i="15" s="1"/>
  <c r="D7" i="5" s="1"/>
  <c r="L83" i="12"/>
  <c r="L84" i="12"/>
  <c r="N86" i="22" l="1"/>
  <c r="N88" i="22" s="1"/>
  <c r="D14" i="5" s="1"/>
  <c r="N86" i="32"/>
  <c r="N88" i="32" s="1"/>
  <c r="D24" i="5" s="1"/>
  <c r="N87" i="333"/>
  <c r="N89" i="333" s="1"/>
  <c r="D287" i="5" s="1"/>
  <c r="N86" i="43"/>
  <c r="N88" i="43" s="1"/>
  <c r="D34" i="5" s="1"/>
  <c r="N87" i="363"/>
  <c r="N89" i="363" s="1"/>
  <c r="D313" i="5" s="1"/>
  <c r="L85" i="137"/>
  <c r="L95" i="246"/>
  <c r="L94" i="246"/>
  <c r="L86" i="315"/>
  <c r="L85" i="315"/>
  <c r="L89" i="268"/>
  <c r="N101" i="260"/>
  <c r="N103" i="260" s="1"/>
  <c r="D219" i="5" s="1"/>
  <c r="L85" i="314"/>
  <c r="L85" i="319"/>
  <c r="L86" i="314"/>
  <c r="L88" i="268"/>
  <c r="N87" i="354"/>
  <c r="N89" i="354" s="1"/>
  <c r="D306" i="5" s="1"/>
  <c r="L84" i="137"/>
  <c r="L88" i="171"/>
  <c r="L84" i="313"/>
  <c r="L86" i="313"/>
  <c r="L89" i="171"/>
  <c r="L87" i="177"/>
  <c r="N86" i="25"/>
  <c r="N88" i="25" s="1"/>
  <c r="D17" i="5" s="1"/>
  <c r="L88" i="177"/>
  <c r="N86" i="42"/>
  <c r="N88" i="42" s="1"/>
  <c r="D33" i="5" s="1"/>
  <c r="N86" i="37"/>
  <c r="N88" i="37" s="1"/>
  <c r="D28" i="5" s="1"/>
  <c r="N87" i="346"/>
  <c r="N89" i="346" s="1"/>
  <c r="D299" i="5" s="1"/>
  <c r="L82" i="285"/>
  <c r="L84" i="285"/>
  <c r="L83" i="285"/>
  <c r="L86" i="319"/>
  <c r="N87" i="364"/>
  <c r="N89" i="364" s="1"/>
  <c r="D314" i="5" s="1"/>
  <c r="N87" i="336"/>
  <c r="N89" i="336" s="1"/>
  <c r="D290" i="5" s="1"/>
  <c r="L82" i="287"/>
  <c r="L83" i="287"/>
  <c r="L94" i="252"/>
  <c r="L90" i="155"/>
  <c r="L89" i="266"/>
  <c r="L82" i="286"/>
  <c r="L83" i="286"/>
  <c r="L90" i="266"/>
  <c r="N86" i="30"/>
  <c r="N88" i="30" s="1"/>
  <c r="D22" i="5" s="1"/>
  <c r="L89" i="179"/>
  <c r="L90" i="178"/>
  <c r="L89" i="178"/>
  <c r="L87" i="174"/>
  <c r="L88" i="174"/>
  <c r="L90" i="248"/>
  <c r="L89" i="248"/>
  <c r="N86" i="26"/>
  <c r="N88" i="26" s="1"/>
  <c r="D18" i="5" s="1"/>
  <c r="N86" i="21"/>
  <c r="N88" i="21" s="1"/>
  <c r="D13" i="5" s="1"/>
  <c r="N86" i="69"/>
  <c r="N88" i="69" s="1"/>
  <c r="D60" i="5" s="1"/>
  <c r="N86" i="24"/>
  <c r="N88" i="24" s="1"/>
  <c r="D16" i="5" s="1"/>
  <c r="N86" i="135"/>
  <c r="N88" i="135" s="1"/>
  <c r="D126" i="5" s="1"/>
  <c r="N85" i="298"/>
  <c r="N87" i="298" s="1"/>
  <c r="D254" i="5" s="1"/>
  <c r="N86" i="27"/>
  <c r="N88" i="27" s="1"/>
  <c r="D19" i="5" s="1"/>
  <c r="N87" i="332"/>
  <c r="N89" i="332" s="1"/>
  <c r="D286" i="5" s="1"/>
  <c r="L87" i="179"/>
  <c r="N89" i="50"/>
  <c r="N91" i="50" s="1"/>
  <c r="D42" i="5" s="1"/>
  <c r="L90" i="176"/>
  <c r="L89" i="176"/>
  <c r="L89" i="157"/>
  <c r="N86" i="215"/>
  <c r="N88" i="215" s="1"/>
  <c r="D177" i="5" s="1"/>
  <c r="N91" i="282"/>
  <c r="N93" i="282" s="1"/>
  <c r="D239" i="5" s="1"/>
  <c r="L85" i="239"/>
  <c r="L88" i="157"/>
  <c r="L86" i="239"/>
  <c r="N86" i="103"/>
  <c r="N88" i="103" s="1"/>
  <c r="D93" i="5" s="1"/>
  <c r="N86" i="147"/>
  <c r="N88" i="147" s="1"/>
  <c r="D137" i="5" s="1"/>
  <c r="N86" i="140"/>
  <c r="N88" i="140" s="1"/>
  <c r="D132" i="5" s="1"/>
  <c r="N93" i="221"/>
  <c r="N95" i="221" s="1"/>
  <c r="D184" i="5" s="1"/>
  <c r="L90" i="165"/>
  <c r="L92" i="165"/>
  <c r="N86" i="100"/>
  <c r="N88" i="100" s="1"/>
  <c r="D90" i="5" s="1"/>
  <c r="N87" i="365"/>
  <c r="N89" i="365" s="1"/>
  <c r="D315" i="5" s="1"/>
  <c r="N86" i="41"/>
  <c r="N88" i="41" s="1"/>
  <c r="D32" i="5" s="1"/>
  <c r="N87" i="256"/>
  <c r="N89" i="256" s="1"/>
  <c r="D215" i="5" s="1"/>
  <c r="N87" i="342"/>
  <c r="N89" i="342" s="1"/>
  <c r="D295" i="5" s="1"/>
  <c r="L95" i="252"/>
  <c r="N87" i="254"/>
  <c r="N89" i="254" s="1"/>
  <c r="D214" i="5" s="1"/>
  <c r="L86" i="311"/>
  <c r="L85" i="311"/>
  <c r="L84" i="317"/>
  <c r="L84" i="294"/>
  <c r="L89" i="249"/>
  <c r="N87" i="240"/>
  <c r="N89" i="240" s="1"/>
  <c r="D200" i="5" s="1"/>
  <c r="L85" i="318"/>
  <c r="L88" i="249"/>
  <c r="L85" i="294"/>
  <c r="L84" i="318"/>
  <c r="N87" i="251"/>
  <c r="N89" i="251" s="1"/>
  <c r="D211" i="5" s="1"/>
  <c r="N86" i="213"/>
  <c r="N88" i="213" s="1"/>
  <c r="D175" i="5" s="1"/>
  <c r="L88" i="180"/>
  <c r="N88" i="274"/>
  <c r="N90" i="274" s="1"/>
  <c r="D232" i="5" s="1"/>
  <c r="N87" i="238"/>
  <c r="N89" i="238" s="1"/>
  <c r="D198" i="5" s="1"/>
  <c r="N86" i="59"/>
  <c r="N88" i="59" s="1"/>
  <c r="D50" i="5" s="1"/>
  <c r="N86" i="102"/>
  <c r="N88" i="102" s="1"/>
  <c r="D92" i="5" s="1"/>
  <c r="N86" i="105"/>
  <c r="N88" i="105" s="1"/>
  <c r="D95" i="5" s="1"/>
  <c r="N87" i="262"/>
  <c r="N89" i="262" s="1"/>
  <c r="D221" i="5" s="1"/>
  <c r="L86" i="317"/>
  <c r="L89" i="180"/>
  <c r="N86" i="142"/>
  <c r="N88" i="142" s="1"/>
  <c r="D134" i="5" s="1"/>
  <c r="N86" i="149"/>
  <c r="N88" i="149" s="1"/>
  <c r="D135" i="5" s="1"/>
  <c r="N85" i="302"/>
  <c r="N87" i="302" s="1"/>
  <c r="L83" i="60"/>
  <c r="N86" i="209"/>
  <c r="N88" i="209" s="1"/>
  <c r="D131" i="5" s="1"/>
  <c r="N87" i="235"/>
  <c r="N89" i="235" s="1"/>
  <c r="D195" i="5" s="1"/>
  <c r="N85" i="284"/>
  <c r="N87" i="284" s="1"/>
  <c r="D241" i="5" s="1"/>
  <c r="N87" i="264"/>
  <c r="N89" i="264" s="1"/>
  <c r="D223" i="5" s="1"/>
  <c r="N87" i="241"/>
  <c r="N89" i="241" s="1"/>
  <c r="D201" i="5" s="1"/>
  <c r="N86" i="80"/>
  <c r="N88" i="80" s="1"/>
  <c r="D71" i="5" s="1"/>
  <c r="N86" i="53"/>
  <c r="N88" i="53" s="1"/>
  <c r="D45" i="5" s="1"/>
  <c r="N86" i="19"/>
  <c r="N88" i="19" s="1"/>
  <c r="D11" i="5" s="1"/>
  <c r="N86" i="231"/>
  <c r="N88" i="231" s="1"/>
  <c r="D191" i="5" s="1"/>
  <c r="N88" i="232"/>
  <c r="N90" i="232" s="1"/>
  <c r="D192" i="5" s="1"/>
  <c r="L89" i="155"/>
  <c r="N86" i="9"/>
  <c r="N88" i="9" s="1"/>
  <c r="D4" i="5" s="1"/>
  <c r="N86" i="83"/>
  <c r="N88" i="83" s="1"/>
  <c r="D74" i="5" s="1"/>
  <c r="N86" i="88"/>
  <c r="N88" i="88" s="1"/>
  <c r="D79" i="5" s="1"/>
  <c r="N82" i="227"/>
  <c r="N84" i="227" s="1"/>
  <c r="D188" i="5" s="1"/>
  <c r="N90" i="217"/>
  <c r="N92" i="217" s="1"/>
  <c r="D179" i="5" s="1"/>
  <c r="N85" i="325"/>
  <c r="N87" i="325" s="1"/>
  <c r="D280" i="5" s="1"/>
  <c r="L89" i="189"/>
  <c r="N86" i="99"/>
  <c r="N88" i="99" s="1"/>
  <c r="D89" i="5" s="1"/>
  <c r="N86" i="138"/>
  <c r="N88" i="138" s="1"/>
  <c r="D129" i="5" s="1"/>
  <c r="N86" i="33"/>
  <c r="N88" i="33" s="1"/>
  <c r="D25" i="5" s="1"/>
  <c r="N86" i="29"/>
  <c r="N88" i="29" s="1"/>
  <c r="D21" i="5" s="1"/>
  <c r="L87" i="189"/>
  <c r="N87" i="295"/>
  <c r="N89" i="295" s="1"/>
  <c r="D251" i="5" s="1"/>
  <c r="N86" i="96"/>
  <c r="N88" i="96" s="1"/>
  <c r="D86" i="5" s="1"/>
  <c r="N86" i="214"/>
  <c r="N88" i="214" s="1"/>
  <c r="D176" i="5" s="1"/>
  <c r="N88" i="275"/>
  <c r="N90" i="275" s="1"/>
  <c r="D233" i="5" s="1"/>
  <c r="N87" i="356"/>
  <c r="N89" i="356" s="1"/>
  <c r="D308"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85" i="299"/>
  <c r="N87" i="299" s="1"/>
  <c r="D255" i="5" s="1"/>
  <c r="N88" i="272"/>
  <c r="N90" i="272" s="1"/>
  <c r="D230" i="5" s="1"/>
  <c r="N85" i="293"/>
  <c r="N87" i="293" s="1"/>
  <c r="D249" i="5" s="1"/>
  <c r="N91" i="186"/>
  <c r="N93" i="186" s="1"/>
  <c r="D166" i="5" s="1"/>
  <c r="N91" i="267"/>
  <c r="N93" i="267" s="1"/>
  <c r="D226" i="5" s="1"/>
  <c r="N87" i="247"/>
  <c r="N89" i="247" s="1"/>
  <c r="D207" i="5" s="1"/>
  <c r="N85" i="191"/>
  <c r="N87" i="191" s="1"/>
  <c r="D171" i="5" s="1"/>
  <c r="N86" i="89"/>
  <c r="N88" i="89" s="1"/>
  <c r="D80" i="5" s="1"/>
  <c r="N91" i="185"/>
  <c r="N93" i="185" s="1"/>
  <c r="D165" i="5" s="1"/>
  <c r="N87" i="257"/>
  <c r="N89" i="257" s="1"/>
  <c r="D216" i="5" s="1"/>
  <c r="N85" i="133"/>
  <c r="N87" i="133" s="1"/>
  <c r="D124"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310"/>
  <c r="N87" i="310" s="1"/>
  <c r="D266" i="5"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07"/>
  <c r="N89" i="307" s="1"/>
  <c r="D263" i="5" s="1"/>
  <c r="N87" i="366"/>
  <c r="N89" i="366" s="1"/>
  <c r="D316" i="5" s="1"/>
  <c r="N87" i="359"/>
  <c r="N89" i="359" s="1"/>
  <c r="D310" i="5" s="1"/>
  <c r="N87" i="355"/>
  <c r="N89" i="355" s="1"/>
  <c r="D307" i="5" s="1"/>
  <c r="N87" i="316"/>
  <c r="N89" i="316" s="1"/>
  <c r="D272"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4" i="220"/>
  <c r="N96" i="220" s="1"/>
  <c r="D182" i="5" s="1"/>
  <c r="N90" i="164"/>
  <c r="N92" i="164" s="1"/>
  <c r="D149" i="5" s="1"/>
  <c r="N86" i="146"/>
  <c r="N88" i="146" s="1"/>
  <c r="D138" i="5" s="1"/>
  <c r="N86" i="12"/>
  <c r="N88" i="12" s="1"/>
  <c r="D5" i="5" s="1"/>
  <c r="N86" i="137" l="1"/>
  <c r="N88" i="137" s="1"/>
  <c r="D128" i="5" s="1"/>
  <c r="N97" i="246"/>
  <c r="N99" i="246" s="1"/>
  <c r="D206" i="5" s="1"/>
  <c r="N87" i="314"/>
  <c r="N89" i="314" s="1"/>
  <c r="D270" i="5" s="1"/>
  <c r="N87" i="315"/>
  <c r="N89" i="315" s="1"/>
  <c r="D271" i="5" s="1"/>
  <c r="N91" i="268"/>
  <c r="N93" i="268" s="1"/>
  <c r="D227" i="5" s="1"/>
  <c r="N87" i="319"/>
  <c r="N89" i="319" s="1"/>
  <c r="D275" i="5" s="1"/>
  <c r="N87" i="313"/>
  <c r="N89" i="313" s="1"/>
  <c r="D269" i="5" s="1"/>
  <c r="N85" i="287"/>
  <c r="N87" i="287" s="1"/>
  <c r="D244" i="5" s="1"/>
  <c r="N91" i="171"/>
  <c r="N93" i="171" s="1"/>
  <c r="D156" i="5" s="1"/>
  <c r="N90" i="177"/>
  <c r="N92" i="177" s="1"/>
  <c r="N86" i="60"/>
  <c r="N88" i="60" s="1"/>
  <c r="D51" i="5" s="1"/>
  <c r="N96" i="252"/>
  <c r="N98" i="252" s="1"/>
  <c r="D212" i="5" s="1"/>
  <c r="N85" i="285"/>
  <c r="N87" i="285" s="1"/>
  <c r="D242" i="5" s="1"/>
  <c r="N90" i="174"/>
  <c r="N92" i="174" s="1"/>
  <c r="D154" i="5" s="1"/>
  <c r="N91" i="266"/>
  <c r="N93" i="266" s="1"/>
  <c r="D225" i="5" s="1"/>
  <c r="N91" i="155"/>
  <c r="N93" i="155" s="1"/>
  <c r="D144" i="5" s="1"/>
  <c r="N91" i="176"/>
  <c r="N93" i="176" s="1"/>
  <c r="D155" i="5" s="1"/>
  <c r="N91" i="248"/>
  <c r="N93" i="248" s="1"/>
  <c r="D208" i="5" s="1"/>
  <c r="N91" i="178"/>
  <c r="N93" i="178" s="1"/>
  <c r="D157" i="5" s="1"/>
  <c r="N87" i="317"/>
  <c r="N89" i="317" s="1"/>
  <c r="D273" i="5" s="1"/>
  <c r="N87" i="239"/>
  <c r="N89" i="239" s="1"/>
  <c r="D199" i="5" s="1"/>
  <c r="N91" i="157"/>
  <c r="N93" i="157" s="1"/>
  <c r="D145" i="5" s="1"/>
  <c r="N87" i="318"/>
  <c r="N89" i="318" s="1"/>
  <c r="D274" i="5" s="1"/>
  <c r="N90" i="179"/>
  <c r="N92" i="179" s="1"/>
  <c r="D158" i="5" s="1"/>
  <c r="N93" i="165"/>
  <c r="N95" i="165" s="1"/>
  <c r="D150" i="5" s="1"/>
  <c r="N85" i="286"/>
  <c r="N87" i="286" s="1"/>
  <c r="D243" i="5" s="1"/>
  <c r="N90" i="180"/>
  <c r="N92" i="180" s="1"/>
  <c r="D159" i="5" s="1"/>
  <c r="N91" i="249"/>
  <c r="N93" i="249" s="1"/>
  <c r="D209" i="5" s="1"/>
  <c r="N87" i="311"/>
  <c r="N89" i="311" s="1"/>
  <c r="D267" i="5" s="1"/>
  <c r="N87" i="294"/>
  <c r="N89" i="294" s="1"/>
  <c r="D250" i="5" s="1"/>
  <c r="N90" i="172"/>
  <c r="N92" i="172" s="1"/>
  <c r="D153" i="5" s="1"/>
  <c r="N90" i="189"/>
  <c r="N92" i="189" s="1"/>
  <c r="D169" i="5" s="1"/>
  <c r="N91" i="158"/>
  <c r="N93" i="158" s="1"/>
  <c r="D146" i="5" s="1"/>
  <c r="N82" i="228"/>
  <c r="N84" i="228" s="1"/>
  <c r="D189" i="5" s="1"/>
  <c r="N91" i="162"/>
  <c r="N93" i="162" s="1"/>
  <c r="D148" i="5" s="1"/>
  <c r="N91" i="182"/>
  <c r="N93" i="182" s="1"/>
  <c r="D162" i="5" s="1"/>
  <c r="N91" i="168"/>
  <c r="N93" i="168" s="1"/>
  <c r="D151" i="5" s="1"/>
  <c r="N87" i="150"/>
  <c r="N89" i="150" s="1"/>
  <c r="D142" i="5" s="1"/>
  <c r="D78" i="5"/>
  <c r="D257" i="5"/>
  <c r="D160" i="5" l="1"/>
</calcChain>
</file>

<file path=xl/sharedStrings.xml><?xml version="1.0" encoding="utf-8"?>
<sst xmlns="http://schemas.openxmlformats.org/spreadsheetml/2006/main" count="38539" uniqueCount="2344">
  <si>
    <t xml:space="preserve">INSTITUTO NACIONAL DE VÍAS
DIRECCIÓN TÉCNICA 
</t>
  </si>
  <si>
    <t>ITEM</t>
  </si>
  <si>
    <t>DESCRIPCION ACTIVIDAD</t>
  </si>
  <si>
    <t xml:space="preserve">UNIDAD </t>
  </si>
  <si>
    <t>COSTO TOTAL (Moneda $ Pesos)</t>
  </si>
  <si>
    <t>200.1</t>
  </si>
  <si>
    <t>DESMONTE Y LIMPIEZA EN BOSQUE</t>
  </si>
  <si>
    <t xml:space="preserve"> </t>
  </si>
  <si>
    <t>200.2</t>
  </si>
  <si>
    <t>DESMONTE Y LIMPIEZA EN ZONAS NO BOSCOSAS</t>
  </si>
  <si>
    <t>Ha</t>
  </si>
  <si>
    <t>201.1</t>
  </si>
  <si>
    <t>DEMOLICIÓN DE EDIFICACIONES</t>
  </si>
  <si>
    <t>gl</t>
  </si>
  <si>
    <t>201.2</t>
  </si>
  <si>
    <t>DEMOLICIÓN DE ESTRUCTURAS</t>
  </si>
  <si>
    <t>201.3</t>
  </si>
  <si>
    <t>DEMOLICIÓN DE PAVIMENTOS RÍGIDOS, PISOS, ANDENES Y BORDILLOS DE CONCRETO</t>
  </si>
  <si>
    <t>201.4</t>
  </si>
  <si>
    <t>DEMOLICIÓN DE OBSTÁCULOS</t>
  </si>
  <si>
    <t>201.5</t>
  </si>
  <si>
    <t>Unidad</t>
  </si>
  <si>
    <t>201.6</t>
  </si>
  <si>
    <t>201.7</t>
  </si>
  <si>
    <t>m3</t>
  </si>
  <si>
    <t>201.8</t>
  </si>
  <si>
    <t>DEMOLICIÓN DE PAVIMENTOS RÍGIDOS</t>
  </si>
  <si>
    <t>m2</t>
  </si>
  <si>
    <t>201.9</t>
  </si>
  <si>
    <t>DEMOLICIÓN DE PISOS Y ANDENES DE CONCRETO</t>
  </si>
  <si>
    <t>201.10</t>
  </si>
  <si>
    <t>DEMOLICIÓN DE BORDILLOS DE CONCRETO</t>
  </si>
  <si>
    <t>m</t>
  </si>
  <si>
    <t>201.11</t>
  </si>
  <si>
    <t>DESMONTAJE Y TRASLADO DE ESTRUCTURAS METÁLICAS</t>
  </si>
  <si>
    <t>Kg</t>
  </si>
  <si>
    <t>201.12</t>
  </si>
  <si>
    <t>REMOCIÓN DE ESPECIES VEGETALES</t>
  </si>
  <si>
    <t>201.13</t>
  </si>
  <si>
    <t>REMOCIÓN DE OBSTÁCULOS (SE DEBERÁ HACER UN ÍTEM DE PAGO PARA CADA TIPO DE OBSTÁCULO)</t>
  </si>
  <si>
    <t>201.14</t>
  </si>
  <si>
    <t>REMOCIÓN DE DUCTOS DE SERVICIOS EXISTENTES</t>
  </si>
  <si>
    <t>201.15</t>
  </si>
  <si>
    <t>REMOCIÓN DE ALCANTARILLAS</t>
  </si>
  <si>
    <t>201.16</t>
  </si>
  <si>
    <t>REMOCIÓN DE CERCAS DE ALAMBRE</t>
  </si>
  <si>
    <t>201.17</t>
  </si>
  <si>
    <t>TRASLADO DE POSTES</t>
  </si>
  <si>
    <t>201.18</t>
  </si>
  <si>
    <t>TRASLADO DE TORRES</t>
  </si>
  <si>
    <t>201.19</t>
  </si>
  <si>
    <t>REMOCIÓN DE RIELES</t>
  </si>
  <si>
    <t>201.20</t>
  </si>
  <si>
    <t>REMOCIÓN DE DEFENSAS METÁLICAS</t>
  </si>
  <si>
    <t>201.21</t>
  </si>
  <si>
    <t>REMOCIÓN DE BARRERAS DE SEGURIDAD</t>
  </si>
  <si>
    <t>203.1</t>
  </si>
  <si>
    <t>TRANSPLANTE DE ARBOLES TIPO I TRASLADO CORTO</t>
  </si>
  <si>
    <t>203.2</t>
  </si>
  <si>
    <t>TRANSPLANTE DE ARBOLES TIPO I TRASLADO LARGO</t>
  </si>
  <si>
    <t>203.3</t>
  </si>
  <si>
    <t>TRANSPLANTE DE ARBOLES TIPO I TRASLADO ESPECIAL</t>
  </si>
  <si>
    <t>203.4</t>
  </si>
  <si>
    <t>TRANSPLANTE DE ARBOLES TIPO II TRASLADO CORTO</t>
  </si>
  <si>
    <t>203.5</t>
  </si>
  <si>
    <t>TRANSPLANTE DE ARBOLES TIPO II. TRASLADO LARGO</t>
  </si>
  <si>
    <t>203.6</t>
  </si>
  <si>
    <t>TRANSPLANTE DE ARBOLES TIPO II TRASLADO ESPECIAL</t>
  </si>
  <si>
    <t>203.7</t>
  </si>
  <si>
    <t>TRANSPLANTE DE ARBOLES TIPO III TRASLADO CORTO</t>
  </si>
  <si>
    <t>203.8</t>
  </si>
  <si>
    <t>TRANSPLANTE DE ARBOLES TIPO III TRASLADO LARGO</t>
  </si>
  <si>
    <t>203.9</t>
  </si>
  <si>
    <t>TRANSPLANTE  DE ARBOLES TIPO III TRASLADO ESPECIAL</t>
  </si>
  <si>
    <t>203.10</t>
  </si>
  <si>
    <t>TRANSPLANTE DE ARBOLES TIPO IV TRASLADO CORTO</t>
  </si>
  <si>
    <t>203.11</t>
  </si>
  <si>
    <t>TRANSPLANTE DE ARBOLES TIPO IV TRASLADO LARGO</t>
  </si>
  <si>
    <t>203.12</t>
  </si>
  <si>
    <t>TRANSPLANTE DE ARBOLES TIPO IV TRASLADO ESPECIAL</t>
  </si>
  <si>
    <t>210.1.1</t>
  </si>
  <si>
    <t>EXCAVACIÓN SIN CLASIFICAR DE LA EXPLANACIÓN Y CANALES</t>
  </si>
  <si>
    <t>210.1.2</t>
  </si>
  <si>
    <t>EXCAVACIÓN SIN CLASIFICAR DE PRÉSTAMOS</t>
  </si>
  <si>
    <t>210.2.1</t>
  </si>
  <si>
    <t>EXCAVACIÓN EN ROCA DE LA EXPLANACIÓN Y CANALES</t>
  </si>
  <si>
    <t>210.2.2</t>
  </si>
  <si>
    <t>EXCAVACIÓN EN MATERIAL COMÚN DE LA EXPLANACIÓN Y CANALES</t>
  </si>
  <si>
    <t>210.2.3</t>
  </si>
  <si>
    <t>EXCAVACIÓN EN ROCA DE PRÉSTAMOS</t>
  </si>
  <si>
    <t>210.2.4</t>
  </si>
  <si>
    <t>EXCAVACIÓN EN MATERIAL COMÚN DE PRÉSTAMOS</t>
  </si>
  <si>
    <t>211.1</t>
  </si>
  <si>
    <t>REMOCIÓN DE DERRUMBES</t>
  </si>
  <si>
    <t>220.1</t>
  </si>
  <si>
    <t>TERRAPLENES</t>
  </si>
  <si>
    <t>221.1</t>
  </si>
  <si>
    <t>PEDRAPLÉN COMPACTO</t>
  </si>
  <si>
    <t>221.2</t>
  </si>
  <si>
    <t>PEDRAPLÉN SUELTO</t>
  </si>
  <si>
    <t>223.1</t>
  </si>
  <si>
    <t xml:space="preserve">GEOTEXTIL DE REFUERZO TIPO NT-2500 PARA TERRAPLENES REFORZADOS POR  GEOSINTETICOS </t>
  </si>
  <si>
    <t>223.2</t>
  </si>
  <si>
    <t xml:space="preserve">GEOMALLA DE REFUERZO TIPOS ASPHALT </t>
  </si>
  <si>
    <t>223.3.1</t>
  </si>
  <si>
    <t>RELLENO SELECCIONADO PARA TERRAPLENES REFORZADOS CON GEOSINTETICOS</t>
  </si>
  <si>
    <t>223.3.2</t>
  </si>
  <si>
    <t>RELLENO TIPO SUB BASE GRANULAR PARA TERRAPLENES REFORZADOS CON GEOSINTETICOS</t>
  </si>
  <si>
    <t>223.3.3</t>
  </si>
  <si>
    <t>RELLENO TIPO BASE GRANULAR PARA TERRAPLENES REFORZADOS CON GEOSINTETICOS</t>
  </si>
  <si>
    <t>230.1</t>
  </si>
  <si>
    <t>MEJORAMIENTO DE LA SUBRASANTE CON ADICION DE MATERIALES</t>
  </si>
  <si>
    <t>231.1</t>
  </si>
  <si>
    <t>GEOTEXTIL PARA SEPARACIÓN DE SUELOS DE SUBRASANTE Y CAPAS GRANULARES</t>
  </si>
  <si>
    <t>232.1</t>
  </si>
  <si>
    <t xml:space="preserve">GEOTEXTIL PARA ESTABILIZACIÓN DE LA SUBRASANTE </t>
  </si>
  <si>
    <t>233.1</t>
  </si>
  <si>
    <t>GEOMALLA PARA ESTABILIZACIÒN DE SUELOS DE SUBRASANTE</t>
  </si>
  <si>
    <t>233.10</t>
  </si>
  <si>
    <t>GEOMALLA PARA REFUERZO DE CAPAS GRANULARES</t>
  </si>
  <si>
    <t>234.1</t>
  </si>
  <si>
    <t>CONFORMACIÓN DE TALUDES EXISTENTES</t>
  </si>
  <si>
    <t>235.1</t>
  </si>
  <si>
    <t>SUBRASANTE ESTABILIZADA CON CEMENTO (INCLUYE EL SUMINISTRO DE CEMENTO)</t>
  </si>
  <si>
    <t>235.10</t>
  </si>
  <si>
    <t>SUBRASANTE ESTABILIZADA CON CEMENTO (NO INCLUYE EL SUMINISTRO DE CEMENTO)</t>
  </si>
  <si>
    <t>235.11</t>
  </si>
  <si>
    <t>CEMENTO PARA ESTABILIZACION DE SUBRASANTE</t>
  </si>
  <si>
    <t>kg</t>
  </si>
  <si>
    <t>236.1</t>
  </si>
  <si>
    <t>SUBRASANTE ESTABILIZADA CON CAL (INCLUYE SUMINISTRO DE CAL)</t>
  </si>
  <si>
    <t>236.10</t>
  </si>
  <si>
    <t>SUBRASANTE ESTABILIZADA CON CAL (NO INCLUYE SUMINISTRO DE CAL)</t>
  </si>
  <si>
    <t>236.11</t>
  </si>
  <si>
    <t>CAL HIDRATADA PARA ESTABILIZACION DE SUBRASANTE</t>
  </si>
  <si>
    <t>310.1</t>
  </si>
  <si>
    <t>CONFORMACIÓN DE LA CALZADA EXISTENTE</t>
  </si>
  <si>
    <t>311.1</t>
  </si>
  <si>
    <t>AFIRMADO</t>
  </si>
  <si>
    <t>312.1</t>
  </si>
  <si>
    <t>TRATAMIENTO PALIATIVO DE POLVO APLICADO EN FORMA SÓLIDA EN HOJUELAS</t>
  </si>
  <si>
    <t>312.2</t>
  </si>
  <si>
    <t>TRATAMIENTO PALIATIVO DE POLVO APLICADO EN FORMA SÓLIDA EN ESFERAS</t>
  </si>
  <si>
    <t>312.3</t>
  </si>
  <si>
    <t>TRATAMIENTO PALIATIVO DE POLVO APLICADO EN FORMA LÍQUIDA</t>
  </si>
  <si>
    <t>Lt</t>
  </si>
  <si>
    <t>312.4</t>
  </si>
  <si>
    <t>MATERIAL GRANULAR DE ADICIÓN</t>
  </si>
  <si>
    <t>320.1</t>
  </si>
  <si>
    <t>SUBBASE GRANULAR CLASE A</t>
  </si>
  <si>
    <t>320.2</t>
  </si>
  <si>
    <t>SUBBASE GRANULAR CLASE B</t>
  </si>
  <si>
    <t>320.3</t>
  </si>
  <si>
    <t>SUBBASE GRANULAR CLASE C</t>
  </si>
  <si>
    <t>320.4</t>
  </si>
  <si>
    <t>SUB-BASE GRANULAR  PARA BACHEO CLASE A</t>
  </si>
  <si>
    <t>320.5</t>
  </si>
  <si>
    <t>SUB-BASE GRANULAR  PARA BACHEO CLASE B</t>
  </si>
  <si>
    <t>320.6</t>
  </si>
  <si>
    <t>SUB-BASE GRANULAR  PARA BACHEO CLASE C</t>
  </si>
  <si>
    <t>330.1</t>
  </si>
  <si>
    <t>BASE GRANULAR CLASE A</t>
  </si>
  <si>
    <t>330.2</t>
  </si>
  <si>
    <t>BASE GRANULAR CLASE B</t>
  </si>
  <si>
    <t>330.3</t>
  </si>
  <si>
    <t>BASE GRANULAR CLASE C</t>
  </si>
  <si>
    <t>330.4</t>
  </si>
  <si>
    <t>BASE GRANULAR PARA BACHEO CLASE A</t>
  </si>
  <si>
    <t>330.5</t>
  </si>
  <si>
    <t>BASE GRANULAR PARA BACHEO CLASE B</t>
  </si>
  <si>
    <t>330.6</t>
  </si>
  <si>
    <t>BASE GRANULAR PARA BACHEO CLASE C</t>
  </si>
  <si>
    <t>340.1</t>
  </si>
  <si>
    <t>BASE ESTABILIZADA CON EMULSIÓN ASFÁLTICA TIPO BEE-38</t>
  </si>
  <si>
    <t>340.2</t>
  </si>
  <si>
    <t xml:space="preserve"> BASE ESTABILIZADA CON EMULSIÓN ASFÁLTICA TIPO BEE-25</t>
  </si>
  <si>
    <t>340.3</t>
  </si>
  <si>
    <t>BASE ESTABILIZADA CON EMULSIÓN ASFÁLTICA TIPO BEE-5</t>
  </si>
  <si>
    <t>350.1</t>
  </si>
  <si>
    <t>SUELO-CEMENTO CLASE SC-D GRADACION TIPO A (INCLUYE SUMINISTRO DEL CEMENTO)</t>
  </si>
  <si>
    <t>350.2</t>
  </si>
  <si>
    <t>SUELO-CEMENTO CLASE SC-D GRADACION TIPO B (INCLUYE SUMINISTRO DEL CEMENTO)</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</si>
  <si>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</si>
  <si>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</si>
  <si>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</si>
  <si>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</si>
  <si>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</si>
  <si>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</si>
  <si>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</si>
  <si>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</si>
  <si>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</si>
  <si>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</si>
  <si>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</si>
  <si>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</si>
  <si>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</si>
  <si>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</si>
  <si>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</si>
  <si>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</si>
  <si>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</si>
  <si>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</si>
  <si>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</si>
  <si>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</si>
  <si>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</si>
  <si>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</si>
  <si>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</si>
  <si>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</si>
  <si>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410.1</t>
  </si>
  <si>
    <t>CEMENTO ASFÁLTICO DE PENETRACIÓN 40-50</t>
  </si>
  <si>
    <t>410.2</t>
  </si>
  <si>
    <t>CEMENTO ASFÁLTICO DE PENETRACIÓN 60-70.</t>
  </si>
  <si>
    <t>410.3</t>
  </si>
  <si>
    <t>CEMENTO ASFÁLTICO DE PENETRACIÓN 80-100</t>
  </si>
  <si>
    <t>411.1</t>
  </si>
  <si>
    <t>SUMINISTRO DE EMULSIÓN ASFÁLTICA DE ROTURA MEDIA CRM.</t>
  </si>
  <si>
    <t>411.2</t>
  </si>
  <si>
    <t>EMULSIÓN ASFÁLTICA DE ROTURA LENTA CRL-1 ARD</t>
  </si>
  <si>
    <t>411.3</t>
  </si>
  <si>
    <t>EMULSIÓN ASFÁLTICA DE ROTURA LENTA CRL-1 ARB</t>
  </si>
  <si>
    <t>411.4</t>
  </si>
  <si>
    <t>SUMINISTRO DE EMULSIÓN ASFÁLTICA DE ROTURA LENTA CRL-1h</t>
  </si>
  <si>
    <t>413.1</t>
  </si>
  <si>
    <t xml:space="preserve">CEMENTO ASFALTICO CON GRANO DE CAUCHO RECICLADO TIPO I </t>
  </si>
  <si>
    <t>413.2</t>
  </si>
  <si>
    <t>CEMENTO ASFALTICO CON GRANO DE CAUCHO RECICLADO TIPO II</t>
  </si>
  <si>
    <t>413.3</t>
  </si>
  <si>
    <t>CEMENTO ASFALTICO CON GRANO DE CAUCHO RECICLADO TIPO  III</t>
  </si>
  <si>
    <t>414.1</t>
  </si>
  <si>
    <t>CEMENTO ASFÁLTICO MODIFICADO CON POLÍMEROS TIPO I</t>
  </si>
  <si>
    <t>414.2</t>
  </si>
  <si>
    <t>CEMENTO ASFÁLTICO MODIFICADO CON POLÍMEROS TIPO II A</t>
  </si>
  <si>
    <t>414.3</t>
  </si>
  <si>
    <t>CEMENTO ASFÁLTICO MODIFICADO CON POLÍMEROS TIPO II B</t>
  </si>
  <si>
    <t>414.4</t>
  </si>
  <si>
    <t>CEMENTO ASFÁLTICO MODIFICADO CON POLÍMEROS TIPO III</t>
  </si>
  <si>
    <t>414.5</t>
  </si>
  <si>
    <t>CEMENTO ASFÁLTICO MODIFICADO CON POLÍMEROS TIPO IV</t>
  </si>
  <si>
    <t>414.6</t>
  </si>
  <si>
    <t>CEMENTO ASFÁLTICO MODIFICADO CON POLÍMEROS TIPO V.</t>
  </si>
  <si>
    <t>415.1</t>
  </si>
  <si>
    <t>EMULSIÓN ASFÁLTICA DE ROTURA MEDIA, MODIFICADA CON POLÍMEROS, CRM-m</t>
  </si>
  <si>
    <t>420.1</t>
  </si>
  <si>
    <t>RIEGO DE IMPRIMACIÓN CON EMULSIÓN ASFÁLTICA CRL -0</t>
  </si>
  <si>
    <t>420.2</t>
  </si>
  <si>
    <t>RIEGO DE IMPRIMACIÓN CON EMILSÍON ASFÁLTICA CRL-1</t>
  </si>
  <si>
    <t>420.3</t>
  </si>
  <si>
    <t>RIEGO DE IMPRIMACIÓN CON ASFALTO LIQUIDO</t>
  </si>
  <si>
    <t>421.1</t>
  </si>
  <si>
    <t>RIEGO DE LIGA CON EMULSIÓN ASFÁLTICA CRR-1</t>
  </si>
  <si>
    <t>421.2</t>
  </si>
  <si>
    <t>RIEGO DE LIGA CON EMULSIÓN ASFÁLTICA CRR-2</t>
  </si>
  <si>
    <t>421.3</t>
  </si>
  <si>
    <t xml:space="preserve"> RIEGO DE LIGA CON EMULSIÓN MODIFICADA CON POLÍMEROS CRR- 1m</t>
  </si>
  <si>
    <t>421.4</t>
  </si>
  <si>
    <t xml:space="preserve"> RIEGO DE LIGA CON EMULSIÓN MODIFICADA CON POLÍMEROS CRR- 2m</t>
  </si>
  <si>
    <t>430.1.1</t>
  </si>
  <si>
    <t>TRATAMIENTO SUPERFICIAL SIMPLE CON EMULSIÓN CRR-2 GRADACION 19</t>
  </si>
  <si>
    <t>430.1.2</t>
  </si>
  <si>
    <t>TRATAMIENTO SUPERFICIAL SIMPLE CON EMULSIÓN CRR-2 GRADACION 13</t>
  </si>
  <si>
    <t>430.2.1</t>
  </si>
  <si>
    <t>TRATAMIENTO SUPERFICIAL SIMPLE CON EMULSIÓN CRR-2 m GRADACION 19</t>
  </si>
  <si>
    <t>430.2.2</t>
  </si>
  <si>
    <t>TRATAMIENTO SUPERFICIAL SIMPLE CON EMULSIÓN CRR-2m  GRADACION 13</t>
  </si>
  <si>
    <t>431.1.1</t>
  </si>
  <si>
    <t>TRATAMIENTO SUPERFICIAL DOBLE CON EMULSIÓN CRR-2. TIPO 1</t>
  </si>
  <si>
    <t>431.1.2</t>
  </si>
  <si>
    <t>TRATAMIENTO SUPERFICIAL DOBLE CON EMULSIÓN CRR-2. TIPO 2</t>
  </si>
  <si>
    <t>431.2.1</t>
  </si>
  <si>
    <t>TRATAMIENTO SUPERFICIAL DOBLE CON EMULSIÓN CRR-2 m TIPO 1</t>
  </si>
  <si>
    <t>431.2.2</t>
  </si>
  <si>
    <t>TRATAMIENTO SUPERFICIAL DOBLE CON EMULSIÓN CRR-2 m TIPO 2</t>
  </si>
  <si>
    <t>432.1</t>
  </si>
  <si>
    <t>SELLO DE ARENA-ASFALTO CON EMULSIÓN CRR-2</t>
  </si>
  <si>
    <t>432.2</t>
  </si>
  <si>
    <t>SELLO DE ARENA-ASFALTO CON EMULSIÓN CRR-2m</t>
  </si>
  <si>
    <t>433.1</t>
  </si>
  <si>
    <t>LECHADA ASFÁLTICA CON EMULSIÓN CRL-1H, TIPO LA-13</t>
  </si>
  <si>
    <t>433.2</t>
  </si>
  <si>
    <t>LECHADA ASFÁLTICA CON EMULSIÓN CRL-1H, TIPO LA-10</t>
  </si>
  <si>
    <t>433.3</t>
  </si>
  <si>
    <t>LECHADA ASFÁLTICA CON EMULSIÓN CRL-1H, TIPO LA-5</t>
  </si>
  <si>
    <t>433.4</t>
  </si>
  <si>
    <t>LECHADA ASFÁLTICA CON EMULSIÓN CRL-1H, TIPO LA-3</t>
  </si>
  <si>
    <t>433.5</t>
  </si>
  <si>
    <t>LECHADA ASFÁLTICA CON EMULSIÓN CRL-1HM ,TIPO LA-13</t>
  </si>
  <si>
    <t>433.6</t>
  </si>
  <si>
    <t>LECHADA ASFÁLTICA CON EMULSIÓN CRL-1HM ,TIPO LA-10</t>
  </si>
  <si>
    <t>433.7</t>
  </si>
  <si>
    <t>LECHADA ASFÁLTICA CON EMULSIÓN CRL-1HM ,TIPO LA-5</t>
  </si>
  <si>
    <t>433.8</t>
  </si>
  <si>
    <t>LECHADA ASFÁLTICA CON EMULSIÓN CRL-1HM ,TIPO LA-3</t>
  </si>
  <si>
    <t>440.1</t>
  </si>
  <si>
    <t>MEZCLA DENSA EN FRÍO TIPO MDF-38</t>
  </si>
  <si>
    <t>440.2</t>
  </si>
  <si>
    <t>MEZCLA DENSA EN FRÍO TIPO MDF-25</t>
  </si>
  <si>
    <t>440.3</t>
  </si>
  <si>
    <t>MEZCLA DENSA EN FRÍO TIPO MDF-19</t>
  </si>
  <si>
    <t>440.4</t>
  </si>
  <si>
    <t>MEZCLA DENSA EN FRÍO PARA BACHEO</t>
  </si>
  <si>
    <t>441.1</t>
  </si>
  <si>
    <t>MEZCLA ABIERTA EN FRÍO TIPO MAF-19</t>
  </si>
  <si>
    <t>441.2</t>
  </si>
  <si>
    <t>MEZCLA ABIERTA EN FRÍO TIPO MAF-25</t>
  </si>
  <si>
    <t>441.3</t>
  </si>
  <si>
    <t>MEZCLA ABIERTA EN FRÍO TIPO MAF-38</t>
  </si>
  <si>
    <t>441.4</t>
  </si>
  <si>
    <t>MEZCLA ABIERTA EN FRÍO  TIPO MAF-38 PARA BACHEO</t>
  </si>
  <si>
    <t>450.1</t>
  </si>
  <si>
    <t>MEZCLA DENSA EN CALIENTE TIPO MDC-25</t>
  </si>
  <si>
    <t>450.2</t>
  </si>
  <si>
    <t>MEZCLA DENSA EN CALIENTE TIPO MDC-19</t>
  </si>
  <si>
    <t>450.3</t>
  </si>
  <si>
    <t>MEZCLA DENSA EN CALIENTE TIPO MDC-10</t>
  </si>
  <si>
    <t>450.4</t>
  </si>
  <si>
    <t>MEZCLA SEMIDENSA EN CALIENTE TIPO MSC-25</t>
  </si>
  <si>
    <t>450.5</t>
  </si>
  <si>
    <t>MEZCLA SEMIDENSA EN CALIENTE TIPO MSC-19</t>
  </si>
  <si>
    <t>450.6</t>
  </si>
  <si>
    <t>MEZCLA GRUESA EN CALIENTE TIPO MGC-38</t>
  </si>
  <si>
    <t>450.7</t>
  </si>
  <si>
    <t>MEZCLA GRUESA EN CALIENTE TIPO MGC-25</t>
  </si>
  <si>
    <t>450.8</t>
  </si>
  <si>
    <t>MEZCLA DE ALTO MÓDULO MAM-25</t>
  </si>
  <si>
    <t>450.10</t>
  </si>
  <si>
    <t>MEZCLA EN CALIENTE PARA BACHEO MSC-25</t>
  </si>
  <si>
    <t>450.11</t>
  </si>
  <si>
    <t>MEZCLA EN CALIENTE PARA BACHEO MGC-25</t>
  </si>
  <si>
    <t>450.12</t>
  </si>
  <si>
    <t>MEZCLA EN CALIENTE PARA BACHEO MGC-38</t>
  </si>
  <si>
    <t>451.1</t>
  </si>
  <si>
    <t>MEZCLA ABIERTA EN CALIENTE TIPO MAC-75</t>
  </si>
  <si>
    <t>451.2</t>
  </si>
  <si>
    <t>MEZCLA ABIERTA EN CALIENTE TIPO MAC-63</t>
  </si>
  <si>
    <t>451.3</t>
  </si>
  <si>
    <t>MEZCLA ABIERTA EN CALIENTE TIPO MAC-50</t>
  </si>
  <si>
    <t>451.4</t>
  </si>
  <si>
    <t>MEZCLA ABIERTA EN CALIENTE TIPO MAC -50 PARA BACHEO</t>
  </si>
  <si>
    <t>452.1</t>
  </si>
  <si>
    <t>MEZCLA DISCONTINUA EN CALIENTE TIPO M-13</t>
  </si>
  <si>
    <t>452.2</t>
  </si>
  <si>
    <t>MEZCLA DISCONTINUA EN CALIENTE TIPO M-10</t>
  </si>
  <si>
    <t>452.3</t>
  </si>
  <si>
    <t>MEZCLA DISCONTINUA EN CALIENTE TIPO F-13</t>
  </si>
  <si>
    <t>452.4</t>
  </si>
  <si>
    <t>MEZCLA DISCONTINUA EN CALIENTE TIPO F-10</t>
  </si>
  <si>
    <t>453.1</t>
  </si>
  <si>
    <t>MEZCLA DRENANTE</t>
  </si>
  <si>
    <t>460.1</t>
  </si>
  <si>
    <t>FRESADO DE PAVIMENTO ASFÁLTICO EN ESPESOR DE  10 CM</t>
  </si>
  <si>
    <t>460.2</t>
  </si>
  <si>
    <t>FRESADO DE PAVIMENTO ASFÁLTICO EN ESPESOR DE 5 CM</t>
  </si>
  <si>
    <t>461.1</t>
  </si>
  <si>
    <t>PAVIMENTO RECICLADO EN FRÍO EN EL LUGAR CON EMULSIÓN ASFÁLTICA</t>
  </si>
  <si>
    <t>461.2</t>
  </si>
  <si>
    <t>PAVIMENTO RECICLADO EN FRÍO EN EL LUGAR CON CEMENTO ASFÁLTICO ESPUMADO</t>
  </si>
  <si>
    <t>462.1.1</t>
  </si>
  <si>
    <t>MEZCLA ASFALTICA RECICLADA EN CALIENTE DE TIPO MDC-25</t>
  </si>
  <si>
    <t>462.1.2</t>
  </si>
  <si>
    <t>MEZCLA ASFALTICA RECICLADA EN CALIENTE DE TIPO MDC-19</t>
  </si>
  <si>
    <t>462.2.1</t>
  </si>
  <si>
    <t>MEZCLA ASFALTICA RECICLADA EN CALIENTE DE TIPO MDC-25 PARA BACHEO</t>
  </si>
  <si>
    <t>462.2.2</t>
  </si>
  <si>
    <t>MEZCLA ASFALTICA RECICLADA EN CALIENTE DE TIPO MDC-19  PARA BACHEO</t>
  </si>
  <si>
    <t>464.1</t>
  </si>
  <si>
    <t>GEOTEXTIL PARA REPAVIMENTACIÒN</t>
  </si>
  <si>
    <t>465.1</t>
  </si>
  <si>
    <t>EXCAVACIÓN PARA REPARACIÓN DE PAVIMENTO ASFÁLTICO EXISTENTE INCLUYENDO EL CORTE Y LA REMOCIÒN DE LAS CAPAS ASFALTICAS SUBYACENTES</t>
  </si>
  <si>
    <t>465.2</t>
  </si>
  <si>
    <t>EXCAVACIÒN PARA LA REPARACIÒN DE PAVIMENTO ASFALTICO EXISTENTE EXCLUYENDO EL CORTE Y LA REMOCIÒN DE LAS CAPAS ASFALTICAS Y DE LAS SUBYACENTES.</t>
  </si>
  <si>
    <t>466.1</t>
  </si>
  <si>
    <t>SELLO DE GRIETAS EN PAVIMENTO ASFÁLTICO SIN RUTEO.</t>
  </si>
  <si>
    <t>466.2</t>
  </si>
  <si>
    <t>SELLO DE GRIETAS EN PAVIMENTO ASFÁLTICO CON RUTEO.</t>
  </si>
  <si>
    <t>500.1</t>
  </si>
  <si>
    <t>PAVIMENTO DE CONCRETO HIDRÁULICO.</t>
  </si>
  <si>
    <t>500.2</t>
  </si>
  <si>
    <t>PAVIMENTO DE CONCRETO HIDRÁULICO DE FRAGUADO RAPIDO (FAST TRACK)</t>
  </si>
  <si>
    <t>501.1</t>
  </si>
  <si>
    <t>CEMENTO PORTHLAND, NORMA ASTM C150, TIPO ______ . SE DEBE ELABORAR UN ITEM DE PAGO PARA CADA TIPO DE CEMENTO QUE SE ESPECIFIQUE EN LOS DOCUMENTOS DEL CONTRATO.</t>
  </si>
  <si>
    <t>501.10</t>
  </si>
  <si>
    <t>CEMENTO HIDRAULICO  SDICIONADO, NORMA ASTM C595, TIPO ______ SE DEBE ELABORAR UN ITEM DE PAGO PARA CADA TIPO DE CEMENTO QUE SE ESPECIFIQUE EN LOS DOCUMENTOS DEL CONTRATO</t>
  </si>
  <si>
    <t>501.20</t>
  </si>
  <si>
    <t xml:space="preserve">CEMENTO HIDRAULICO ESPECIFICADO POR DESEMPEÑO, NORMA ASTM C1137, TIPO ______ .SE DEBE ELABORAR UN ITEM DE PAGO PARA CADA TIPO DE CEMENTO QUE SE ESPECIFIQUE EN LOS DOCUMENTOS DEL CONTRATO. </t>
  </si>
  <si>
    <t>505.1</t>
  </si>
  <si>
    <t xml:space="preserve">BASE DE CONCRETO HIDRÁULICO </t>
  </si>
  <si>
    <t>510.1</t>
  </si>
  <si>
    <t>PAVIMENTO DE ADOQUINES DE CONCRETO.</t>
  </si>
  <si>
    <t>600.1.1</t>
  </si>
  <si>
    <t>EXCAVACIONES VARIAS SIN CLASIFICAR</t>
  </si>
  <si>
    <t>600.2.1</t>
  </si>
  <si>
    <t>EXCAVACIONES VARIAS EN ROCA EN SECO.</t>
  </si>
  <si>
    <t>600.2.2</t>
  </si>
  <si>
    <t>EXCAVACIONES VARIAS EN ROCA BAJO AGUA.</t>
  </si>
  <si>
    <t>600.2.3</t>
  </si>
  <si>
    <t>EXCAVACIONES VARIAS EN MATERIAL COMUN EN SECO</t>
  </si>
  <si>
    <t>600.2.4</t>
  </si>
  <si>
    <t>EXCAVACIONES VARIAS EN MATERIAL COMÚN BAJO AGUA.</t>
  </si>
  <si>
    <t>610.1</t>
  </si>
  <si>
    <t>RELLENOS PARA ESTRUCTURAS CON SUELO.</t>
  </si>
  <si>
    <t>610.2</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</si>
  <si>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</si>
  <si>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</si>
  <si>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</si>
  <si>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</si>
  <si>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</si>
  <si>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</si>
  <si>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</si>
  <si>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</si>
  <si>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</si>
  <si>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</si>
  <si>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</si>
  <si>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620.1</t>
  </si>
  <si>
    <t>PILOTES PREFABRICADOS DE CONCRETO DIÁMETRO 0,40 M</t>
  </si>
  <si>
    <t>620.2</t>
  </si>
  <si>
    <t>EXTENSION DE PILOTES, SECCION, 0.40 METROS</t>
  </si>
  <si>
    <t>620.3</t>
  </si>
  <si>
    <t>PRUEBA DE CARGA TIPO ________ SE DEBERA ELABORA R ITEMS DE PAGO INDEPENDIENTE POR CADA TIPO DE PRUEBA.</t>
  </si>
  <si>
    <t>621.1.1</t>
  </si>
  <si>
    <t>PILOTE DE CONCRETO VACIADO IN SITU, DE DIÁMETRO 1 M_</t>
  </si>
  <si>
    <t>621.1.2</t>
  </si>
  <si>
    <t>PILOTE DE CONCRETO VACIADO IN SITU, DE DIÁMETRO 1,2 M, INCLUYE EXCAVACIÓN EN ROCA, BAJO AGUA</t>
  </si>
  <si>
    <t>621.2</t>
  </si>
  <si>
    <t>BASE ACAMPANADA.</t>
  </si>
  <si>
    <t>621.3</t>
  </si>
  <si>
    <t>PERFORACION DE PRUEBA PARA PILOTE, D= VARIABLE</t>
  </si>
  <si>
    <t>621.4</t>
  </si>
  <si>
    <t>PERFORACION DE PRUEBA PARA BASE ACAMPANADA</t>
  </si>
  <si>
    <t>621.5</t>
  </si>
  <si>
    <t>CAMISA PERMANENTE DE DIÁMETRO EXTERIOR VARIABLE</t>
  </si>
  <si>
    <t>621.5.1</t>
  </si>
  <si>
    <t>CAMISA PERMANENTE DE DIÁMETRO EXTERIOR 1,50 M, EN CONCRETO</t>
  </si>
  <si>
    <t>621.6</t>
  </si>
  <si>
    <t>PRUEBA DE CARGA TIPO (PILOTE PRE EXCAVADO)</t>
  </si>
  <si>
    <t>621.7</t>
  </si>
  <si>
    <t>PRUEBA DE INTEGRIDAD TIPO ____</t>
  </si>
  <si>
    <t>622.1</t>
  </si>
  <si>
    <t>TABLESTACADO DE MADERA</t>
  </si>
  <si>
    <t>622.2</t>
  </si>
  <si>
    <t>TABLESTACADO METÁLICO.</t>
  </si>
  <si>
    <t>622.3</t>
  </si>
  <si>
    <t>TABLESTACADO DE CONCRETO REFORZADO.</t>
  </si>
  <si>
    <t>622.4</t>
  </si>
  <si>
    <t>TABLESTACADO DE CONCRETO PRE ESFORZADO.</t>
  </si>
  <si>
    <t>622.5</t>
  </si>
  <si>
    <t>CORTE DEL EXTREMO SUPERIOR DEL ELEMENTO.</t>
  </si>
  <si>
    <t>623.1</t>
  </si>
  <si>
    <t>ANCLAJE TIPO _____ (ROCA)</t>
  </si>
  <si>
    <t>623.2</t>
  </si>
  <si>
    <t>PRUEBA DE CARGA</t>
  </si>
  <si>
    <t>unidad</t>
  </si>
  <si>
    <t>630.1</t>
  </si>
  <si>
    <t xml:space="preserve">CONCRETO RESISTENCIA 35MPA (A) </t>
  </si>
  <si>
    <t>630.2</t>
  </si>
  <si>
    <t>CONCRETO RESISTENCIA 32MPA (B)</t>
  </si>
  <si>
    <t>630.3</t>
  </si>
  <si>
    <t>CONCRETO RESISTENCIA 28MPA (C )</t>
  </si>
  <si>
    <t>630.4</t>
  </si>
  <si>
    <t>CONCRETO RESISTENCIA 21MPA (D)</t>
  </si>
  <si>
    <t>630.5</t>
  </si>
  <si>
    <t>CONCRETO RESISTENCIA 17.5MPA (E )</t>
  </si>
  <si>
    <t>630.6</t>
  </si>
  <si>
    <t>CONCRETO RESISTENCIA 14MPA  (F)</t>
  </si>
  <si>
    <t>630.7</t>
  </si>
  <si>
    <t>CONCRETO RESISTENCIA 14MPA (G) (CICLOPEO)</t>
  </si>
  <si>
    <t>632.1</t>
  </si>
  <si>
    <t>BARANDA DE CONCRETO, COCRETO 21 MPA</t>
  </si>
  <si>
    <t>632.2</t>
  </si>
  <si>
    <t>BARANDA DE CONCRETO CONCRETO 28 MPA.</t>
  </si>
  <si>
    <t>640.1</t>
  </si>
  <si>
    <t>ACERO DE REFUERZO FY 4200 MPA.</t>
  </si>
  <si>
    <t>640.2</t>
  </si>
  <si>
    <t>MALLA DE REFUERZO FY 4200 MPA.</t>
  </si>
  <si>
    <t>641.1</t>
  </si>
  <si>
    <t>ACERO DE PREESFUERZO.</t>
  </si>
  <si>
    <t>tf/m</t>
  </si>
  <si>
    <t>641.2</t>
  </si>
  <si>
    <t>642.1</t>
  </si>
  <si>
    <t>APOYO ELASTOMÉRICO.</t>
  </si>
  <si>
    <t>642.2</t>
  </si>
  <si>
    <t>SELLO PARA JUNTAS DE PUENTES.</t>
  </si>
  <si>
    <t>650.1</t>
  </si>
  <si>
    <t>DISEÑO Y FABRICACIÓN DE ESTRUCTURA METÁLICA.</t>
  </si>
  <si>
    <t>650.2</t>
  </si>
  <si>
    <t>FABRICACIÓN DE ESTRUCTURA METÁLICA.</t>
  </si>
  <si>
    <t>650.3</t>
  </si>
  <si>
    <t>TRANSPORTE DE ESTRUCTURA METÁLICA.</t>
  </si>
  <si>
    <t>650.4</t>
  </si>
  <si>
    <t>MONTAJE Y PINTURA  DE ESTRUCTURA METÁLICA.</t>
  </si>
  <si>
    <t>660.1</t>
  </si>
  <si>
    <t>TUBERÍA DE CONCRETO SIMPLE 14 MPA DE 450 MM DE DIAMETRO INTERIOR. SE DEBERA ELABORAR ITEM DE PAGO POR CADA CLASE DE TUBERIA DE CONCRETO SIMPLE Y CADA DIAMETRO QUE TENGAN LAS TUBERIAS DEL PROYECTO.</t>
  </si>
  <si>
    <t>660.2</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</si>
  <si>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</si>
  <si>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661.1</t>
  </si>
  <si>
    <t>TUBERÍA DE CONCRETO REFORZADO  21 MPA DE 900 MM DE DIAMETRO INTERIOR</t>
  </si>
  <si>
    <t>662.1</t>
  </si>
  <si>
    <t>TUBERÍA CORRUGADA DE ACERO GALVANIZADO MP-68, DE LÁMINA CALIBRE__ Y DIAMETRO __</t>
  </si>
  <si>
    <t>662.2</t>
  </si>
  <si>
    <t>TUBERÍA CORRUGADA DE ACERO CON RECUBRIMIENTO BITUMINOSO, DE LÁMINA CALIBRE 12  Y D=60´´</t>
  </si>
  <si>
    <t>663.1</t>
  </si>
  <si>
    <t>TUBERÍA DE PLASTICO TIPO__NORMA___DE DIAMETRO__MM</t>
  </si>
  <si>
    <t>670.1</t>
  </si>
  <si>
    <t>DISIPADORES DE ENERGÍA Y SEDIMENTADORES EN GAVIONES DE ALAMBRE DE ACERO ENTRELAZADO CLASE 1: RECUBRIMIENTO DE ZINC (GALVANIZADO)</t>
  </si>
  <si>
    <t>670.2</t>
  </si>
  <si>
    <t>DISIPADORES DE ENERGÍA Y SEDIMENTADORES EN GAVIONES DE ALAMBRE DE ACERO ENTRELAZADO CLASE 2: RECUBRIMIENTO DE ALEACION ZN-5A1-MM</t>
  </si>
  <si>
    <t>670.3</t>
  </si>
  <si>
    <t>DISIPADORES DE ENERGÍA Y SEDIMENTADORES EN GAVIONES DE ALAMBRE DE ACERO ENTRELAZADO CLASE 3: RECUBRIMIENTO DE ZINC (GALVANIZADO) Y PVC</t>
  </si>
  <si>
    <t>670.4</t>
  </si>
  <si>
    <t>DISIPADORES DE ENERGÍA Y SEDIMENTADORES EN GAVIONES DE ALAMBRE DE ACERO ENTRELAZADO CLASE 4: RECUBRIMIENTO DE ALEACION ZN-5A1-MM Y PVC</t>
  </si>
  <si>
    <t>670.5</t>
  </si>
  <si>
    <t>DISIPADORES DE ENERGÍA Y SEDIMENTADORES EN CONCRETO CICLOPEO</t>
  </si>
  <si>
    <t>671.1</t>
  </si>
  <si>
    <t>CUNETA DE CONCRETO VACIADA IN SITU; NO INCLUYE LA CONFORMACION DE LA SUPERFICIE DE APOYO</t>
  </si>
  <si>
    <t>671.2</t>
  </si>
  <si>
    <t>CUNETA DE PIEZAS PREFABRICADAS DE CONCRETO; NO INCLUYE LA CONFORMACION DE LA SUPERFICIE DE APOYO</t>
  </si>
  <si>
    <t>671.3</t>
  </si>
  <si>
    <t>CUNETA DE CONCRETO VACIADA IN SITU; INCLUYE LA CONFORMACION DE LA SUPERFICIE DE APOYO</t>
  </si>
  <si>
    <t>671.4</t>
  </si>
  <si>
    <t>CUNETA DE PIEZAS PREFABRICADAS DE CONCRETO; INCLUYE LA CONFORMACION DE LA SUPERFICIE DE APOYO</t>
  </si>
  <si>
    <t>672.1</t>
  </si>
  <si>
    <t>BORDILLO DE CONCRETO VACIADO IN SITU; NO INCLUYE LA PREPARACION DE LA SUPERFICIE DE APOYO</t>
  </si>
  <si>
    <t>672.2</t>
  </si>
  <si>
    <t>BORDILLO DE PIEZAS PREFABRICADAS DE CONCRETO; NO INCLUYE LA PREPARACION DE LA SUPERFICIE DE APOYO</t>
  </si>
  <si>
    <t>672.3</t>
  </si>
  <si>
    <t>BORDILLO DE CONCRETO VACIADO IN SITU; INCLUYE LA PREPARACION DE LA SUPERFICIE DE APOYO</t>
  </si>
  <si>
    <t>672.4</t>
  </si>
  <si>
    <t>BORDILLO DE PIEZAS PREFABRICADAS DE CONCRETO; INCLUYE LA PREPARACION DE LA SUPERFICIE DE APOYO</t>
  </si>
  <si>
    <t>673.1.1</t>
  </si>
  <si>
    <t>GEOTEXTIL TIPO NT-2500 O SIMILAR NO TEJIDO</t>
  </si>
  <si>
    <t>673.1.2</t>
  </si>
  <si>
    <t>GEOTEXTIL  TIPO T-2400 O SIMILAR TEJIDO</t>
  </si>
  <si>
    <t>673.2</t>
  </si>
  <si>
    <t>MATERIAL GRANULAR DRENANTE</t>
  </si>
  <si>
    <t>673.3</t>
  </si>
  <si>
    <t>MATERIAL DE COBERTURA TIPO SUB- BASE CBR=20%</t>
  </si>
  <si>
    <t>674.1</t>
  </si>
  <si>
    <t>DREN HORIZONTAL DE LONGITUD MENOR O IGUAL A DIEZ (10) METROS.</t>
  </si>
  <si>
    <t>674.2</t>
  </si>
  <si>
    <t>DREN HORIZONTAL DE LONGITUD MAYOR A DIEZ (10) METROS.</t>
  </si>
  <si>
    <t>680.1</t>
  </si>
  <si>
    <t>PÁNELES DE CONCRETO.</t>
  </si>
  <si>
    <t>680.2</t>
  </si>
  <si>
    <t>ARMADURA GALVANIZADA.</t>
  </si>
  <si>
    <t>680.3</t>
  </si>
  <si>
    <t xml:space="preserve">RELLENO GRANULAR PARA TIERRA MECANICAMETE ESTABILIZADA CON PÁNELES DE CONCRETO </t>
  </si>
  <si>
    <t>681.1</t>
  </si>
  <si>
    <t xml:space="preserve">GAVIÓNES DE MALLA DE ALAMBRE DE ACERO ENTRELAZADO  CLASE 1; RECUBRIMIENTO DE ZINC (GALVANIZADO) </t>
  </si>
  <si>
    <t>681.2</t>
  </si>
  <si>
    <t>GAVIÓN DE MALLA DE ALAMBRE DE ACERO ENTRELAZADO  CLASE 2; RECUBRIMIENTO DE ALEACION ZN-5A1-MM</t>
  </si>
  <si>
    <t>681.3</t>
  </si>
  <si>
    <t>GAVIÓN DE MALLA DE ALAMBRE DE ACERO ENTRELAZADO  CLASE 3; RECUBRIMIENTO DE ZINC (GALVANIZADO) Y PVC</t>
  </si>
  <si>
    <t>681.4</t>
  </si>
  <si>
    <t>GAVIÓN DE MALLA DE ALAMBRE DE ACERO ETRELAZADO  CLASE 4; RECUBRIMIENTO DE ALEACION ZN-5A1-MM Y PVC</t>
  </si>
  <si>
    <t>682.1</t>
  </si>
  <si>
    <t xml:space="preserve">COLCHOGAVIÓN DE MALLA DE ALAMBRE DE ACERO ENTRELAZADO CLASE 1; RECUBRIMIENTO DE ZINC (GALVANIZADO) </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</si>
  <si>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</si>
  <si>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</si>
  <si>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</si>
  <si>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</si>
  <si>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</si>
  <si>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</si>
  <si>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</si>
  <si>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</si>
  <si>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</si>
  <si>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</si>
  <si>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</si>
  <si>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GEOTEXTIL DE FACHADA TIPO___ PARA MUROS DE TIERRA ESTABILIZADA MECANICAMENTE  CON GEOSINTETICOS</t>
  </si>
  <si>
    <t>683.4</t>
  </si>
  <si>
    <t>GEOMALLA DE FACHADA TIPO___ PARA MUROS DE TIERRA ESTABILIZADA MECANICAMENTE CON GEOSINTETICOS.</t>
  </si>
  <si>
    <t>683.5</t>
  </si>
  <si>
    <t>RELLENO TIPO___ PARA MUROS DE TIERRA ESTABILIZADA MECANICAMENTE CON GEOSINTETICOS</t>
  </si>
  <si>
    <t>690.1.1</t>
  </si>
  <si>
    <t>IMPERMEABILIZANTE PARA CONCRETO</t>
  </si>
  <si>
    <t>690.1.2</t>
  </si>
  <si>
    <t>IMPERMEABILIZACIÓN DE ESTRUCTURAS.</t>
  </si>
  <si>
    <t>700.1</t>
  </si>
  <si>
    <t>LÍNEA DE DEMARCACIÓN CON PINTURA EN FRÍO.</t>
  </si>
  <si>
    <t>700.2</t>
  </si>
  <si>
    <t>LÍNEA DE DEMARCACIÓN CON RESINA TERMOPLÁSTICA.</t>
  </si>
  <si>
    <t>700.3</t>
  </si>
  <si>
    <t>MARCA VIAL CON PINTURA EN FRÍO.</t>
  </si>
  <si>
    <t>700.4</t>
  </si>
  <si>
    <t>MARCA VIAL CON RESINA TERMOPLÁSTICA.</t>
  </si>
  <si>
    <t>701.1</t>
  </si>
  <si>
    <t>TACHA REFLECTIVA.</t>
  </si>
  <si>
    <t>710.1</t>
  </si>
  <si>
    <t>SEÑAL VERTICAL DE TRANSITO TIPO 1 CON LAMINA RETRORREFLECTIVA TIPO III (75 X 75 ) CM</t>
  </si>
  <si>
    <t>710.2</t>
  </si>
  <si>
    <t>SEÑAL VERTICAL DE TRANSITO TIPO 2 CON LAMINA RETRORREFLECTIVA TIPO (1.20X0.40 M)</t>
  </si>
  <si>
    <t>720.1</t>
  </si>
  <si>
    <t>POSTE DE REFERENCIA.</t>
  </si>
  <si>
    <t>730.1</t>
  </si>
  <si>
    <t>DEFENSA METÁLICA.</t>
  </si>
  <si>
    <t>730.2</t>
  </si>
  <si>
    <t>SECCIÓN FINAL.</t>
  </si>
  <si>
    <t>730.3</t>
  </si>
  <si>
    <t>SECCIÓN DE TOPE.</t>
  </si>
  <si>
    <t>730.4</t>
  </si>
  <si>
    <t>ELEMENTO ESPECIAL TIPO AMORTIGUADORES</t>
  </si>
  <si>
    <t>731.1</t>
  </si>
  <si>
    <t>DEFENSA DE CONCRETO.</t>
  </si>
  <si>
    <t>740.1</t>
  </si>
  <si>
    <t>CAPTAFAROS.</t>
  </si>
  <si>
    <t>741.1</t>
  </si>
  <si>
    <t>DELINEADOR DE CORONA.</t>
  </si>
  <si>
    <t>800.1</t>
  </si>
  <si>
    <t>CERCA DE ALAMBRE DE PUAS CON POSTES DE MADERA.</t>
  </si>
  <si>
    <t>800.2</t>
  </si>
  <si>
    <t>CERCA DE ALAMBRE DE PUAS CON POSTES DE CONCRETO.</t>
  </si>
  <si>
    <t>800.3</t>
  </si>
  <si>
    <t>CERCA DE MALLA CON POSTES DE MADERA.</t>
  </si>
  <si>
    <t>800.4</t>
  </si>
  <si>
    <t>CERCA DE MALLA CON POSTES DE CONCRETO.</t>
  </si>
  <si>
    <t>802.1</t>
  </si>
  <si>
    <t>PODA DE LA PARTE AEREA DE ARBOLES TIPO I</t>
  </si>
  <si>
    <t>802.2</t>
  </si>
  <si>
    <t>PODA DE LA PARTE AEREA DE ARBOLES TIPO II</t>
  </si>
  <si>
    <t>802.3</t>
  </si>
  <si>
    <t>PODA DE LA PARTE AEREA DE ARBOLES TIPO III</t>
  </si>
  <si>
    <t>802.4</t>
  </si>
  <si>
    <t>PODA DE LA PARTE AEREA DE ARBOLES TIPO IV</t>
  </si>
  <si>
    <t>802.5</t>
  </si>
  <si>
    <t>PODA DE LA PARTE RADICULAR DE ARBOLES TIPO I</t>
  </si>
  <si>
    <t>802.6</t>
  </si>
  <si>
    <t>PODA DE LA PARTE RADFICULAR DE ARBOLES TIPO II</t>
  </si>
  <si>
    <t>802.7</t>
  </si>
  <si>
    <t>PODA DE LA PARTE RADICULAR DE ARBOLES TIPO III</t>
  </si>
  <si>
    <t>802.8</t>
  </si>
  <si>
    <t>PODA DE LA PARTE RADICULAR DE ARBOLES TIPO  IV</t>
  </si>
  <si>
    <t>810.1</t>
  </si>
  <si>
    <t>PROTECCIÓN DE TALUDES CON BLOQUES DE CÉSPED.</t>
  </si>
  <si>
    <t>810.2</t>
  </si>
  <si>
    <t>PROTECCIÓN DE TALUDES CON TIERRA ORGÁNICA.</t>
  </si>
  <si>
    <t>810.3</t>
  </si>
  <si>
    <t>PROTECCIÓN DE TALUDES CON HIDROSIEMBRA CONTROLADA.</t>
  </si>
  <si>
    <t>811.1</t>
  </si>
  <si>
    <t>PROTECCION DE TALUDES CON PRODUCTO ENROLLADO PARA CONTROL DE EROSION. DE TIPO MANTO TEMPORAL. SE DEBERA ELABORAR UN ITEM DE PAGO PARA CADA PRODUCTO ENROLLADO QUE SE ESPECIFIQUE EN EL PROYECTO.</t>
  </si>
  <si>
    <t>811.2</t>
  </si>
  <si>
    <t>PROTECCION DE TALUDES CON PRODUCTO ENROLLADO PARA CONTROL DE EROSION. DE TIPO MANTO PERMANENTE. SE DEBERA ELABORAR UN ITEM DE PAGO PARA CADA PRODUCTO ENROLLADO QUE SE ESPECIFIQUE EN EL PROYECTO.</t>
  </si>
  <si>
    <t>812.1</t>
  </si>
  <si>
    <t>RECUBRIMIENTO DE TALUDES CON MALLA Y MORTERO 1:4 DE E= 10 CM</t>
  </si>
  <si>
    <t>820.1</t>
  </si>
  <si>
    <t>PLANTACIÓN DE ÁRBOLES (TIPO PAISAJÍSTICO)</t>
  </si>
  <si>
    <t>820.1.2</t>
  </si>
  <si>
    <t>PLANTACIÓN DE ÁRBOLES (REFORESTACIÓN PROTECTORA DENSIDAD 1100)</t>
  </si>
  <si>
    <t>900.1</t>
  </si>
  <si>
    <t>TRANSPORTE DE MATERIALES PROVENIENTES DE LA EXCAVACION DE LA EXPLANACION, CANALES Y PRESTAMOS, ENTRE  CIEN METROS (100 M) Y MIL METROS (1000 M) DE DISTANCIA</t>
  </si>
  <si>
    <t>m3/e</t>
  </si>
  <si>
    <t>900.2</t>
  </si>
  <si>
    <t>TRANSPORTE DE MATERIALES PROVENIENTES DE LA EXCAVACIÓN DE LA EXPLANACIÓN, CANALES Y PRÉSTAMOS PARA DISTANCIAS MAYORES DE MIL METROS (1.000 M) MEDIDO A PARTIR DE CIEN METROS (100 M).</t>
  </si>
  <si>
    <t>m3/km</t>
  </si>
  <si>
    <t>900.3</t>
  </si>
  <si>
    <t>TRANSPORTE DE MATERIALES PROVENIENTES DE DERRUMBES, MEDIDO A PARTIR DE CIEN METROS (100 M)</t>
  </si>
  <si>
    <t xml:space="preserve">   </t>
  </si>
  <si>
    <t xml:space="preserve">INSTITUTO NACIONAL DE VÍAS
DIRECCIÓN TÉCNICA </t>
  </si>
  <si>
    <t>MANO DE OBRA INCLUIDO FACTOR PRESTACIONAL</t>
  </si>
  <si>
    <t>-</t>
  </si>
  <si>
    <t>día</t>
  </si>
  <si>
    <t>Moneda (Pesos $)</t>
  </si>
  <si>
    <t>A0100130</t>
  </si>
  <si>
    <t>Armador</t>
  </si>
  <si>
    <t>A0100150</t>
  </si>
  <si>
    <t>Ayudante</t>
  </si>
  <si>
    <t>A0010010</t>
  </si>
  <si>
    <t>Cadenero</t>
  </si>
  <si>
    <t>A0100181</t>
  </si>
  <si>
    <t>Calculista</t>
  </si>
  <si>
    <t>A0100140</t>
  </si>
  <si>
    <t>Cortador</t>
  </si>
  <si>
    <t>A0100010</t>
  </si>
  <si>
    <t>Cuadrilla de desmontaje (10 personas)</t>
  </si>
  <si>
    <t>A0100180</t>
  </si>
  <si>
    <t>Cuadrilla de fabricación</t>
  </si>
  <si>
    <t>A0041004</t>
  </si>
  <si>
    <t>Cuadrilla de Un Oficial y (2) Obreros.</t>
  </si>
  <si>
    <t>A0041006</t>
  </si>
  <si>
    <t>Cuadrilla de un oficial y (4) Obreros.</t>
  </si>
  <si>
    <t>A0100170</t>
  </si>
  <si>
    <t>Dibujante</t>
  </si>
  <si>
    <t>A0100182</t>
  </si>
  <si>
    <t>Dibujante 2</t>
  </si>
  <si>
    <t>A0100120</t>
  </si>
  <si>
    <t>u</t>
  </si>
  <si>
    <t>Estudios, análisis e informes</t>
  </si>
  <si>
    <t>A0100070</t>
  </si>
  <si>
    <t>Ingeniero de montaje y prueba</t>
  </si>
  <si>
    <t>A0100069</t>
  </si>
  <si>
    <t>Ingeniero de Montaje y Prueba Pilote (1)</t>
  </si>
  <si>
    <t>A0100082</t>
  </si>
  <si>
    <t>Ingeniero Especialista prueba de  integridad</t>
  </si>
  <si>
    <t>A0100071</t>
  </si>
  <si>
    <t xml:space="preserve">Ingeniero Geotecnista </t>
  </si>
  <si>
    <t>A0100020</t>
  </si>
  <si>
    <t>Ingeniero supervisor</t>
  </si>
  <si>
    <t>A0100080</t>
  </si>
  <si>
    <t>Ingeniero supervisor y director de prueba</t>
  </si>
  <si>
    <t>A0100081</t>
  </si>
  <si>
    <t>Ingeniero Supervisor y Director de Prueba Pilote</t>
  </si>
  <si>
    <t>A0100160</t>
  </si>
  <si>
    <t>Inspector</t>
  </si>
  <si>
    <t>A0020010</t>
  </si>
  <si>
    <t>Inspector de fabricación y montaje</t>
  </si>
  <si>
    <t>A0041008</t>
  </si>
  <si>
    <t>1 Oficial y 1 Obrero.</t>
  </si>
  <si>
    <t>A0100030</t>
  </si>
  <si>
    <t>Maestro</t>
  </si>
  <si>
    <t>A0030100</t>
  </si>
  <si>
    <t>Obrero (10)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</si>
  <si>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</si>
  <si>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</si>
  <si>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</si>
  <si>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</si>
  <si>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</si>
  <si>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</si>
  <si>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</si>
  <si>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</si>
  <si>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</si>
  <si>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</si>
  <si>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</si>
  <si>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</si>
  <si>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</si>
  <si>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</si>
  <si>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</si>
  <si>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</si>
  <si>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A0100060</t>
  </si>
  <si>
    <t>Obrero (prueba de carga)</t>
  </si>
  <si>
    <t>A0030120</t>
  </si>
  <si>
    <t>Obreros de incado (2)</t>
  </si>
  <si>
    <t>A0030110</t>
  </si>
  <si>
    <t>Obreros de izado (2)</t>
  </si>
  <si>
    <t>A0040010</t>
  </si>
  <si>
    <t>Oficial</t>
  </si>
  <si>
    <t>A0041002</t>
  </si>
  <si>
    <t xml:space="preserve">Oficial  Obrero (3) Cuadrilla de un oficial y 3 Obreros. </t>
  </si>
  <si>
    <t>A0040020</t>
  </si>
  <si>
    <t>Oficial (2)</t>
  </si>
  <si>
    <t>A0040030</t>
  </si>
  <si>
    <t>Oficial (3)</t>
  </si>
  <si>
    <t>A0100050</t>
  </si>
  <si>
    <t>Oficial + 3 Ayudantes (armado e inyección de anclajes)</t>
  </si>
  <si>
    <t>A0041000</t>
  </si>
  <si>
    <t>Oficial experto en desmontaje</t>
  </si>
  <si>
    <t>A0041001</t>
  </si>
  <si>
    <t>Oficial experto en explosivos</t>
  </si>
  <si>
    <t>A0100092</t>
  </si>
  <si>
    <t>Operador prueba de integridad</t>
  </si>
  <si>
    <t>A0050010</t>
  </si>
  <si>
    <t>Paletero</t>
  </si>
  <si>
    <t>A0050020</t>
  </si>
  <si>
    <t>Paletero (2)</t>
  </si>
  <si>
    <t>A0060010</t>
  </si>
  <si>
    <t>Perforador</t>
  </si>
  <si>
    <t>A0100040</t>
  </si>
  <si>
    <t>Perforador + Ayudante1 + Ayudante2</t>
  </si>
  <si>
    <t>A0040001</t>
  </si>
  <si>
    <t>Personal requerido para el diseño y fabricación de estructura metálica. (incluye un calista, un dibujante y la cuadrilla de Fabricación) De esta ultima no hay detalle de que personal la compone.</t>
  </si>
  <si>
    <t>A0070010</t>
  </si>
  <si>
    <t>Rastrillero</t>
  </si>
  <si>
    <t>A0070020</t>
  </si>
  <si>
    <t>Rastrilleros (2)</t>
  </si>
  <si>
    <t>A0080010</t>
  </si>
  <si>
    <t>Soldador</t>
  </si>
  <si>
    <t>A0010083</t>
  </si>
  <si>
    <t>Soldador (2)</t>
  </si>
  <si>
    <t>A0080012</t>
  </si>
  <si>
    <t>Soldador 1A</t>
  </si>
  <si>
    <t>A0100090</t>
  </si>
  <si>
    <t>Soldador experto en montaje y pruebas</t>
  </si>
  <si>
    <t>A0100091</t>
  </si>
  <si>
    <t>A0090010</t>
  </si>
  <si>
    <t>Topógrafo</t>
  </si>
  <si>
    <t>A0030010</t>
  </si>
  <si>
    <t xml:space="preserve">Obrero </t>
  </si>
  <si>
    <t>A0100100</t>
  </si>
  <si>
    <t>Viáticos ingeniero y director</t>
  </si>
  <si>
    <t>A0100110</t>
  </si>
  <si>
    <t>Viáticos soldadores</t>
  </si>
  <si>
    <t>A0040110</t>
  </si>
  <si>
    <t>Celador</t>
  </si>
  <si>
    <t>EQUIPOS</t>
  </si>
  <si>
    <t>EQUIPOS VARIOS</t>
  </si>
  <si>
    <t>Moneda ($ Pesos)</t>
  </si>
  <si>
    <t>C0010011</t>
  </si>
  <si>
    <t>Andamiaje para Aplicar la Carga (Equipos Sustituto de la Tara)</t>
  </si>
  <si>
    <t>C0010010</t>
  </si>
  <si>
    <t>h</t>
  </si>
  <si>
    <t xml:space="preserve">Aspersor manual
</t>
  </si>
  <si>
    <t>C0010020</t>
  </si>
  <si>
    <t xml:space="preserve">Barredora mecánica de cepillo de 3658 mm ; 6 m3 </t>
  </si>
  <si>
    <t>C0010030</t>
  </si>
  <si>
    <t xml:space="preserve">Bomba de concreto, Producción: 30 m3/h, POTENCIA: 67 HP, MAX PRESION DE CONCRETO: 1150 PSI
</t>
  </si>
  <si>
    <t>C0010040</t>
  </si>
  <si>
    <t>Bomba de inyección de lechada</t>
  </si>
  <si>
    <t>C0010034</t>
  </si>
  <si>
    <t>Bomba eléctrica para accionar la celda</t>
  </si>
  <si>
    <t>C0010050</t>
  </si>
  <si>
    <t>Bomba para gato de tensionamiento</t>
  </si>
  <si>
    <t>C0010053</t>
  </si>
  <si>
    <t xml:space="preserve">Buldozer Potencia al volante de 305 HP, motor de 2100 RPM, longitud de hoja 6,39m. </t>
  </si>
  <si>
    <t>C0010052</t>
  </si>
  <si>
    <t xml:space="preserve">Buldozer, Potencia al volante de 140 HP, motor de 2200 RPM, longitud de hoja 4,80m. </t>
  </si>
  <si>
    <t>C0010051</t>
  </si>
  <si>
    <t xml:space="preserve">Buldozer, Potencia al volante de 80 HP, motor de 2400 RPM, longitud de hoja 3,99m, </t>
  </si>
  <si>
    <t>C0010961</t>
  </si>
  <si>
    <t>Caldera para pintura termoplástica</t>
  </si>
  <si>
    <t>C0010090</t>
  </si>
  <si>
    <t>Calentador a gas</t>
  </si>
  <si>
    <t>C0010125</t>
  </si>
  <si>
    <t>Camabaja</t>
  </si>
  <si>
    <t>C0010100</t>
  </si>
  <si>
    <t>Camión 350</t>
  </si>
  <si>
    <t>C0010110</t>
  </si>
  <si>
    <t>Camión de Slurry</t>
  </si>
  <si>
    <t>C0010120</t>
  </si>
  <si>
    <t>Camioneta D-300</t>
  </si>
  <si>
    <t>C0010124</t>
  </si>
  <si>
    <t>Camisa</t>
  </si>
  <si>
    <t>C0010123</t>
  </si>
  <si>
    <t>Camisa para Pilote D=1.20m</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</si>
  <si>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</si>
  <si>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</si>
  <si>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</si>
  <si>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</si>
  <si>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</si>
  <si>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</si>
  <si>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</si>
  <si>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</si>
  <si>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</si>
  <si>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</si>
  <si>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C0010211</t>
  </si>
  <si>
    <t>Compactador de Rodillo POTENCIA: 99HP, PESO: 8 ton</t>
  </si>
  <si>
    <t>C0010200</t>
  </si>
  <si>
    <t>Compactador manual (SALTARIN) Peso de operación (Kg.) 52, Fuerza de impacto por golpe (KN) 12.</t>
  </si>
  <si>
    <t>C0010210</t>
  </si>
  <si>
    <t>Compactador manual de rodillo</t>
  </si>
  <si>
    <t>C0010220</t>
  </si>
  <si>
    <t xml:space="preserve">Compactador manual vibratorio (CANGURO) (Apisonadores)
</t>
  </si>
  <si>
    <t>C0010190</t>
  </si>
  <si>
    <t>COMPACTADOR MANUAL VIBRATORIO (RANA) con motor de 6 HP</t>
  </si>
  <si>
    <t>C0010230</t>
  </si>
  <si>
    <t>Compactador neumático de Potencia 70 HP, peso de 13 ton</t>
  </si>
  <si>
    <t>C0010213</t>
  </si>
  <si>
    <t>Compactador neumático peso 3,5 ton</t>
  </si>
  <si>
    <t>C0010212</t>
  </si>
  <si>
    <t>Compactador tipo  POTENCIA: 105 HP, PESO: 6 ton</t>
  </si>
  <si>
    <t>C0010240</t>
  </si>
  <si>
    <t>Compactador vibratorio tipo DD-20</t>
  </si>
  <si>
    <t>C0010250</t>
  </si>
  <si>
    <t xml:space="preserve">Compresor (barrido y soplado)
</t>
  </si>
  <si>
    <t>C0010270</t>
  </si>
  <si>
    <t>Compresor 120 HP, con martillo.</t>
  </si>
  <si>
    <t>C0010260</t>
  </si>
  <si>
    <t xml:space="preserve">Compresor 80 HP, con martillo.
</t>
  </si>
  <si>
    <t>C0010280</t>
  </si>
  <si>
    <t xml:space="preserve">Compresor para penetrar roca
</t>
  </si>
  <si>
    <t>C0010291</t>
  </si>
  <si>
    <t>Cortadora de pavimento</t>
  </si>
  <si>
    <t>C0010290</t>
  </si>
  <si>
    <t>Cortadora de pavimento, Máxima profundidad de corte: 160 mm. Capacidad de disco: desde 12´´ hasta 18´´ de diámetro. Peso operacional: 135 kg, 13.5 hp de potencia</t>
  </si>
  <si>
    <t>C0010311</t>
  </si>
  <si>
    <t>Derretidora de asfalto (crafco o similar)</t>
  </si>
  <si>
    <t>C0010301</t>
  </si>
  <si>
    <t>Diferencial</t>
  </si>
  <si>
    <t>C0010300</t>
  </si>
  <si>
    <t>Diferencial de 2 ton.</t>
  </si>
  <si>
    <t>C0010310</t>
  </si>
  <si>
    <t>Diferencial de 3 ton</t>
  </si>
  <si>
    <t>C0010351</t>
  </si>
  <si>
    <t>Equipo autopropulsado para pintura termoplástica</t>
  </si>
  <si>
    <t>C0010314</t>
  </si>
  <si>
    <t>Equipo de acarreo interno</t>
  </si>
  <si>
    <t>C0010320</t>
  </si>
  <si>
    <t xml:space="preserve">Equipo de control (bandas sonoras reduce velocidad) (Termohigometros, Termómetros, Galgas, etc.)
</t>
  </si>
  <si>
    <t>C0010401</t>
  </si>
  <si>
    <t>Equipo de Medición (Deformimetros Eléctricos, Mecánicos, Celdas de Carga,  Etc.)</t>
  </si>
  <si>
    <t>C0010330</t>
  </si>
  <si>
    <t xml:space="preserve">Equipo de oxicorte, Capacidad de corte: hasta 6´´ (152mm) </t>
  </si>
  <si>
    <t>C0010382</t>
  </si>
  <si>
    <t>Equipo de oxigeno y soldadura</t>
  </si>
  <si>
    <t>C0010340</t>
  </si>
  <si>
    <t>Equipo de perforación (TRACKDRILL), potencia 40 HP, 2100 golpes / minuto</t>
  </si>
  <si>
    <t>C0010350</t>
  </si>
  <si>
    <t xml:space="preserve">Equipo de pintura (Compresor), Presión máxima de trabajo 3300 psi.
</t>
  </si>
  <si>
    <t>C0010352</t>
  </si>
  <si>
    <t xml:space="preserve">Equipo de rayos X y/o ultrasonido
</t>
  </si>
  <si>
    <t>C0010381</t>
  </si>
  <si>
    <t>Equipo de Sand Blastin y Pintura COMPRESOR 250cfm a 100 psi. PULMON de 70 gal (250 lt.) para 160 psi</t>
  </si>
  <si>
    <t>C0010361</t>
  </si>
  <si>
    <t>Equipo de Soldadura</t>
  </si>
  <si>
    <t>C0010360</t>
  </si>
  <si>
    <t xml:space="preserve">Equipo de soldadura 250 AMP
</t>
  </si>
  <si>
    <t>C0010370</t>
  </si>
  <si>
    <t>Equipo de soldadura 400</t>
  </si>
  <si>
    <t>C0010380</t>
  </si>
  <si>
    <t>Equipo de soldadura 600</t>
  </si>
  <si>
    <t>C0010384</t>
  </si>
  <si>
    <t>Equipo de soldadura y de acetileno (incluye soldadura)</t>
  </si>
  <si>
    <t>C0010390</t>
  </si>
  <si>
    <t>Equipo de topografía</t>
  </si>
  <si>
    <t>C0010383</t>
  </si>
  <si>
    <t xml:space="preserve">Equipo de topografía Teodolito electrónico con abertura de anteojo de 42 mm. Aumento del anteojo: 30x.Distancia mínima de enfoque: 1.0 m. Precisión: 5´´. Compensador con rango de trabajo ±3´. </t>
  </si>
  <si>
    <t>C0010394</t>
  </si>
  <si>
    <t>Equipo de transporte (Camiones, Grúas, Volquetas, etc.)</t>
  </si>
  <si>
    <t>C0010400</t>
  </si>
  <si>
    <t xml:space="preserve">Equipo manual aplicador (bandas sonoras reduce velocidad)
</t>
  </si>
  <si>
    <t>C0010410</t>
  </si>
  <si>
    <t>Esparcidor de gravilla, Ancho de esparcimiento 3100mm, Velocidad de trabajo 10—20km2/h</t>
  </si>
  <si>
    <t>C0010420</t>
  </si>
  <si>
    <t>Estación Total con precisión angular de 6´´. Precisión lineal 2 mm ± 2 ppm</t>
  </si>
  <si>
    <t>C0010443</t>
  </si>
  <si>
    <t xml:space="preserve">Formaleta Metálica </t>
  </si>
  <si>
    <t>C0010430</t>
  </si>
  <si>
    <t xml:space="preserve">Formaleta metálica (concreto hidráulico)
</t>
  </si>
  <si>
    <t>C0010440</t>
  </si>
  <si>
    <t xml:space="preserve">Formaleta metálica (tubería de concreto reforzado)
</t>
  </si>
  <si>
    <t>C0010442</t>
  </si>
  <si>
    <t xml:space="preserve">Formaleta metálica para tubo de 900
</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</si>
  <si>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</si>
  <si>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</si>
  <si>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</si>
  <si>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</si>
  <si>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</si>
  <si>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</si>
  <si>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</si>
  <si>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Gato para tensionamiento, fuerza Max 200 ton, área de tensión 314 cm2.</t>
  </si>
  <si>
    <t>C0010490</t>
  </si>
  <si>
    <t>Grúa (capacidad 15 ton)</t>
  </si>
  <si>
    <t>C0010511</t>
  </si>
  <si>
    <t>Grúa (Transporte en Obra)</t>
  </si>
  <si>
    <t>C0010500</t>
  </si>
  <si>
    <t>Grúa 10 ton</t>
  </si>
  <si>
    <t>C0010502</t>
  </si>
  <si>
    <t>Grúa con barreno o máquina piloteadora</t>
  </si>
  <si>
    <t>C0010510</t>
  </si>
  <si>
    <t>Grúa con torre</t>
  </si>
  <si>
    <t>C0010512</t>
  </si>
  <si>
    <t>Grúa Con Torre (2)</t>
  </si>
  <si>
    <t>C0010491</t>
  </si>
  <si>
    <t>Grúa con torre capacidad 1 ton en la punta.</t>
  </si>
  <si>
    <t>C0010520</t>
  </si>
  <si>
    <t>Grúa telescópica de 50 Ton.</t>
  </si>
  <si>
    <t>C0010530</t>
  </si>
  <si>
    <t>Guadañadora, Cilindraje 41.5 cm3, Longitud del mango 1450 mm, Peso 7.4 kg</t>
  </si>
  <si>
    <t>C0010544</t>
  </si>
  <si>
    <t>Manómetro cable de acero para bajar la celda</t>
  </si>
  <si>
    <t>C0010541</t>
  </si>
  <si>
    <t>Máquina hidrosembradora</t>
  </si>
  <si>
    <t>C0010540</t>
  </si>
  <si>
    <t>Maquina térmica pegatachas</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</si>
  <si>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</si>
  <si>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</si>
  <si>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</si>
  <si>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</si>
  <si>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</si>
  <si>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</si>
  <si>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</si>
  <si>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</si>
  <si>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</si>
  <si>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</si>
  <si>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</si>
  <si>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</si>
  <si>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</si>
  <si>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</si>
  <si>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</si>
  <si>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</si>
  <si>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</si>
  <si>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</si>
  <si>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</si>
  <si>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</si>
  <si>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</si>
  <si>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</si>
  <si>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</si>
  <si>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 xml:space="preserve">Pala grúa con martillos
</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</si>
  <si>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</si>
  <si>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</si>
  <si>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</si>
  <si>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</si>
  <si>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</si>
  <si>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</si>
  <si>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</si>
  <si>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</si>
  <si>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</si>
  <si>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</si>
  <si>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</si>
  <si>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</si>
  <si>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</si>
  <si>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</si>
  <si>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</si>
  <si>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Puente grúa</t>
  </si>
  <si>
    <t>C0010710</t>
  </si>
  <si>
    <t>Pulidora (8500 REV)</t>
  </si>
  <si>
    <t>C0010720</t>
  </si>
  <si>
    <t>Pulvimixer</t>
  </si>
  <si>
    <t>C0010730</t>
  </si>
  <si>
    <t xml:space="preserve">Recicladora, potencia 430HP </t>
  </si>
  <si>
    <t>C0010740</t>
  </si>
  <si>
    <t>Regla vibratoria, de longitud de 3 a 5 m, motor de 3600 rpm, potencia 6 HP</t>
  </si>
  <si>
    <t>C0010760</t>
  </si>
  <si>
    <t xml:space="preserve">Retrocargador CAT 510 </t>
  </si>
  <si>
    <t>C0010750</t>
  </si>
  <si>
    <t>Retrocargador, pala de 1,1 m3 de capacidad, profundidad de excavación de 4.400 mm y una altura de 5.680 mm</t>
  </si>
  <si>
    <t>C0010770</t>
  </si>
  <si>
    <t>Retroexcavadora 428 doble trasmisión</t>
  </si>
  <si>
    <t>C0010780</t>
  </si>
  <si>
    <t>Retroexcavadora A25C</t>
  </si>
  <si>
    <t>C0010800</t>
  </si>
  <si>
    <t xml:space="preserve">Retroexcavadora E-200 con martillo neumático
</t>
  </si>
  <si>
    <t>C0010820</t>
  </si>
  <si>
    <t xml:space="preserve">Retroexcavadora E-200 sobre orugas trabajo en rio
</t>
  </si>
  <si>
    <t>C0010810</t>
  </si>
  <si>
    <t xml:space="preserve">Retroexcavadora E-200 sobre orugas
</t>
  </si>
  <si>
    <t>C0010831</t>
  </si>
  <si>
    <t xml:space="preserve">Retroexcavadora sobre llantas 
</t>
  </si>
  <si>
    <t>C0010830</t>
  </si>
  <si>
    <t xml:space="preserve">Retroexcavadora sobre llantas JD 410
</t>
  </si>
  <si>
    <t>C0010822</t>
  </si>
  <si>
    <t>Retroexcavadora sobre llantas, motor 62HP, Profundidad de excavación de 5.41 metros.</t>
  </si>
  <si>
    <t>C0010790</t>
  </si>
  <si>
    <t>Retroexcavadora sobre oruga, potencia 138 HP, balde de 1,5 m3.</t>
  </si>
  <si>
    <t>C0010811</t>
  </si>
  <si>
    <t>Retroexcavadora Tipo E-200 o  Equivalente</t>
  </si>
  <si>
    <t>C0010765</t>
  </si>
  <si>
    <t>Retroexcavadora, Potencia en el Volante 78 HP 2200 RPM</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</si>
  <si>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</si>
  <si>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</si>
  <si>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</si>
  <si>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</si>
  <si>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</si>
  <si>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</si>
  <si>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</si>
  <si>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</si>
  <si>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</si>
  <si>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</si>
  <si>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</si>
  <si>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Taladro industrial</t>
  </si>
  <si>
    <t>C0010859</t>
  </si>
  <si>
    <t>Tara (Recebo, Agua, Etc.)</t>
  </si>
  <si>
    <t>C0010860</t>
  </si>
  <si>
    <t>Tarifa de transporte</t>
  </si>
  <si>
    <t>C0010861</t>
  </si>
  <si>
    <t>m3k</t>
  </si>
  <si>
    <t>Tarifa de transporte (agregados pétreos)</t>
  </si>
  <si>
    <t>C0010901</t>
  </si>
  <si>
    <t xml:space="preserve">Tarifa de transporte de concreto hidráulico en mixer </t>
  </si>
  <si>
    <t>C0010870</t>
  </si>
  <si>
    <t>kgk</t>
  </si>
  <si>
    <t xml:space="preserve">Tarifa de transporte de estructuras metálicas 
</t>
  </si>
  <si>
    <t>C0010880</t>
  </si>
  <si>
    <t xml:space="preserve">Tarifa de transporte de estructuras metálicas en obra
</t>
  </si>
  <si>
    <t>C0010900</t>
  </si>
  <si>
    <t xml:space="preserve">Tarifa de transporte de mezclas para bacheo 
</t>
  </si>
  <si>
    <t>C0010890</t>
  </si>
  <si>
    <t xml:space="preserve">Tarifa de transporte de mezclas
</t>
  </si>
  <si>
    <t>C0010903</t>
  </si>
  <si>
    <t>Tarifa de Transporte de Postes</t>
  </si>
  <si>
    <t>C0010862</t>
  </si>
  <si>
    <t>Tarifa de transporte para agregados de mezclas asfálticas</t>
  </si>
  <si>
    <t>C0010902</t>
  </si>
  <si>
    <t>Tarifa de Trasporte de especies vegetales</t>
  </si>
  <si>
    <t>C0010911</t>
  </si>
  <si>
    <t>Terminadora de asfalto (Finisher), potencia 130 HP, peso 15 ton.</t>
  </si>
  <si>
    <t>C0010910</t>
  </si>
  <si>
    <t xml:space="preserve">Terminadora de asfalto (Finisher), potencia en el volante 174 HP, R=20M3/H, velocidad de desplazamiento 114 m/min
</t>
  </si>
  <si>
    <t>C0010920</t>
  </si>
  <si>
    <t>Vehículo delineador</t>
  </si>
  <si>
    <t>C0010921</t>
  </si>
  <si>
    <t>Vehículo delineador R=1500 M/H</t>
  </si>
  <si>
    <t>C0010930</t>
  </si>
  <si>
    <t xml:space="preserve">Vibrador de concreto (incluye operario)
</t>
  </si>
  <si>
    <t>C0010922</t>
  </si>
  <si>
    <t>Vibrador de concreto, Motor de 3 hp a 18.000 rpm Mangueras de 4 mt</t>
  </si>
  <si>
    <t>C0010180</t>
  </si>
  <si>
    <t>Vibrocompactador, tipo benitìn, de peso 700 kg a 1.5 toneladas</t>
  </si>
  <si>
    <t>C0010940</t>
  </si>
  <si>
    <t xml:space="preserve">Vibrocompatador Dynapac (10 ton)
</t>
  </si>
  <si>
    <t>C0010950</t>
  </si>
  <si>
    <t xml:space="preserve">Vibrocompatador Dynapac C15
</t>
  </si>
  <si>
    <t>C0010923</t>
  </si>
  <si>
    <t xml:space="preserve">Vibrocompatador, potencia 153 HP, peso 10 Ton. </t>
  </si>
  <si>
    <t>C0010960</t>
  </si>
  <si>
    <t>Volqueta 6 m3</t>
  </si>
  <si>
    <t>MATERIALES</t>
  </si>
  <si>
    <t>B0020001</t>
  </si>
  <si>
    <t>Acero A-36 para estructura metálica</t>
  </si>
  <si>
    <t>B0020004</t>
  </si>
  <si>
    <t>Acero A-37</t>
  </si>
  <si>
    <t>B0020002</t>
  </si>
  <si>
    <t>Acero A-40</t>
  </si>
  <si>
    <t>B0020003</t>
  </si>
  <si>
    <t>Acero PDR-60</t>
  </si>
  <si>
    <t>B002001</t>
  </si>
  <si>
    <t>Acero suministrado y figurado PDR 60</t>
  </si>
  <si>
    <t>B003003</t>
  </si>
  <si>
    <t>Aditivo Acelerante de Fraguado</t>
  </si>
  <si>
    <t>B0030001</t>
  </si>
  <si>
    <t>Aditivo curador</t>
  </si>
  <si>
    <t>B0043070</t>
  </si>
  <si>
    <t>Adoquín color 10X20X6</t>
  </si>
  <si>
    <t>B0043080</t>
  </si>
  <si>
    <t>Adoquín e=8cm</t>
  </si>
  <si>
    <t>B0043090</t>
  </si>
  <si>
    <t>Adoquín grama 10X20X6</t>
  </si>
  <si>
    <t>B0043071</t>
  </si>
  <si>
    <t>Adoquín Gris E=10 Cm</t>
  </si>
  <si>
    <t>B0063201</t>
  </si>
  <si>
    <t>lt</t>
  </si>
  <si>
    <t>Aglomerante Estabilizador</t>
  </si>
  <si>
    <t>B0053100</t>
  </si>
  <si>
    <t>Agregado para concreto hidráulico</t>
  </si>
  <si>
    <t>B0053110</t>
  </si>
  <si>
    <t>Agregado para tratamiento superf. Doble</t>
  </si>
  <si>
    <t>B0053120</t>
  </si>
  <si>
    <t>Agregado para tratamiento superf. Simple</t>
  </si>
  <si>
    <t>B0053112</t>
  </si>
  <si>
    <t>Agregado para tratamiento superficial doble (primer riego)</t>
  </si>
  <si>
    <t>B0053114</t>
  </si>
  <si>
    <t>Agregado para tratamiento superficial doble (segundo riego)</t>
  </si>
  <si>
    <t>B0053130</t>
  </si>
  <si>
    <t>Agregado petreo para mezclas asfálticas</t>
  </si>
  <si>
    <t>B0053191</t>
  </si>
  <si>
    <t>Agregado Petreo para Triturar (Crudo)</t>
  </si>
  <si>
    <t>B0053131</t>
  </si>
  <si>
    <t>Agregado Petreo para TSS</t>
  </si>
  <si>
    <t>B0053160</t>
  </si>
  <si>
    <t>Agregado tipo LA 10 (lechadas)</t>
  </si>
  <si>
    <t>B0053150</t>
  </si>
  <si>
    <t>Agregado tipo LA 13 (lechadas)</t>
  </si>
  <si>
    <t>B0053180</t>
  </si>
  <si>
    <t>Agregado tipo LA 4 (lechadas)</t>
  </si>
  <si>
    <t>B0053170</t>
  </si>
  <si>
    <t>Agregado tipo LA 5 (lechadas)</t>
  </si>
  <si>
    <t>B0053190</t>
  </si>
  <si>
    <t>Agregados seleccionados (tamaño máximo 1´´) (bandas sonoras reduce velocidad)</t>
  </si>
  <si>
    <t>B0063200</t>
  </si>
  <si>
    <t>Agua</t>
  </si>
  <si>
    <t>B0073210</t>
  </si>
  <si>
    <t>Alambre de púa calibre 12 (350 m)</t>
  </si>
  <si>
    <t>B0073211</t>
  </si>
  <si>
    <t>Alambre Galvanizado Aleación Zn-5A1-Mm</t>
  </si>
  <si>
    <t>B0073222</t>
  </si>
  <si>
    <t>Alambre Galvanizado Aleación Zn-5A1-Mm Y Pvc</t>
  </si>
  <si>
    <t>B0073220</t>
  </si>
  <si>
    <t>Alambre galvanizado No. 12</t>
  </si>
  <si>
    <t>B0073221</t>
  </si>
  <si>
    <t>Alambre Galvanizado Zinc Y Pvc</t>
  </si>
  <si>
    <t>B026012</t>
  </si>
  <si>
    <t>Alambre Negro Para Amarre</t>
  </si>
  <si>
    <t>B0073230</t>
  </si>
  <si>
    <t>Alambre negro para amarre calibre 18</t>
  </si>
  <si>
    <t>B031001</t>
  </si>
  <si>
    <t>Almohadillas de neopreno dureza 60 (35cm*45cm*5cm con 2 laminas de 3mm)</t>
  </si>
  <si>
    <t>B026011</t>
  </si>
  <si>
    <t>Amortiguadores (Para Defensas Metálicas), Incluye Tornillos</t>
  </si>
  <si>
    <t>B0113260</t>
  </si>
  <si>
    <t>Anclaje para fijación del manto</t>
  </si>
  <si>
    <t>B0013770</t>
  </si>
  <si>
    <t>Anclajes o Cuñas para el tensionamiento</t>
  </si>
  <si>
    <t>B0013270</t>
  </si>
  <si>
    <t>Anfo</t>
  </si>
  <si>
    <t>B0013280</t>
  </si>
  <si>
    <t>Angulo de 1-1/2´´ x 1/4´´ (cerramiento en malla)</t>
  </si>
  <si>
    <t>B0063290</t>
  </si>
  <si>
    <t>Antisol blanco (presentación 20 kg)</t>
  </si>
  <si>
    <t>B0303300</t>
  </si>
  <si>
    <t>Árbol de 0.6 m (Protector)</t>
  </si>
  <si>
    <t>B0303310</t>
  </si>
  <si>
    <t>Árbol de 1.2 m (Paisajístico)</t>
  </si>
  <si>
    <t>B0093320</t>
  </si>
  <si>
    <t>Arena de sello (fina)</t>
  </si>
  <si>
    <t>B0093330</t>
  </si>
  <si>
    <t>Arena de soporte (media)</t>
  </si>
  <si>
    <t>B0093321</t>
  </si>
  <si>
    <t>Arena de Trituración</t>
  </si>
  <si>
    <t>B009111</t>
  </si>
  <si>
    <t>Arena de trituración (sellos de arena-afalto)</t>
  </si>
  <si>
    <t>B0093350</t>
  </si>
  <si>
    <t>Arena lavada</t>
  </si>
  <si>
    <t>B0013281</t>
  </si>
  <si>
    <t>Armadura de Acero</t>
  </si>
  <si>
    <t>B0083360</t>
  </si>
  <si>
    <t>Asfalto AP 190 (BREA)</t>
  </si>
  <si>
    <t>B008007</t>
  </si>
  <si>
    <t>Asfalto liquido</t>
  </si>
  <si>
    <t>B008009</t>
  </si>
  <si>
    <t>gal</t>
  </si>
  <si>
    <t>Asfalto liquido RC 250</t>
  </si>
  <si>
    <t>B0013380</t>
  </si>
  <si>
    <t>Barras de transferencia de carga (1'')</t>
  </si>
  <si>
    <t>B0013390</t>
  </si>
  <si>
    <t>Barras de unión de 1/2´´</t>
  </si>
  <si>
    <t>B0013400</t>
  </si>
  <si>
    <t>Base Granular reciclada en obra</t>
  </si>
  <si>
    <t>B0013410</t>
  </si>
  <si>
    <t>Bentonita</t>
  </si>
  <si>
    <t>B0013420</t>
  </si>
  <si>
    <t>Biomanto</t>
  </si>
  <si>
    <t>B0013435</t>
  </si>
  <si>
    <t>Biomanto Temporal  300 Gr/M2</t>
  </si>
  <si>
    <t>B0013430</t>
  </si>
  <si>
    <t>Bolsacreto de 1m3</t>
  </si>
  <si>
    <t>B0013436</t>
  </si>
  <si>
    <t>Bordillo Prefabricado En Concreto Ref.A85 Ntc-4109, 0,20 X 0,35 X 0.80 M</t>
  </si>
  <si>
    <t>B0013432</t>
  </si>
  <si>
    <t>Botella de gas propano (40 lb) (5% de oxígeno)</t>
  </si>
  <si>
    <t>B0013434</t>
  </si>
  <si>
    <t>Botella de oxígeno (1800 lb)</t>
  </si>
  <si>
    <t>B0320001</t>
  </si>
  <si>
    <t>Cable de 1/2´´ (para anclajes)</t>
  </si>
  <si>
    <t>B0013450</t>
  </si>
  <si>
    <t>Cal</t>
  </si>
  <si>
    <t>B0013460</t>
  </si>
  <si>
    <t>Camisa metálica en acero A-37</t>
  </si>
  <si>
    <t>B0013470</t>
  </si>
  <si>
    <t>Camisas y Formaleta en Concreto</t>
  </si>
  <si>
    <t>B0013480</t>
  </si>
  <si>
    <t>Captafaro, Incluye Tornillos</t>
  </si>
  <si>
    <t>B0013484</t>
  </si>
  <si>
    <t>Celda especial de carga</t>
  </si>
  <si>
    <t>B0103501</t>
  </si>
  <si>
    <t>Cemento Asfaltico 40-50</t>
  </si>
  <si>
    <t>B0103490</t>
  </si>
  <si>
    <t>Cemento Asfaltico 60-70</t>
  </si>
  <si>
    <t>B0103500</t>
  </si>
  <si>
    <t>Cemento Asfaltico 80-100</t>
  </si>
  <si>
    <t>B0103555</t>
  </si>
  <si>
    <t>Cemento Asfaltico con grano de Caucho Reciclado</t>
  </si>
  <si>
    <t>B0103491</t>
  </si>
  <si>
    <t xml:space="preserve">Cemento Asfáltico </t>
  </si>
  <si>
    <t>B0103551</t>
  </si>
  <si>
    <t>Cemento Asfáltico Modificado Con Grano De Caucho Reciclado Tipo I</t>
  </si>
  <si>
    <t>B0103552</t>
  </si>
  <si>
    <t>Cemento Asfáltico Modificado Con Grano De Caucho Reciclado Tipo Il</t>
  </si>
  <si>
    <t>B0103553</t>
  </si>
  <si>
    <t>Cemento Asfáltico Modificado Con Grano De Caucho Reciclado Tipo lll</t>
  </si>
  <si>
    <t>B0103510</t>
  </si>
  <si>
    <t>Cemento asfaltico modificado con polímeros tipo I</t>
  </si>
  <si>
    <t>B0103520</t>
  </si>
  <si>
    <t>Cemento asfaltico modificado con polímeros tipo II</t>
  </si>
  <si>
    <t>B0103530</t>
  </si>
  <si>
    <t>Cemento asfaltico modificado con polímeros tipo III</t>
  </si>
  <si>
    <t>B0103540</t>
  </si>
  <si>
    <t>Cemento asfaltico modificado con polímeros tipo IV</t>
  </si>
  <si>
    <t>B0103554</t>
  </si>
  <si>
    <t>Cemento Asfaltico Modificado Con Polímeros Tipo V</t>
  </si>
  <si>
    <t>B0103550</t>
  </si>
  <si>
    <t>Cemento asfaltico modificado con polímeros tipo V</t>
  </si>
  <si>
    <t>B0100001</t>
  </si>
  <si>
    <t>Cemento gris</t>
  </si>
  <si>
    <t>B0103557</t>
  </si>
  <si>
    <t>Cemento Hidráulico adicionado, Norma ASTM C595 Tipo _______</t>
  </si>
  <si>
    <t>B0103556</t>
  </si>
  <si>
    <t>Cemento Porthland Norma ASTM C150 Tipo _______</t>
  </si>
  <si>
    <t>B0303570</t>
  </si>
  <si>
    <t>Cespedones</t>
  </si>
  <si>
    <t>B0013580</t>
  </si>
  <si>
    <t>Cicatrizante (para remoción de especies vegetales)</t>
  </si>
  <si>
    <t>B0013590</t>
  </si>
  <si>
    <t>Cinta Sika PVC 0,22</t>
  </si>
  <si>
    <t>B0013600</t>
  </si>
  <si>
    <t>Cintilla de poliuretano (sikarod)</t>
  </si>
  <si>
    <t>B0013601</t>
  </si>
  <si>
    <t>Cintilla De Poliuretano (Sikarod) (Pavimentos De Concreto Hidráulico)</t>
  </si>
  <si>
    <t>B0013610</t>
  </si>
  <si>
    <t>Cloruro de calcio</t>
  </si>
  <si>
    <t>B0013772</t>
  </si>
  <si>
    <t>Cloruro De Calcio En Esferas (Pellets)</t>
  </si>
  <si>
    <t>B0013771</t>
  </si>
  <si>
    <t>Cloruro De Calcio En Hojuelas (Flakes)</t>
  </si>
  <si>
    <t>B0013611</t>
  </si>
  <si>
    <t>Cloruro De Calcio Liquido</t>
  </si>
  <si>
    <t>B0133680</t>
  </si>
  <si>
    <t>Concreto hidráulico para pavimento MR-20</t>
  </si>
  <si>
    <t>B0133690</t>
  </si>
  <si>
    <t>Concreto hidráulico para pavimento MR-36</t>
  </si>
  <si>
    <t>B0133700</t>
  </si>
  <si>
    <t>Concreto hidráulico para pavimento MR-43 (FastracK)(acelerado a 24 horas)</t>
  </si>
  <si>
    <t>B0133710</t>
  </si>
  <si>
    <t>Concreto hidráulico para pavimento MR-43</t>
  </si>
  <si>
    <t>B0133720</t>
  </si>
  <si>
    <t>Concreto hidráulico para pavimento MR-45</t>
  </si>
  <si>
    <t>B0123660</t>
  </si>
  <si>
    <t>Concreto Resistencia  14 (Mpa)</t>
  </si>
  <si>
    <t>B0123650</t>
  </si>
  <si>
    <t>Concreto Resistencia  21 (Mpa)</t>
  </si>
  <si>
    <t>B0123671</t>
  </si>
  <si>
    <t>Concreto Resistencia  28 (Mpa)</t>
  </si>
  <si>
    <t>B0123620</t>
  </si>
  <si>
    <t>B0123640</t>
  </si>
  <si>
    <t>Concreto Resistencia  32 (Mpa)</t>
  </si>
  <si>
    <t>B0123630</t>
  </si>
  <si>
    <t>Concreto Resistencia  35 (Mpa)</t>
  </si>
  <si>
    <t>B0123670</t>
  </si>
  <si>
    <t xml:space="preserve">Concreto resistencia 14 (MPA) (Ciclopeo) </t>
  </si>
  <si>
    <t>B0013730</t>
  </si>
  <si>
    <t>Cordón detonante</t>
  </si>
  <si>
    <t>B0013740</t>
  </si>
  <si>
    <t>Costal de fibra o fique</t>
  </si>
  <si>
    <t>B0013750</t>
  </si>
  <si>
    <t>B0013760</t>
  </si>
  <si>
    <t>Cuneta prefabricada de concreto tipo V de (0,8*0,3*0,22)</t>
  </si>
  <si>
    <t>B0013761</t>
  </si>
  <si>
    <t>Cuneta Prefabricada En Concreto Perfil U O V Ref.Cu004 Ntc-4109, 0,20 X 0,30 X 1.0 M</t>
  </si>
  <si>
    <t>B0013773</t>
  </si>
  <si>
    <t>Defensa Metálica De 4,13 M Galvanizada</t>
  </si>
  <si>
    <t>B0013781</t>
  </si>
  <si>
    <t>Delineador De Corona</t>
  </si>
  <si>
    <t>B0013780</t>
  </si>
  <si>
    <t>Delineador de corona en forma de A de lámina galvanizada calibre 16 de (1.55*25) cm</t>
  </si>
  <si>
    <t>B0013794</t>
  </si>
  <si>
    <t>Derechos de explotación de material pétreo</t>
  </si>
  <si>
    <t>B0013790</t>
  </si>
  <si>
    <t>Derechos de explotación y/o disposición de materiales</t>
  </si>
  <si>
    <t>B014001</t>
  </si>
  <si>
    <t>Disolvente para pintura (TINNER)</t>
  </si>
  <si>
    <t>B014002</t>
  </si>
  <si>
    <t>Disolvente para pintura Trafico (acrílico)</t>
  </si>
  <si>
    <t>B0013820</t>
  </si>
  <si>
    <t>Disposición de material de derrumbe</t>
  </si>
  <si>
    <t>B0013830</t>
  </si>
  <si>
    <t>Ductos para tensionimiento</t>
  </si>
  <si>
    <t>B020011</t>
  </si>
  <si>
    <t>Emulsión Asfáltica de Rotura Lenta CRL</t>
  </si>
  <si>
    <t>B020012</t>
  </si>
  <si>
    <t>Emulsión Asfáltica de Rotura Media Modificada Con Polímeros CRM-m</t>
  </si>
  <si>
    <t>B020010</t>
  </si>
  <si>
    <t>Emulsión asfáltica de rotura media modificada con polímeros CRMm</t>
  </si>
  <si>
    <t>B020001</t>
  </si>
  <si>
    <t>Emulsión CRL-0</t>
  </si>
  <si>
    <t>B020002</t>
  </si>
  <si>
    <t>Emulsión CRL-1</t>
  </si>
  <si>
    <t>B020003</t>
  </si>
  <si>
    <t>Emulsión CRL-1h</t>
  </si>
  <si>
    <t>B020004</t>
  </si>
  <si>
    <t>Emulsión CRL-1hm</t>
  </si>
  <si>
    <t>B020005</t>
  </si>
  <si>
    <t>Emulsión CRM</t>
  </si>
  <si>
    <t>B020007</t>
  </si>
  <si>
    <t>Emulsión CRR-1</t>
  </si>
  <si>
    <t>B020006</t>
  </si>
  <si>
    <t>Emulsión CRR-1m</t>
  </si>
  <si>
    <t>B020008</t>
  </si>
  <si>
    <t>Emulsión CRR-2</t>
  </si>
  <si>
    <t>B020009</t>
  </si>
  <si>
    <t>Emulsión CRR-2m</t>
  </si>
  <si>
    <t>B015012</t>
  </si>
  <si>
    <t>Escolta y transporte (una tarifa por cada m3 escoltado y transportado)</t>
  </si>
  <si>
    <t>B015002</t>
  </si>
  <si>
    <t>%</t>
  </si>
  <si>
    <t>Escolta y trasporte (Tarifa Porcentual de 40 %) por cada Metro Cubico exportado y trasportado</t>
  </si>
  <si>
    <t>B0013940</t>
  </si>
  <si>
    <t>Esferas reflectivas</t>
  </si>
  <si>
    <t>B0013950</t>
  </si>
  <si>
    <t>glo</t>
  </si>
  <si>
    <t>Estacas, Pintura, Tachuelas, Hilo (localización de estructuras y carreteras)</t>
  </si>
  <si>
    <t>B0013960</t>
  </si>
  <si>
    <t xml:space="preserve">Estacón en madera viva diámetro mayor a 10 cm, L=2 m </t>
  </si>
  <si>
    <t>B0013970</t>
  </si>
  <si>
    <t>Estoperol en resina de 11X3 cm</t>
  </si>
  <si>
    <t>B0013980</t>
  </si>
  <si>
    <t>lb</t>
  </si>
  <si>
    <t>Explosivos  75% (INDUGEL)</t>
  </si>
  <si>
    <t>B0013991</t>
  </si>
  <si>
    <t>Fertilizante Orgánico Mineral</t>
  </si>
  <si>
    <t>B021007</t>
  </si>
  <si>
    <t>FORMALETA (Depende para que sea el Concreto)</t>
  </si>
  <si>
    <t>B021001</t>
  </si>
  <si>
    <t>Formaleta (gaviones, juntas de bordillos, juntas de cunetas, muros, concretos clase D,E, F y G)</t>
  </si>
  <si>
    <t>B021003</t>
  </si>
  <si>
    <t>Formaleta concreto clase A,B y C</t>
  </si>
  <si>
    <t>B021002</t>
  </si>
  <si>
    <t>Formaleta Metálica</t>
  </si>
  <si>
    <t>B021004</t>
  </si>
  <si>
    <t>Formaleta para baranda de concreto</t>
  </si>
  <si>
    <t>B021005</t>
  </si>
  <si>
    <t>Formaleta para muros</t>
  </si>
  <si>
    <t>B021006</t>
  </si>
  <si>
    <t>Formaleta, platina y accesorios (escamas en concreto)</t>
  </si>
  <si>
    <t>B0014040</t>
  </si>
  <si>
    <t>Fulminantes</t>
  </si>
  <si>
    <t>B0014050</t>
  </si>
  <si>
    <t>Fundente</t>
  </si>
  <si>
    <t>B0014060</t>
  </si>
  <si>
    <t>Gas propano</t>
  </si>
  <si>
    <t>B028001</t>
  </si>
  <si>
    <t>Geodren circular diámetro 100 mm y altura 2.00 M</t>
  </si>
  <si>
    <t>B028002</t>
  </si>
  <si>
    <t>Geodren planar Diamet 100 mm y h=0.50</t>
  </si>
  <si>
    <t>B028003</t>
  </si>
  <si>
    <t>Geodren planar Diamet 100 mm y h=1.00</t>
  </si>
  <si>
    <t>B028004</t>
  </si>
  <si>
    <t>Geodren planar Diamet 100 mm y h=2.00</t>
  </si>
  <si>
    <t>B0014112</t>
  </si>
  <si>
    <t>Geomalla Biaxial Para Refuerzo Pbx-11</t>
  </si>
  <si>
    <t>B0264112</t>
  </si>
  <si>
    <t>B0014113</t>
  </si>
  <si>
    <t>Geomalla Biaxial Para Refuerzo Pbx-12</t>
  </si>
  <si>
    <t>B0264113</t>
  </si>
  <si>
    <t>B026010</t>
  </si>
  <si>
    <t>Geomalla en fibra de vidrio GLASGRID 8511</t>
  </si>
  <si>
    <t>B026013</t>
  </si>
  <si>
    <t>B0264116</t>
  </si>
  <si>
    <t>M2</t>
  </si>
  <si>
    <t>Geomalla Forgrid UX100</t>
  </si>
  <si>
    <t>B0264115</t>
  </si>
  <si>
    <t>Geomalla Fort Gird UX-50</t>
  </si>
  <si>
    <t>B0014114</t>
  </si>
  <si>
    <t>Geomalla Tipo Asphalt</t>
  </si>
  <si>
    <t>B0264114</t>
  </si>
  <si>
    <t>B0014111</t>
  </si>
  <si>
    <t>Geomalla Uniaxial Pbx-11</t>
  </si>
  <si>
    <t>B0264111</t>
  </si>
  <si>
    <t>B025002</t>
  </si>
  <si>
    <t xml:space="preserve">Geoterxtil T-4000 o similar </t>
  </si>
  <si>
    <t>B025100</t>
  </si>
  <si>
    <t>Geotextil Forte Grid UX-165</t>
  </si>
  <si>
    <t>B025101</t>
  </si>
  <si>
    <t>Geotextil Fortex BX-40</t>
  </si>
  <si>
    <t>B025003</t>
  </si>
  <si>
    <t>Geotextil No Tejido</t>
  </si>
  <si>
    <t>B025004</t>
  </si>
  <si>
    <t>Geotextil No Tejido para reparación</t>
  </si>
  <si>
    <t>B025008</t>
  </si>
  <si>
    <t>Geotextil Nt Repav 450 O Similar (Proveedores Pavco, Lafayet, Geomatrix, Tensar, Omnes U Otros)</t>
  </si>
  <si>
    <t>B025005</t>
  </si>
  <si>
    <t>Geotextil Nt-2500 O Similar (Proveedores, Pavco, Geomatrix, Tensar, Omnes U Otros)</t>
  </si>
  <si>
    <t>B025006</t>
  </si>
  <si>
    <t>Geotextil NT-3000 o similar (proveedores, Tensar, Omnes u otros)</t>
  </si>
  <si>
    <t>B025011</t>
  </si>
  <si>
    <t>Geotextil T-2100 O Similar (Proveedores Pavco, Lafayet, Geomatrix, Tensar, Omnes U Otros)</t>
  </si>
  <si>
    <t>B025001</t>
  </si>
  <si>
    <t>Geotextil T-2400 O Similar (Proveedores Lafayet, Pavco, Geomatrix, Tensar, Omnes U Otros)</t>
  </si>
  <si>
    <t>B025007</t>
  </si>
  <si>
    <t>Geotextil Tejido</t>
  </si>
  <si>
    <t>B025009</t>
  </si>
  <si>
    <t>B0014180</t>
  </si>
  <si>
    <t>Grapas</t>
  </si>
  <si>
    <t>B0014184</t>
  </si>
  <si>
    <t>Grata de limpieza</t>
  </si>
  <si>
    <t>B0014181</t>
  </si>
  <si>
    <t>Gravilla</t>
  </si>
  <si>
    <t>B0014185</t>
  </si>
  <si>
    <t>Guadua</t>
  </si>
  <si>
    <t>B0014191</t>
  </si>
  <si>
    <t>Impermeabilizante para Concreto</t>
  </si>
  <si>
    <t>B033011</t>
  </si>
  <si>
    <t>Impermeabilizante para concreto</t>
  </si>
  <si>
    <t>B0014190</t>
  </si>
  <si>
    <t>Imprimante y puente de adherencia</t>
  </si>
  <si>
    <t>B021008</t>
  </si>
  <si>
    <t>Junta elastomérica Jeene (J 8097VV)</t>
  </si>
  <si>
    <t>B0014231</t>
  </si>
  <si>
    <t>Lamina 1,22 X 2,44 X 1/2´´</t>
  </si>
  <si>
    <t>B0014232</t>
  </si>
  <si>
    <t>Lamina 1,22 X 2,44 X 1/4´´</t>
  </si>
  <si>
    <t>B0014200</t>
  </si>
  <si>
    <t>Láminas impermeabilizantes</t>
  </si>
  <si>
    <t>B0014233</t>
  </si>
  <si>
    <t>Lechada Para Ductos (Acero De Preesfuerzo)</t>
  </si>
  <si>
    <t>B0014210</t>
  </si>
  <si>
    <t>Lechada para ductos (tensionamiento)</t>
  </si>
  <si>
    <t>B0014220</t>
  </si>
  <si>
    <t>Limpiador 1/4 de galón (anclajes)</t>
  </si>
  <si>
    <t>B0014230</t>
  </si>
  <si>
    <t>Listón en guadua para empradizar</t>
  </si>
  <si>
    <t>B0014234</t>
  </si>
  <si>
    <t>Lubricante Pvc X 500 G</t>
  </si>
  <si>
    <t>B033005</t>
  </si>
  <si>
    <t>Malla Ciclónica Para Gaviones Galvanizada Aleación Zn-5A1-Mm Cal 12 (2M3)</t>
  </si>
  <si>
    <t>B033009</t>
  </si>
  <si>
    <t>Malla Ciclónica Para Gaviones Galvanizada Aleación Zn-5A1-Mm Y Plastificada Pvc Cal 12 (2M3)</t>
  </si>
  <si>
    <t>B033006</t>
  </si>
  <si>
    <t>Malla Ciclónica Para Gaviones Galvanizada Y Plastificada Con Pvc Cal 12 (2M3)</t>
  </si>
  <si>
    <t>B033010</t>
  </si>
  <si>
    <t>Malla Electrosoldada de 5/16</t>
  </si>
  <si>
    <t>B033001</t>
  </si>
  <si>
    <t>Malla eslabonada, calibre 10, 6 ojos</t>
  </si>
  <si>
    <t>B033003</t>
  </si>
  <si>
    <t>Malla Para Colchagaviones Espesor 0,30 M</t>
  </si>
  <si>
    <t>B033002</t>
  </si>
  <si>
    <t>Malla para gaviones (2M3)</t>
  </si>
  <si>
    <t>B0014235</t>
  </si>
  <si>
    <t>Manguera De Alta Presión</t>
  </si>
  <si>
    <t>B0014254</t>
  </si>
  <si>
    <t>Manguera de alta presión</t>
  </si>
  <si>
    <t>B0014260</t>
  </si>
  <si>
    <t>Manguera de polietileno de 3´´</t>
  </si>
  <si>
    <t>B0014265</t>
  </si>
  <si>
    <t>Manto de refuerzo de vegetación tipo 5A</t>
  </si>
  <si>
    <t>B0014267</t>
  </si>
  <si>
    <t>Manto Permanente (Protección de Taludes)</t>
  </si>
  <si>
    <t>B0014266</t>
  </si>
  <si>
    <t>Manto Temporal (Protección de Taludes)</t>
  </si>
  <si>
    <t>B0014281</t>
  </si>
  <si>
    <t xml:space="preserve">Material  de afirmado de la Zona </t>
  </si>
  <si>
    <t>B0014271</t>
  </si>
  <si>
    <t>Material  Granular Tipo SBG</t>
  </si>
  <si>
    <t>B0014270</t>
  </si>
  <si>
    <t>Material de afirmado</t>
  </si>
  <si>
    <t>B0014291</t>
  </si>
  <si>
    <t xml:space="preserve">Material de Base </t>
  </si>
  <si>
    <t>B0014300</t>
  </si>
  <si>
    <t>Material de base (gradación 1)</t>
  </si>
  <si>
    <t>B0014310</t>
  </si>
  <si>
    <t>Material de base (gradación 2)</t>
  </si>
  <si>
    <t>B0014320</t>
  </si>
  <si>
    <t>Material de base (gradación 3)</t>
  </si>
  <si>
    <t>B0014322</t>
  </si>
  <si>
    <t>Material de base procesado en planta (gradación 1, 2)</t>
  </si>
  <si>
    <t>B0014292</t>
  </si>
  <si>
    <t>Material de base reciclada (manejo)</t>
  </si>
  <si>
    <t>B0014330</t>
  </si>
  <si>
    <t>Material de la zona (para estabilizar bases)</t>
  </si>
  <si>
    <t>B0014373</t>
  </si>
  <si>
    <t>Material de Recebo Para Relleno</t>
  </si>
  <si>
    <t>B0014411</t>
  </si>
  <si>
    <t>Material de Remoción</t>
  </si>
  <si>
    <t>B0014340</t>
  </si>
  <si>
    <t>Material de Sub- Base CBR=20%</t>
  </si>
  <si>
    <t>B0014350</t>
  </si>
  <si>
    <t>Material de Sub- Base CBR=30%</t>
  </si>
  <si>
    <t>B0014361</t>
  </si>
  <si>
    <t xml:space="preserve">Material de Sub Base CBR=40% </t>
  </si>
  <si>
    <t>B0014370</t>
  </si>
  <si>
    <t>Material de Sub- Base para bacheo</t>
  </si>
  <si>
    <t>B0014372</t>
  </si>
  <si>
    <t>Material de Sub- Base procesado en planta (tipo 1 o tipo 2)</t>
  </si>
  <si>
    <t>B0014380</t>
  </si>
  <si>
    <t>Material drenante (3´´)</t>
  </si>
  <si>
    <t>B0014390</t>
  </si>
  <si>
    <t>Material filtrante (6´´)</t>
  </si>
  <si>
    <t>B0014272</t>
  </si>
  <si>
    <t>Material Granular Tipo  BG</t>
  </si>
  <si>
    <t>B0014400</t>
  </si>
  <si>
    <t>Material para pedraplén</t>
  </si>
  <si>
    <t>B0014402</t>
  </si>
  <si>
    <t>Material para solado y atraque</t>
  </si>
  <si>
    <t>B0014410</t>
  </si>
  <si>
    <t>Material seleccionado para Relleno</t>
  </si>
  <si>
    <t>B0014420</t>
  </si>
  <si>
    <t>Mecha Lenta</t>
  </si>
  <si>
    <t>B0014430</t>
  </si>
  <si>
    <t>Mezcla abierta en caliente MAC-1</t>
  </si>
  <si>
    <t>B0014440</t>
  </si>
  <si>
    <t>Mezcla abierta en caliente MAC-2</t>
  </si>
  <si>
    <t>B0014450</t>
  </si>
  <si>
    <t>Mezcla abierta en caliente MAC-3</t>
  </si>
  <si>
    <t>B0014542</t>
  </si>
  <si>
    <t>M3</t>
  </si>
  <si>
    <t>Mezcla Abierta en Frio  MAF-25</t>
  </si>
  <si>
    <t>B0014461</t>
  </si>
  <si>
    <t>Mezcla Abierta en Frío MAF-19</t>
  </si>
  <si>
    <t>B0014469</t>
  </si>
  <si>
    <t xml:space="preserve">Mezcla Abierta en Frio MAF-38 </t>
  </si>
  <si>
    <t>B0014490</t>
  </si>
  <si>
    <t>Mezcla Densa en caliente MDC-0</t>
  </si>
  <si>
    <t>B0014501</t>
  </si>
  <si>
    <t>Mezcla Densa en caliente MDC-10</t>
  </si>
  <si>
    <t>B0014502</t>
  </si>
  <si>
    <t>Mezcla densa en Caliente MDC-19</t>
  </si>
  <si>
    <t>B0014511</t>
  </si>
  <si>
    <t>Mezcla densa en Caliente MDC-25</t>
  </si>
  <si>
    <t>B0014531</t>
  </si>
  <si>
    <t>Mezcla Densa en Frio MDF-19</t>
  </si>
  <si>
    <t>B0014541</t>
  </si>
  <si>
    <t>Mezcla Densa en Frio MDF-25</t>
  </si>
  <si>
    <t>B0014551</t>
  </si>
  <si>
    <t>Mezcla Densa en Frio MDF-38</t>
  </si>
  <si>
    <t>B0014552</t>
  </si>
  <si>
    <t>Mezcla Densa en Frio para Bacheo</t>
  </si>
  <si>
    <t>B0014560</t>
  </si>
  <si>
    <t>Mezcla discontinua en caliente F-1</t>
  </si>
  <si>
    <t>B0014570</t>
  </si>
  <si>
    <t>Mezcla discontinua en caliente F-2</t>
  </si>
  <si>
    <t>B0014580</t>
  </si>
  <si>
    <t>Mezcla discontinua en caliente M-1</t>
  </si>
  <si>
    <t>B0014590</t>
  </si>
  <si>
    <t>Mezcla discontinua en caliente M-2</t>
  </si>
  <si>
    <t>B0014601</t>
  </si>
  <si>
    <t>Mezcla Fértil</t>
  </si>
  <si>
    <t>B0014600</t>
  </si>
  <si>
    <t>Mezcla gruesa en caliente tipo MGC-1</t>
  </si>
  <si>
    <t>B0014421</t>
  </si>
  <si>
    <t>Mezcla Semidensa en Caliente MSC-19</t>
  </si>
  <si>
    <t>B0014610</t>
  </si>
  <si>
    <t>Mortero 1:3</t>
  </si>
  <si>
    <t>B0014611</t>
  </si>
  <si>
    <t>Mortero 1:3 De recubrimiento</t>
  </si>
  <si>
    <t>B0014236</t>
  </si>
  <si>
    <t>Mortero 1:3 Para Anillos</t>
  </si>
  <si>
    <t>B0014240</t>
  </si>
  <si>
    <t>Mortero alta resistencia (Eucocrete)</t>
  </si>
  <si>
    <t>B0014237</t>
  </si>
  <si>
    <t>Mulch Orgánico</t>
  </si>
  <si>
    <t>B0014620</t>
  </si>
  <si>
    <t>Nutrientes (para remoción de especies vegetales) (dap, triple 15 o similar) (ítem 201.9)</t>
  </si>
  <si>
    <t>B0014630</t>
  </si>
  <si>
    <t>Obra falsa concreto clase A y B (puntal de 3m metálico)</t>
  </si>
  <si>
    <t>B0014640</t>
  </si>
  <si>
    <t>Oxigeno industrial</t>
  </si>
  <si>
    <t>B0014650</t>
  </si>
  <si>
    <t>Paral en madera rolliza de 3´´ (tablestacados)</t>
  </si>
  <si>
    <t>B0014660</t>
  </si>
  <si>
    <t>Paral en madera rolliza de 5´´ y 4,5m de longitud (tablestacados)</t>
  </si>
  <si>
    <t>B0014670</t>
  </si>
  <si>
    <t>Paral en madera rolliza de 6´´ y 5m de longitud (tablestacados)</t>
  </si>
  <si>
    <t>B0014680</t>
  </si>
  <si>
    <t>Paral en madera rolliza de 6´´ y 8m de longitud (tablestacados)</t>
  </si>
  <si>
    <t>B0014690</t>
  </si>
  <si>
    <t>Pegante epóxico</t>
  </si>
  <si>
    <t>B0014701</t>
  </si>
  <si>
    <t>Perfil Hea 200</t>
  </si>
  <si>
    <t>B0014702</t>
  </si>
  <si>
    <t xml:space="preserve">Piedra para Concreto Ciclópeo (Rajón o Canto Rodado) </t>
  </si>
  <si>
    <t>B0014700</t>
  </si>
  <si>
    <t>Piedra para concreto ciclópeo (rajón o canto rodado)</t>
  </si>
  <si>
    <t>B0014710</t>
  </si>
  <si>
    <t>Piedra para gavión</t>
  </si>
  <si>
    <t>B0014720</t>
  </si>
  <si>
    <t>Pilote de madera diam mayor a 18 cm.</t>
  </si>
  <si>
    <t>B0014730</t>
  </si>
  <si>
    <t>Pilote en madera barbosco de 15*15</t>
  </si>
  <si>
    <t>B0014740</t>
  </si>
  <si>
    <t>Pintura acrílica pura para tráfico</t>
  </si>
  <si>
    <t>B0014750</t>
  </si>
  <si>
    <t xml:space="preserve">Pintura acrílica, esmalte o similar </t>
  </si>
  <si>
    <t>B0014760</t>
  </si>
  <si>
    <t>Pintura anticorrosiva</t>
  </si>
  <si>
    <t>B0014238</t>
  </si>
  <si>
    <t>g</t>
  </si>
  <si>
    <t xml:space="preserve">Pintura Impermeabilizante </t>
  </si>
  <si>
    <t>B0014239</t>
  </si>
  <si>
    <t>Pintura Imprimante</t>
  </si>
  <si>
    <t>B0014770</t>
  </si>
  <si>
    <t>Piscina de decantación de (3*3*1)</t>
  </si>
  <si>
    <t>B0014772</t>
  </si>
  <si>
    <t>Plastificante (Sikament)</t>
  </si>
  <si>
    <t>B0014780</t>
  </si>
  <si>
    <t>Platina de 1´´ x 1/4´´ (cerramiento en malla)</t>
  </si>
  <si>
    <t>B0014790</t>
  </si>
  <si>
    <t xml:space="preserve">Poste de madera para cercas </t>
  </si>
  <si>
    <t>B0014800</t>
  </si>
  <si>
    <t>Poste en angulo de 2*2*1/4 de 3,5m para señal</t>
  </si>
  <si>
    <t>B0014810</t>
  </si>
  <si>
    <t>Poste kilometraje</t>
  </si>
  <si>
    <t>B0014831</t>
  </si>
  <si>
    <t>Postes De Concreto Para Cercas 2,00 Mts</t>
  </si>
  <si>
    <t>B0014820</t>
  </si>
  <si>
    <t>Postes de concreto para cercas</t>
  </si>
  <si>
    <t>B0014830</t>
  </si>
  <si>
    <t>Postes para defensa metálica (1,80m)</t>
  </si>
  <si>
    <t>B0014840</t>
  </si>
  <si>
    <t>Puntilla</t>
  </si>
  <si>
    <t>B0014850</t>
  </si>
  <si>
    <t>Químico estabilizante (PROBASE)</t>
  </si>
  <si>
    <t>B0014860</t>
  </si>
  <si>
    <t>Refuerzo de 3/8'' 60000 psi</t>
  </si>
  <si>
    <t>B0014870</t>
  </si>
  <si>
    <t xml:space="preserve">Resina termoplástica </t>
  </si>
  <si>
    <t>B0014880</t>
  </si>
  <si>
    <t>Salida en PVC D=2´´</t>
  </si>
  <si>
    <t>B0014893</t>
  </si>
  <si>
    <t xml:space="preserve">Sección De Tope Defensa Metálica </t>
  </si>
  <si>
    <t>B0014890</t>
  </si>
  <si>
    <t>Sección final de defensa metálica</t>
  </si>
  <si>
    <t>B0014892</t>
  </si>
  <si>
    <t>Sección tope</t>
  </si>
  <si>
    <t>B0014900</t>
  </si>
  <si>
    <t>Sello de silicona o sellador autonivelante</t>
  </si>
  <si>
    <t>B0014894</t>
  </si>
  <si>
    <t>Semilla Para Empradizar Tipo Braquiaria</t>
  </si>
  <si>
    <t>B0014910</t>
  </si>
  <si>
    <t>Semillas para empradizar</t>
  </si>
  <si>
    <t>B0014920</t>
  </si>
  <si>
    <t>Señal (grupo 1) tablero en lamina galvanizada de 90*90 cm, calibre 16 reflectivo tipo 1./ incluye poste)</t>
  </si>
  <si>
    <t>B0014930</t>
  </si>
  <si>
    <t>Señal (grupo 1). Tablero en lámina galvanizada de 75cm*75cm, calibre 16, reflectivo tipo 1/ incluye poste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</si>
  <si>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</si>
  <si>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</si>
  <si>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</si>
  <si>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</si>
  <si>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</si>
  <si>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Señal (grupo 4). Tablero en lámina galvanizado de 60cm*75cm, calibre 16, reflectivo tipo 1. (delineador de curva horizontal)</t>
  </si>
  <si>
    <t>B0014970</t>
  </si>
  <si>
    <t xml:space="preserve">Señal (grupo 5). Tablero en lámina galvanizado de 0,90m*1,13m, calibre 16, reflectivo tipo 1. </t>
  </si>
  <si>
    <t>B0014980</t>
  </si>
  <si>
    <t>Señal temporal preventiva</t>
  </si>
  <si>
    <t>B0014895</t>
  </si>
  <si>
    <t>Sika Color C</t>
  </si>
  <si>
    <t>B0014898</t>
  </si>
  <si>
    <t>Sika Top 122</t>
  </si>
  <si>
    <t>B0014897</t>
  </si>
  <si>
    <t>Sika Top Armatec 108</t>
  </si>
  <si>
    <t>B0014896</t>
  </si>
  <si>
    <t>Sikadur 32 Primer</t>
  </si>
  <si>
    <t>B0014899</t>
  </si>
  <si>
    <t>Sikaset L - Acelerante</t>
  </si>
  <si>
    <t>B0015000</t>
  </si>
  <si>
    <t>Soldadura 6013 de 1/8</t>
  </si>
  <si>
    <t>B0015010</t>
  </si>
  <si>
    <t>Soldadura 7018</t>
  </si>
  <si>
    <t>B0015032</t>
  </si>
  <si>
    <t>Soldadura E70XX o en arco sumergido</t>
  </si>
  <si>
    <t>B0015020</t>
  </si>
  <si>
    <t>Soldadura en PVC 1/8 de galón (anclajes)</t>
  </si>
  <si>
    <t>B0015030</t>
  </si>
  <si>
    <t>Soldadura L-70</t>
  </si>
  <si>
    <t>B0015040</t>
  </si>
  <si>
    <t>Superplastificante Sikament</t>
  </si>
  <si>
    <t>B0015050</t>
  </si>
  <si>
    <t xml:space="preserve">Tabla burda en madera aserrada (0,30*0,03*3,00) </t>
  </si>
  <si>
    <t>B0015064</t>
  </si>
  <si>
    <t>Tablero en lámina galvanizada de 1,2 cm*0,4 cm, calibre 16, reflectivo tipo 1.</t>
  </si>
  <si>
    <t>B0015066</t>
  </si>
  <si>
    <t>Tablero en lámina galvanizada de 2,4 m*30 cm, calibre 16, reflectivo tipo 1</t>
  </si>
  <si>
    <t>B0015063</t>
  </si>
  <si>
    <t>Tablero en lámina galvanizada de 60 cm*75cm, calibre 16, reflectivo tipo 1</t>
  </si>
  <si>
    <t>B0015062</t>
  </si>
  <si>
    <t xml:space="preserve">Tablero en lámina galvanizada de 75cm*75cm, calibre 16, reflectivo tipo 1. Incluye poste de 2*2*1/4´´ </t>
  </si>
  <si>
    <t>B0015068</t>
  </si>
  <si>
    <t xml:space="preserve">Tablero en lámina galvanizado de 0,90m*1,13m, calibre 16, reflectivo tipo 1. </t>
  </si>
  <si>
    <t>B0015071</t>
  </si>
  <si>
    <t>Tablestaca de madera aserrada (0.25x0.03x3)</t>
  </si>
  <si>
    <t>B0015060</t>
  </si>
  <si>
    <t>Tablestaca en madera aserrada (0,25*0,05*3)</t>
  </si>
  <si>
    <t>B0015070</t>
  </si>
  <si>
    <t>Tablestaca en madera aserrada (0,3*0,03*3)</t>
  </si>
  <si>
    <t>B0015080</t>
  </si>
  <si>
    <t>Tablestaca metálica (riel de 70 lb/yarda)</t>
  </si>
  <si>
    <t>B0015090</t>
  </si>
  <si>
    <t>Tacha reflectiva</t>
  </si>
  <si>
    <t>B0015100</t>
  </si>
  <si>
    <t>Tachón en resina de (50*15*8) cm</t>
  </si>
  <si>
    <t>B0015110</t>
  </si>
  <si>
    <t>Tapón en PVC RD21 de 1´´ (para anclaje)</t>
  </si>
  <si>
    <t>B0015130</t>
  </si>
  <si>
    <t xml:space="preserve">Tierra abonada </t>
  </si>
  <si>
    <t>B0015120</t>
  </si>
  <si>
    <t>Tierra común</t>
  </si>
  <si>
    <t>B0015141</t>
  </si>
  <si>
    <t>Tornillos de Unión de D= 12 mm</t>
  </si>
  <si>
    <t>B0015140</t>
  </si>
  <si>
    <t>Tornillos para defensa metálica</t>
  </si>
  <si>
    <t>B0015150</t>
  </si>
  <si>
    <t>Torón de tensionmiento 1/2´´ o 5/8´´</t>
  </si>
  <si>
    <t>B0015162</t>
  </si>
  <si>
    <t>Tramo Curvo De 4,13 M Galvanizado</t>
  </si>
  <si>
    <t>B0015161</t>
  </si>
  <si>
    <t>Tramo Final O Terminal 2,5 Mm, De 71 Cm Galvanizado</t>
  </si>
  <si>
    <t>B0015160</t>
  </si>
  <si>
    <t>Tramo recto para defensas metálicas (4,13m)</t>
  </si>
  <si>
    <t>B0014901</t>
  </si>
  <si>
    <t>Transductores Electrónicos (Incluye Cables, Protección Contra El Concreto Y Panel De Lectura)</t>
  </si>
  <si>
    <t>B0015164</t>
  </si>
  <si>
    <t>Transductores electrónicos (incluye cables, protección contra el concreto y panel de lectura)</t>
  </si>
  <si>
    <t>B0014902</t>
  </si>
  <si>
    <t>Transductores Mecánicos (Incluye Cables, Protección Contra El Concreto Y Panel De Lectura)</t>
  </si>
  <si>
    <t>B0015166</t>
  </si>
  <si>
    <t>Transductores mecánicos (incluye cables, protección contra el concreto y panel de lectura)</t>
  </si>
  <si>
    <t>B0015350</t>
  </si>
  <si>
    <t>Triturado tamaño 1/2''</t>
  </si>
  <si>
    <t>B0015170</t>
  </si>
  <si>
    <t>Trompetas de 12 torones (tensionamiento)</t>
  </si>
  <si>
    <t>B0015180</t>
  </si>
  <si>
    <t>Tubería D=4´´ tipo pesado, E=2mm (baranda metálica)</t>
  </si>
  <si>
    <t>B0015230</t>
  </si>
  <si>
    <t>Tubería de 10´´ PAA vaciado tremi de 4 mts</t>
  </si>
  <si>
    <t>B0015233</t>
  </si>
  <si>
    <t>Tubería de Plástico</t>
  </si>
  <si>
    <t>B0015190</t>
  </si>
  <si>
    <t>Tubería en H de D=1/4´´, H=1.40m, A=0.20m (baranda metálica)</t>
  </si>
  <si>
    <t>B0015200</t>
  </si>
  <si>
    <t>Tubería Perforada en PVC de 2´´</t>
  </si>
  <si>
    <t>B0015340</t>
  </si>
  <si>
    <t>Tubería Petrolera 7´´</t>
  </si>
  <si>
    <t>B0015231</t>
  </si>
  <si>
    <t xml:space="preserve">Tubería Pvc Alcantarillado D= 24´´ </t>
  </si>
  <si>
    <t>B0015232</t>
  </si>
  <si>
    <t xml:space="preserve">Tubería Pvc Alcantarillado D= 36´´ </t>
  </si>
  <si>
    <t>B0015220</t>
  </si>
  <si>
    <t>Tubería PVC de 1´´ (para escamas en concreto)</t>
  </si>
  <si>
    <t>B0015210</t>
  </si>
  <si>
    <t>Tubería PVC RD21 de 1´´ (para anclajes)</t>
  </si>
  <si>
    <t>B0015254</t>
  </si>
  <si>
    <t>Tubo concreto clase C, D=0,25 m</t>
  </si>
  <si>
    <t>B0015240</t>
  </si>
  <si>
    <t>Tubo concreto reforzado 900mm (tipo 1)</t>
  </si>
  <si>
    <t>B0015250</t>
  </si>
  <si>
    <t>Tubo concreto reforzado 900mm (tipo 2)</t>
  </si>
  <si>
    <t>B0015260</t>
  </si>
  <si>
    <t>Tubo concreto simple 450 mm</t>
  </si>
  <si>
    <t>B0015270</t>
  </si>
  <si>
    <t>Tubo concreto simple 500 mm</t>
  </si>
  <si>
    <t>B0015280</t>
  </si>
  <si>
    <t>Tubo concreto simple 600 mm</t>
  </si>
  <si>
    <t>B0015290</t>
  </si>
  <si>
    <t>Tubo concreto simple 750 mm</t>
  </si>
  <si>
    <t>B0015300</t>
  </si>
  <si>
    <t>Tubo corrugado de acero galvanizado MP-68</t>
  </si>
  <si>
    <t>B0015360</t>
  </si>
  <si>
    <t>Tubo metálico con recubrimiento bituminoso de lámina calibre 12 y diámetro de 60''</t>
  </si>
  <si>
    <t>B0015304</t>
  </si>
  <si>
    <t>Tubo metálico de alta resistencia</t>
  </si>
  <si>
    <t>B0015305</t>
  </si>
  <si>
    <t>Tubo Metálico De Alta Resistencia</t>
  </si>
  <si>
    <t>B0015310</t>
  </si>
  <si>
    <t>Tubo para cerramiento, calibre 16 de 2,7m (cerramientos en malla)</t>
  </si>
  <si>
    <t>B0015330</t>
  </si>
  <si>
    <t>Unión en PVC D=2´´</t>
  </si>
  <si>
    <t>B0015320</t>
  </si>
  <si>
    <t>Unión en PVC RD21 de 1´´ (para anclajes)</t>
  </si>
  <si>
    <t>B0015334</t>
  </si>
  <si>
    <t>Uniones especiales de alta resistencia para tubería</t>
  </si>
  <si>
    <t>B0015362</t>
  </si>
  <si>
    <t>Uniones Especiales De Alta Resistencia Para Tubería</t>
  </si>
  <si>
    <t>B0015361</t>
  </si>
  <si>
    <t>Varilla 5/8</t>
  </si>
  <si>
    <t>TRANSPORTE</t>
  </si>
  <si>
    <t>T0010031</t>
  </si>
  <si>
    <t>Transporte de Material de Remoción</t>
  </si>
  <si>
    <t>T0010234</t>
  </si>
  <si>
    <t xml:space="preserve">Transporte de Mezcla Abierta en Frio MAF-38 </t>
  </si>
  <si>
    <t>T0010272</t>
  </si>
  <si>
    <t>Transporte de Mezcla densa en Caliente MDC-25</t>
  </si>
  <si>
    <t>T0010002</t>
  </si>
  <si>
    <t>tkm</t>
  </si>
  <si>
    <t>Transporte de agregado</t>
  </si>
  <si>
    <t>T0010400</t>
  </si>
  <si>
    <t>Transporte de agregado pétreo</t>
  </si>
  <si>
    <t>T0010170</t>
  </si>
  <si>
    <t>Transporte de agregado tipo LA-1</t>
  </si>
  <si>
    <t>T0010180</t>
  </si>
  <si>
    <t>Transporte de agregado tipo LA-2</t>
  </si>
  <si>
    <t>T0010190</t>
  </si>
  <si>
    <t>Transporte de agregado tipo LA-3</t>
  </si>
  <si>
    <t>T0010200</t>
  </si>
  <si>
    <t>Transporte de agregado tipo LA-4</t>
  </si>
  <si>
    <t>T0010110</t>
  </si>
  <si>
    <t>Transporte de agregados pétreos</t>
  </si>
  <si>
    <t>T0010003</t>
  </si>
  <si>
    <t>Transporte de Arena</t>
  </si>
  <si>
    <t>T0010004</t>
  </si>
  <si>
    <t>Transporte de arena</t>
  </si>
  <si>
    <t>T0010005</t>
  </si>
  <si>
    <t>Transporte de arena lavada</t>
  </si>
  <si>
    <t>T0010007</t>
  </si>
  <si>
    <t>Transporte de base</t>
  </si>
  <si>
    <t>T0015011</t>
  </si>
  <si>
    <t>Transporte de Cemento Asfaltico Modificado Con Polímeros (Todos Los Tipos)</t>
  </si>
  <si>
    <t>T0010009</t>
  </si>
  <si>
    <t>Transporte de concreto</t>
  </si>
  <si>
    <t>T0010401</t>
  </si>
  <si>
    <t xml:space="preserve">Transporte de Concreto </t>
  </si>
  <si>
    <t>T0010019</t>
  </si>
  <si>
    <t>Transporte de material crudo</t>
  </si>
  <si>
    <t>T0010033</t>
  </si>
  <si>
    <t>Transporte de Material Crudo de Rio</t>
  </si>
  <si>
    <t>T0010010</t>
  </si>
  <si>
    <t>Transporte de material de afirmado</t>
  </si>
  <si>
    <t>T0010018</t>
  </si>
  <si>
    <t>T0010089</t>
  </si>
  <si>
    <t xml:space="preserve">Transporte de Material de Afirmado de la Zona </t>
  </si>
  <si>
    <t>T0010020</t>
  </si>
  <si>
    <t>Transporte de material de base</t>
  </si>
  <si>
    <t>T0010023</t>
  </si>
  <si>
    <t>Transporte de Material de Base</t>
  </si>
  <si>
    <t>T0010022</t>
  </si>
  <si>
    <t>Transporte de material de cobertura</t>
  </si>
  <si>
    <t>T0010032</t>
  </si>
  <si>
    <t>Transporte de material de demolición</t>
  </si>
  <si>
    <t>T0010025</t>
  </si>
  <si>
    <t>Transporte de material de excavación</t>
  </si>
  <si>
    <t>T0010035</t>
  </si>
  <si>
    <t>T0010036</t>
  </si>
  <si>
    <t>Transporte de material de remoción</t>
  </si>
  <si>
    <t>T0010141</t>
  </si>
  <si>
    <t>Transporte de Material de Solado y Atraque Tubería de Concreto Reforzado</t>
  </si>
  <si>
    <t>T0010470</t>
  </si>
  <si>
    <t>Transporte de material de soldado y atraque</t>
  </si>
  <si>
    <t>T0010381</t>
  </si>
  <si>
    <t xml:space="preserve">Transporte de material de Sub Base CBR=40% </t>
  </si>
  <si>
    <t>T0010030</t>
  </si>
  <si>
    <t>Transporte de material de subbase</t>
  </si>
  <si>
    <t>T0010040</t>
  </si>
  <si>
    <t>Transporte de material desmontado</t>
  </si>
  <si>
    <t>T0010028</t>
  </si>
  <si>
    <t>Transporte de Material Drenante</t>
  </si>
  <si>
    <t>T0010027</t>
  </si>
  <si>
    <t>Transporte de material filtrante</t>
  </si>
  <si>
    <t>T0010410</t>
  </si>
  <si>
    <t>T0010006</t>
  </si>
  <si>
    <t>Transporte de material fresado</t>
  </si>
  <si>
    <t>T0010390</t>
  </si>
  <si>
    <t>T0010039</t>
  </si>
  <si>
    <t>Transporte de material granular</t>
  </si>
  <si>
    <t>T0010052</t>
  </si>
  <si>
    <t>Transporte de material removido</t>
  </si>
  <si>
    <t>T0010062</t>
  </si>
  <si>
    <t>Transporte de material seleccionado para relleno</t>
  </si>
  <si>
    <t>T0010044</t>
  </si>
  <si>
    <t>Transporte de material trasladado</t>
  </si>
  <si>
    <t>T0010042</t>
  </si>
  <si>
    <t>Transporte de material triturado</t>
  </si>
  <si>
    <t>T0010050</t>
  </si>
  <si>
    <t>Transporte de material triturado para filtros</t>
  </si>
  <si>
    <t>T0010100</t>
  </si>
  <si>
    <t>m3t</t>
  </si>
  <si>
    <t>Transporte de materiales</t>
  </si>
  <si>
    <t>T0010101</t>
  </si>
  <si>
    <t>T0010060</t>
  </si>
  <si>
    <t>Transporte de materiales seleccionados</t>
  </si>
  <si>
    <t>T0010065</t>
  </si>
  <si>
    <t>Transporte de mezcla</t>
  </si>
  <si>
    <t>T0010320</t>
  </si>
  <si>
    <t>Transporte de mezcla abierta en caliente MAC-75</t>
  </si>
  <si>
    <t>T0010330</t>
  </si>
  <si>
    <t>Transporte de mezcla abierta en caliente MAC-63</t>
  </si>
  <si>
    <t>T0010340</t>
  </si>
  <si>
    <t>Transporte de mezcla abierta en caliente MAC-50</t>
  </si>
  <si>
    <t>T0010251</t>
  </si>
  <si>
    <t>Transporte de Mezcla Abierta en Frio MAF-25</t>
  </si>
  <si>
    <t>T0010070</t>
  </si>
  <si>
    <t>Transporte de mezcla de concreto</t>
  </si>
  <si>
    <t>T0010311</t>
  </si>
  <si>
    <t>Transporte de Mezcla Densa en Caliente MDC-10</t>
  </si>
  <si>
    <t>T0010271</t>
  </si>
  <si>
    <t>Transporte de Mezcla Densa en Caliente MDC-19</t>
  </si>
  <si>
    <t>T0010281</t>
  </si>
  <si>
    <t>Transporte de Mezcla densa En Frio MDF-25</t>
  </si>
  <si>
    <t>T0010300</t>
  </si>
  <si>
    <t>Transporte de mezcla densa MDC-0</t>
  </si>
  <si>
    <t>T0010270</t>
  </si>
  <si>
    <t>Transporte de mezcla densa MDC-1</t>
  </si>
  <si>
    <t>T0010080</t>
  </si>
  <si>
    <t>Transporte de mezcla densa mdc-2</t>
  </si>
  <si>
    <t>T0010280</t>
  </si>
  <si>
    <t>Transporte de mezcla densa MDC-2</t>
  </si>
  <si>
    <t>T0010290</t>
  </si>
  <si>
    <t>Transporte de mezcla densa MDC-3</t>
  </si>
  <si>
    <t>T0010229</t>
  </si>
  <si>
    <t>Transporte de Mezcla Densa para Bacheo</t>
  </si>
  <si>
    <t>T0010370</t>
  </si>
  <si>
    <t>Transporte de mezcla discontinua en caliente tipo F-13</t>
  </si>
  <si>
    <t>T0010380</t>
  </si>
  <si>
    <t>Transporte de mezcla discontinua en caliente tipo F-10</t>
  </si>
  <si>
    <t>T0010350</t>
  </si>
  <si>
    <t>Transporte de mezcla discontinua en caliente tipo M-13</t>
  </si>
  <si>
    <t>T0010360</t>
  </si>
  <si>
    <t>Transporte de mezcla discontinua en caliente tipo M-10</t>
  </si>
  <si>
    <t>T0010233</t>
  </si>
  <si>
    <t>Transporte de Mezcla en Frio  MAF-19</t>
  </si>
  <si>
    <t>T0010232</t>
  </si>
  <si>
    <t>Transporte de Mezcla en Frio DMF-19</t>
  </si>
  <si>
    <t>T0010231</t>
  </si>
  <si>
    <t>Transporte de Mezcla en Frio MDF-38</t>
  </si>
  <si>
    <t>T0010310</t>
  </si>
  <si>
    <t>Transporte de mezcla gruesa en Caliente MGC</t>
  </si>
  <si>
    <t>T0010240</t>
  </si>
  <si>
    <t>Transporte de mezcla MAF-1</t>
  </si>
  <si>
    <t>T0010250</t>
  </si>
  <si>
    <t>Transporte de mezcla MAF-2</t>
  </si>
  <si>
    <t>T0010260</t>
  </si>
  <si>
    <t>Transporte de mezcla MAF-3</t>
  </si>
  <si>
    <t>T0010210</t>
  </si>
  <si>
    <t>Transporte de mezcla MDF-1</t>
  </si>
  <si>
    <t>T0010220</t>
  </si>
  <si>
    <t>Transporte de mezcla MDF-2</t>
  </si>
  <si>
    <t>T0010230</t>
  </si>
  <si>
    <t>Transporte de mezcla MDF-3</t>
  </si>
  <si>
    <t>T0010211</t>
  </si>
  <si>
    <t>Transporte de Mezcla Semi- Densa en Caliente MSC-19</t>
  </si>
  <si>
    <t>T0010090</t>
  </si>
  <si>
    <t>Transporte de piedra</t>
  </si>
  <si>
    <t>T0010091</t>
  </si>
  <si>
    <t>Transporte de piedra para Ciclópeo</t>
  </si>
  <si>
    <t>T0010092</t>
  </si>
  <si>
    <t>Transporte de piedra para ciclópeo</t>
  </si>
  <si>
    <t>T0010094</t>
  </si>
  <si>
    <t>Transporte de piedra para gaviones</t>
  </si>
  <si>
    <t>T0010095</t>
  </si>
  <si>
    <t>T0010015</t>
  </si>
  <si>
    <t>Transporte fibra o mulch hidráulico</t>
  </si>
  <si>
    <t>T001028</t>
  </si>
  <si>
    <t>Transporte material de Sub Base procesado en planta</t>
  </si>
  <si>
    <t>T0010016</t>
  </si>
  <si>
    <t>Transporte tierra abonada</t>
  </si>
  <si>
    <t>T0010038</t>
  </si>
  <si>
    <t>Trasporte de material Remoción de Postes</t>
  </si>
  <si>
    <t>T0015012</t>
  </si>
  <si>
    <t>km</t>
  </si>
  <si>
    <t>Equipo de Transporte (Camiones Grúas</t>
  </si>
  <si>
    <t>T0010440</t>
  </si>
  <si>
    <t>Pasajes aéreos</t>
  </si>
  <si>
    <t>T0010001</t>
  </si>
  <si>
    <t>Transporte de acero</t>
  </si>
  <si>
    <t>T0010011</t>
  </si>
  <si>
    <t>Transporte de Adoquín e=8cm</t>
  </si>
  <si>
    <t>T0010053</t>
  </si>
  <si>
    <t>Transporte de barrera de seguridad</t>
  </si>
  <si>
    <t>T0010008</t>
  </si>
  <si>
    <t>Transporte de defensa</t>
  </si>
  <si>
    <t>T0010021</t>
  </si>
  <si>
    <t>Transporte de Defensa Metálica</t>
  </si>
  <si>
    <t>T0010120</t>
  </si>
  <si>
    <t>Transporte de emulsión</t>
  </si>
  <si>
    <t>T0010420</t>
  </si>
  <si>
    <t>Transporte de equipos</t>
  </si>
  <si>
    <t>T0010421</t>
  </si>
  <si>
    <t>Transporte de Equipos para Prueba (1)</t>
  </si>
  <si>
    <t>T0010162</t>
  </si>
  <si>
    <t>Transporte de estructura metálica (En Obra)</t>
  </si>
  <si>
    <t>T0010160</t>
  </si>
  <si>
    <t xml:space="preserve">Transporte de estructuras metálicas </t>
  </si>
  <si>
    <t>T0010037</t>
  </si>
  <si>
    <t>Transporte de material proveniente de la excavación incluyendo botadero</t>
  </si>
  <si>
    <t>T0010460</t>
  </si>
  <si>
    <t>Transporte de personal de montaje</t>
  </si>
  <si>
    <t>T0010088</t>
  </si>
  <si>
    <t>Transporte de poste de madera</t>
  </si>
  <si>
    <t>T0010029</t>
  </si>
  <si>
    <t>Transporte de Remoción de Ductos de Servicios existentes.</t>
  </si>
  <si>
    <t>T0010026</t>
  </si>
  <si>
    <t>Transporte de Sección Final</t>
  </si>
  <si>
    <t>T0010430</t>
  </si>
  <si>
    <t>Transporte de tablestacas</t>
  </si>
  <si>
    <t>T0010114</t>
  </si>
  <si>
    <t>Transporte de tubería</t>
  </si>
  <si>
    <t>T0010115</t>
  </si>
  <si>
    <t>Transporte de Tubería de Concreto Reforzado</t>
  </si>
  <si>
    <t>T0010150</t>
  </si>
  <si>
    <t>Transporte de tubería pvc de 33 pulgadas</t>
  </si>
  <si>
    <t>T0010450</t>
  </si>
  <si>
    <t>Transporte de tubos. celdas, etc.</t>
  </si>
  <si>
    <t>T0010140</t>
  </si>
  <si>
    <t>Transporte incluyendo el botadero y conformación del material</t>
  </si>
  <si>
    <t>T0010034</t>
  </si>
  <si>
    <t>Transporte sección de Tope</t>
  </si>
  <si>
    <t>T0010081</t>
  </si>
  <si>
    <t>Trasporte de Torre</t>
  </si>
  <si>
    <t>CÓDIGO</t>
  </si>
  <si>
    <t>MINFRA-MN-IN-10-FR-1</t>
  </si>
  <si>
    <t>INSTITUTO NACIONAL DE VIAS</t>
  </si>
  <si>
    <t>PROCESO GESTIÓN DE LA INFRAESTRUCTURA VIAL</t>
  </si>
  <si>
    <t>VERSIÓN</t>
  </si>
  <si>
    <t>MANUAL DE INTERVENTORÍA OBRA PÚBLICA</t>
  </si>
  <si>
    <t>ANÁLISIS DE PRECIOS UNITARIOS</t>
  </si>
  <si>
    <t>PÁGINA</t>
  </si>
  <si>
    <t>DE</t>
  </si>
  <si>
    <t>FECHA</t>
  </si>
  <si>
    <t>(Día)</t>
  </si>
  <si>
    <t>(Mes)</t>
  </si>
  <si>
    <t>(Año)</t>
  </si>
  <si>
    <t>ITEMS DE LA PROPUESTA ECONÓMICA</t>
  </si>
  <si>
    <t>□</t>
  </si>
  <si>
    <t>ITEMS NO PREVISTOS</t>
  </si>
  <si>
    <t xml:space="preserve">UNIDAD EJECUTORA: </t>
  </si>
  <si>
    <t>DIRECCIÓN TERRITORIAL:</t>
  </si>
  <si>
    <t>CONTRATO No.</t>
  </si>
  <si>
    <t>OBJETO DEL CONTRATO:</t>
  </si>
  <si>
    <t>CARRETERA:</t>
  </si>
  <si>
    <t>SECTOR:</t>
  </si>
  <si>
    <t>CONTRATISTA:</t>
  </si>
  <si>
    <t>INTERVENTOR:</t>
  </si>
  <si>
    <t>CTO No.:</t>
  </si>
  <si>
    <t>FECHA CIERRE PROCESO DE SELECCIÓN CONTRATO DE OBRA:</t>
  </si>
  <si>
    <t>DATOS ESPECÍFICOS</t>
  </si>
  <si>
    <t>DESCRIPCIÓN</t>
  </si>
  <si>
    <t>GRUPO DE AJUSTE</t>
  </si>
  <si>
    <t>UNIDAD</t>
  </si>
  <si>
    <t>CANTIDAD</t>
  </si>
  <si>
    <t>I. EQUIPO</t>
  </si>
  <si>
    <t>TIPO</t>
  </si>
  <si>
    <t>TARIFA/HORA</t>
  </si>
  <si>
    <t>RENDIMIENTO</t>
  </si>
  <si>
    <t>Vr. UNITARIO</t>
  </si>
  <si>
    <t>SUBTOTAL $</t>
  </si>
  <si>
    <t>II. MATERIALES</t>
  </si>
  <si>
    <t>PRECIO UNIT.</t>
  </si>
  <si>
    <t>III. TRANSPORTES</t>
  </si>
  <si>
    <t>MATERIAL</t>
  </si>
  <si>
    <t>CANTIDAD      (1)</t>
  </si>
  <si>
    <t>DISTANCIA       (2)</t>
  </si>
  <si>
    <t>CANTIDAD * DISTANCIA          (1) * (2)</t>
  </si>
  <si>
    <t>TARIFA</t>
  </si>
  <si>
    <t>IV. MANO DE OBRA</t>
  </si>
  <si>
    <t>JORNAL</t>
  </si>
  <si>
    <t>PRESTACIONES</t>
  </si>
  <si>
    <t>JORNAL TOTAL</t>
  </si>
  <si>
    <t>TOTAL COSTO DIRECTO $</t>
  </si>
  <si>
    <t>V. COSTOS INDIRECTOS</t>
  </si>
  <si>
    <t>Porcentaje</t>
  </si>
  <si>
    <t>Valor Total</t>
  </si>
  <si>
    <t>ADMINISTRACIÓN</t>
  </si>
  <si>
    <t xml:space="preserve">IMPREVISTOS </t>
  </si>
  <si>
    <t>UTILIDAD</t>
  </si>
  <si>
    <t>Precio Unitario Total Aproximado al peso $</t>
  </si>
  <si>
    <t>Firma</t>
  </si>
  <si>
    <t>Nombre:</t>
  </si>
  <si>
    <t>Representante Legal del Contratista o su Apoderado</t>
  </si>
  <si>
    <t>Matricula No. :</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</si>
  <si>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</si>
  <si>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</si>
  <si>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</si>
  <si>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</si>
  <si>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Representante Legal del Interventor o su Apoderado</t>
  </si>
  <si>
    <t>Original: Archivo de Gestión del Contrato (Subdirección Administrativa).</t>
  </si>
  <si>
    <t>Copias: Unidad Ejecutora, Contratista, Interventor y Dirección Territorial.</t>
  </si>
  <si>
    <t xml:space="preserve">                                    (Día)</t>
  </si>
  <si>
    <t>HERRAMIENTA MENOR (%)</t>
  </si>
  <si>
    <t>DISTANCIA (2)</t>
  </si>
  <si>
    <t>(1) * (2)</t>
  </si>
  <si>
    <t>TRABAJADOR</t>
  </si>
  <si>
    <t>PRESTACIONES (%)</t>
  </si>
  <si>
    <t>Descripción</t>
  </si>
  <si>
    <t>ADMINISTRACION</t>
  </si>
  <si>
    <t>Pfinal01</t>
  </si>
  <si>
    <t>Precio Unitario Total Aproximado al Peso $</t>
  </si>
  <si>
    <t>PFinal01</t>
  </si>
  <si>
    <t>REMOCIÓN DE OBSTÁCULOS (SE DEBERÁ HACER UN ÍTEM DE PAGO PARA CADA OBSTÁCULO)</t>
  </si>
  <si>
    <t>TRANSLADO DE POSTES</t>
  </si>
  <si>
    <t>TRANSPLANTE DE ARBOLE TIPO III TRASLADO LARGO</t>
  </si>
  <si>
    <t xml:space="preserve">GEOTEXTIL DE REFUERZO TIPO NT-2500 TERRAPLENES REFORZADOS CON GEOSINTETICOS </t>
  </si>
  <si>
    <t xml:space="preserve">GEOMALLA DE REFUERZO TIPO ASPHALT </t>
  </si>
  <si>
    <t>GEOMALLA PARA ESTABILIZACION DE SUELOS DE SUBRASANTE</t>
  </si>
  <si>
    <t>SUBRASANTE ESTABILIZADA CON CAL(INCLUYE SUMINISTRO DE CAL)</t>
  </si>
  <si>
    <t>m3km</t>
  </si>
  <si>
    <t>SUB-BASE GRANULAR CLASE A</t>
  </si>
  <si>
    <t>SUB-BASE GRANULAR CLASE B</t>
  </si>
  <si>
    <t>CEMENTO ASFÁLTICO DE PENETRACIÓN 60-70</t>
  </si>
  <si>
    <t>SUMINISTRO DE EMULSION ASFALTICA DE ROTURA MEDIA (CRM)</t>
  </si>
  <si>
    <t>EMULSION ASFALTICA DE ROTURA LENTA CRL-1 ARD</t>
  </si>
  <si>
    <t>EMULSION ASFALTICA DE ROTURA LENTA CRL-1 -ARB</t>
  </si>
  <si>
    <t>EMULSION ASFALTICA DE ROTURA LENTA CRL-1h</t>
  </si>
  <si>
    <t>CEMENTO ASFÁLTICO MODIFICADO CON GRANO DE CAUCHO TIPO I</t>
  </si>
  <si>
    <t>CEMENTO ASFALTICO MODIFICADO CON GRANO DE CAUCHO TIPO II</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</si>
  <si>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</si>
  <si>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</si>
  <si>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</si>
  <si>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</si>
  <si>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</si>
  <si>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</si>
  <si>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CEMENTO ASFALTICO MODIFICADO CON POLIMEROS TIPO V</t>
  </si>
  <si>
    <t>EMULSION ASFALTICA DE ROTURA MEDIA MODIFICADA CON POLIMEROS CRM-m</t>
  </si>
  <si>
    <t>RIEGO DE IMPRIMACIÓN CON EMULSIÓN ASFÁLTICA CRL-0</t>
  </si>
  <si>
    <t>RIEGO DE IMPRIMACIÓN CON EMULSIÓN ASFÁLTICA CRL-1</t>
  </si>
  <si>
    <t>RIEGO DE LIGA CON EMULSION ASFALTICA CRR-2</t>
  </si>
  <si>
    <t>RIEGO DE LIGA CON EMULSIÓN MODIFICADA CON POLIMEROS CRR-1m</t>
  </si>
  <si>
    <t>RIEGO DE LIGA CON EMULSIÓN MODIFICADA CON POLIMEROS CRR-2m</t>
  </si>
  <si>
    <t>TRATAMIENTO SUPERFICIAL SIMPLE CON EMULSIÓN CRR-2m GRADACION 19</t>
  </si>
  <si>
    <t>TRATAMIENTO SUPERFICIAL SIMPLE CON EMULSIÓN CRR-2m GRADACION 13</t>
  </si>
  <si>
    <t>TRATAMIENTO SUPERFICIAL DOBLE CON EMULSIÓN CRR-2 TIPO I</t>
  </si>
  <si>
    <t>Tratamiento superficial doble con emulsión CRR-2. Tipo 2</t>
  </si>
  <si>
    <t>Tratamiento superficial doble con emulsión CRR-2 m. Tipo 1</t>
  </si>
  <si>
    <t>Tratamiento superficial doble con emulsión CRR-2 m. Tipo 2</t>
  </si>
  <si>
    <t>Sello de arena-asfalto con emulsión CRR-2.</t>
  </si>
  <si>
    <t>Sello de arena-asfalto con emulsión CRR-2m.</t>
  </si>
  <si>
    <t>LECHADA ASFÁLTICA CON EMULSIÓN CRL-1H, TIPO LA-13.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</si>
  <si>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</si>
  <si>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</si>
  <si>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</si>
  <si>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</si>
  <si>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</si>
  <si>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</si>
  <si>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</si>
  <si>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</si>
  <si>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</si>
  <si>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</si>
  <si>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</si>
  <si>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</si>
  <si>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</si>
  <si>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</si>
  <si>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</si>
  <si>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Densa en Caliente tipo MDC-25</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</si>
  <si>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</si>
  <si>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</si>
  <si>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</si>
  <si>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</si>
  <si>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</si>
  <si>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</si>
  <si>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Modulo MAM-25</t>
  </si>
  <si>
    <t>Mezcla en Caliente para Bacheo MSC-25</t>
  </si>
  <si>
    <t>Mezcla en Caliente para Bacheo MGC-25</t>
  </si>
  <si>
    <t>Mezcla en Caliente para Bacheo MGC-38</t>
  </si>
  <si>
    <t>Mezcla Abierta en Caliente Tipo MAC-75</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</si>
  <si>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</si>
  <si>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</si>
  <si>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</si>
  <si>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</si>
  <si>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</si>
  <si>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</si>
  <si>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</si>
  <si>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</si>
  <si>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Fresado de Pavimento Asfaltico en espesor de 10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</si>
  <si>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</si>
  <si>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</si>
  <si>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</si>
  <si>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</si>
  <si>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MDC-19</t>
  </si>
  <si>
    <t>Mezcla Asfaltica Reciclada en caliente de tipo MDC-25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</si>
  <si>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</si>
  <si>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</si>
  <si>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</si>
  <si>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</si>
  <si>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</si>
  <si>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</si>
  <si>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Hidraulico</t>
  </si>
  <si>
    <t>Pavimento de concreto hidráulico de fraguado rapido (Fast Track)</t>
  </si>
  <si>
    <t>Cemento Porthland, Norma ASTM C150, Tipo ______ . Se debe elaborar un Item de Pago para cada tipo de cemenmto que se especifique en los documentos del contrato.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</si>
  <si>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</si>
  <si>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</si>
  <si>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 xml:space="preserve">Base de Concreto Hidráulico </t>
  </si>
  <si>
    <t>Pavimento de adoquines de concreto.</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</si>
  <si>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</si>
  <si>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</si>
  <si>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</si>
  <si>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</si>
  <si>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</si>
  <si>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</si>
  <si>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Recebo.</t>
  </si>
  <si>
    <t>Relleno Para Estructuras con Material Granular Tipo SBG</t>
  </si>
  <si>
    <t>Relleno Para Estructuras con Material Granular Tipo BG</t>
  </si>
  <si>
    <t>Rellenos con Material Filtrante</t>
  </si>
  <si>
    <t>Relleno Con Gravilla</t>
  </si>
  <si>
    <t>Relleno Con Arena</t>
  </si>
  <si>
    <t>Pilotes Prefabricados de Concreto diámetro 0,40 m</t>
  </si>
  <si>
    <t>Extension de Pilotes, Seccion, 0.40 Metros</t>
  </si>
  <si>
    <t>Prueba de Carga Tipo ______ Se debera elaborar items de pago independiente por cada prueba.</t>
  </si>
  <si>
    <t>Pilote de Concreto Vaciado In Situ, de diámetro 1 m</t>
  </si>
  <si>
    <t>Excavación</t>
  </si>
  <si>
    <t>Colocación de Concreto</t>
  </si>
  <si>
    <t>Pilote de Concreto Vaciado In Situ, de diámetro 1,2 m, incluye excavación en roca, bajo agua</t>
  </si>
  <si>
    <t>colocación de concreto</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</si>
  <si>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</si>
  <si>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</si>
  <si>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</si>
  <si>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</si>
  <si>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</si>
  <si>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</si>
  <si>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</si>
  <si>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de Madera</t>
  </si>
  <si>
    <t>Tablestacado Metálico.</t>
  </si>
  <si>
    <t>Tablestacado de Concreto Reforzado.</t>
  </si>
  <si>
    <t>Tablestacado de Concreto Pre Esforzado.</t>
  </si>
  <si>
    <t>Corte del Extremo Superior del Elemento.</t>
  </si>
  <si>
    <t>Anclaje Tipo _____ (Roca)</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</si>
  <si>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</si>
  <si>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</si>
  <si>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</si>
  <si>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</si>
  <si>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</si>
  <si>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</si>
  <si>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</si>
  <si>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</si>
  <si>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Baranda de concreto, Concreto 21 Mpa</t>
  </si>
  <si>
    <t>Baranda de concreto Concreto 28 Mpa.</t>
  </si>
  <si>
    <t>Acero de Refuerzo Fy 4200 MPa.</t>
  </si>
  <si>
    <t>kg/km</t>
  </si>
  <si>
    <t>Malla de Refuerzo Fy 4200 MPa.</t>
  </si>
  <si>
    <t>Acero de PreEsfuerzo.</t>
  </si>
  <si>
    <t>Apoyo Elastomérico.</t>
  </si>
  <si>
    <t>Sello para Juntas de Puentes.</t>
  </si>
  <si>
    <t>Diseño y Fabricación de Estructura Metálica.</t>
  </si>
  <si>
    <t>Fabricación de Estructura Metálica.</t>
  </si>
  <si>
    <t>Transporte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</si>
  <si>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</si>
  <si>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</si>
  <si>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</si>
  <si>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</si>
  <si>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</si>
  <si>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</si>
  <si>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</si>
  <si>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</si>
  <si>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</si>
  <si>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</si>
  <si>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</si>
  <si>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</si>
  <si>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</si>
  <si>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</si>
  <si>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</si>
  <si>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</si>
  <si>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</si>
  <si>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</si>
  <si>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</si>
  <si>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</si>
  <si>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</si>
  <si>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Geotextil  Tipo T-2400 o similar Tejido</t>
  </si>
  <si>
    <t>Material Granular Drenante</t>
  </si>
  <si>
    <t>Material de Cobertura Tipo Sub- Base CBR=20%</t>
  </si>
  <si>
    <t>Dren Horizontal de Longitud menor o igual a diez (10) metros.</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</si>
  <si>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</si>
  <si>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</si>
  <si>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</si>
  <si>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</si>
  <si>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</si>
  <si>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</si>
  <si>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</si>
  <si>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</si>
  <si>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</si>
  <si>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</si>
  <si>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</si>
  <si>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Colchogavión de Malla de Alambre de Acero entrelazado Clase 4; recubrimiento de aleacion Zn-5A1-MM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</si>
  <si>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</si>
  <si>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</si>
  <si>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</si>
  <si>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</si>
  <si>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</si>
  <si>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</si>
  <si>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</si>
  <si>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</si>
  <si>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</si>
  <si>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</si>
  <si>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</si>
  <si>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</si>
  <si>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</si>
  <si>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</si>
  <si>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</si>
  <si>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</si>
  <si>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</si>
  <si>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</si>
  <si>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</si>
  <si>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</si>
  <si>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</si>
  <si>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</si>
  <si>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</si>
  <si>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</si>
  <si>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</si>
  <si>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</si>
  <si>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</si>
  <si>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</si>
  <si>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</si>
  <si>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</si>
  <si>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</si>
  <si>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</si>
  <si>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</si>
  <si>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</si>
  <si>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</si>
  <si>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</si>
  <si>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</si>
  <si>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</si>
  <si>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</si>
  <si>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</si>
  <si>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</si>
  <si>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</si>
  <si>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m3/E</t>
  </si>
  <si>
    <t>Transporte de Materiales Provenientes de la Excavación de la Explanación, Canales y Préstamos para distancias mayores de mil metros (1.000 m) Medidos a partir de cien metros (100 m).</t>
  </si>
  <si>
    <t>Transporte de Materiales Provenientes de Derrumbes, medido a partir de cien metros (100 m)</t>
  </si>
  <si>
    <t>Jornal SMMMLV - SMDLV 2021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</si>
</sst>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6">
    <numFmt numFmtId="164" formatCode="_-&quot;$&quot;* #,##0_-;\-&quot;$&quot;* #,##0_-;_-&quot;$&quot;* &quot;-&quot;_-;_-@_-"/>
    <numFmt numFmtId="165" formatCode="_-&quot;$&quot;* #,##0.00_-;\-&quot;$&quot;* #,##0.00_-;_-&quot;$&quot;* &quot;-&quot;??_-;_-@_-"/>
    <numFmt numFmtId="166" formatCode="_(&quot;$&quot;\ * #,##0.00_);_(&quot;$&quot;\ * \(#,##0.00\);_(&quot;$&quot;\ * &quot;-&quot;??_);_(@_)"/>
    <numFmt numFmtId="167" formatCode="_(* #,##0.00_);_(* \(#,##0.00\);_(* &quot;-&quot;??_);_(@_)"/>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_-&quot;$&quot;* #,##0_-;\-&quot;$&quot;* #,##0_-;_-&quot;$&quot;* &quot;-&quot;??_-;_-@_-"/>
    <numFmt numFmtId="179"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1">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indexed="64"/>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7"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6"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7" fontId="1" fillId="0" borderId="0" applyFont="0" applyFill="0" applyBorder="0" applyAlignment="0" applyProtection="0"/>
    <xf numFmtId="9"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0" fontId="43" fillId="0" borderId="0"/>
    <xf numFmtId="166" fontId="8" fillId="0" borderId="0" applyFont="0" applyFill="0" applyBorder="0" applyAlignment="0" applyProtection="0"/>
    <xf numFmtId="167" fontId="8" fillId="0" borderId="0" applyFont="0" applyFill="0" applyBorder="0" applyAlignment="0" applyProtection="0"/>
    <xf numFmtId="9" fontId="8" fillId="0" borderId="0" applyFont="0" applyFill="0" applyBorder="0" applyAlignment="0" applyProtection="0"/>
  </cellStyleXfs>
  <cellXfs count="932">
    <xf numFmtId="0" fontId="0" fillId="0" borderId="0" xfId="0"/>
    <xf numFmtId="0" fontId="0" fillId="0" borderId="0" xfId="0" applyAlignment="1">
      <alignment wrapText="1"/>
    </xf>
    <xf numFmtId="0" fontId="0" fillId="0" borderId="0" xfId="0" applyAlignment="1">
      <alignment horizontal="center" vertical="center" wrapText="1"/>
    </xf>
    <xf numFmtId="0" fontId="5" fillId="0" borderId="0" xfId="0" applyFont="1"/>
    <xf numFmtId="0" fontId="5" fillId="0" borderId="0" xfId="0" applyFont="1" applyAlignment="1">
      <alignment horizontal="center" vertical="center" wrapText="1"/>
    </xf>
    <xf numFmtId="0" fontId="5" fillId="0" borderId="0" xfId="0" applyFont="1" applyAlignment="1">
      <alignment wrapText="1"/>
    </xf>
    <xf numFmtId="0" fontId="0" fillId="0" borderId="0" xfId="0" applyAlignment="1">
      <alignment horizontal="center" vertical="center"/>
    </xf>
    <xf numFmtId="0" fontId="0" fillId="0" borderId="0" xfId="0" applyAlignment="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Border="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31" xfId="0" applyFont="1" applyBorder="1"/>
    <xf numFmtId="0" fontId="14" fillId="0" borderId="30" xfId="0" applyFont="1" applyBorder="1" applyAlignment="1" applyProtection="1">
      <alignment horizontal="left"/>
      <protection locked="0"/>
    </xf>
    <xf numFmtId="0" fontId="14" fillId="0" borderId="17" xfId="0" applyFont="1" applyBorder="1" applyAlignment="1" applyProtection="1">
      <alignment horizontal="left"/>
      <protection locked="0"/>
    </xf>
    <xf numFmtId="0" fontId="8" fillId="0" borderId="17" xfId="0" applyFont="1" applyBorder="1" applyProtection="1">
      <protection locked="0"/>
    </xf>
    <xf numFmtId="0" fontId="14" fillId="0" borderId="0" xfId="0" applyFont="1" applyBorder="1" applyAlignment="1" applyProtection="1">
      <alignment horizontal="center"/>
      <protection locked="0"/>
    </xf>
    <xf numFmtId="0" fontId="8" fillId="0" borderId="0" xfId="0" applyFont="1" applyBorder="1" applyProtection="1">
      <protection locked="0"/>
    </xf>
    <xf numFmtId="0" fontId="14" fillId="0" borderId="30" xfId="0" applyFont="1" applyBorder="1" applyProtection="1">
      <protection locked="0"/>
    </xf>
    <xf numFmtId="0" fontId="14" fillId="0" borderId="0" xfId="0" applyFont="1" applyBorder="1"/>
    <xf numFmtId="0" fontId="8" fillId="0" borderId="33" xfId="0" applyFont="1" applyBorder="1" applyAlignment="1" applyProtection="1">
      <alignment horizontal="center"/>
      <protection locked="0"/>
    </xf>
    <xf numFmtId="0" fontId="8" fillId="0" borderId="17" xfId="0" applyFont="1" applyBorder="1" applyAlignment="1" applyProtection="1">
      <alignment horizontal="center"/>
      <protection locked="0"/>
    </xf>
    <xf numFmtId="0" fontId="8" fillId="0" borderId="18" xfId="0" applyFont="1" applyBorder="1" applyAlignment="1" applyProtection="1">
      <alignment horizontal="center"/>
      <protection locked="0"/>
    </xf>
    <xf numFmtId="0" fontId="8" fillId="0" borderId="0" xfId="0" applyFont="1" applyBorder="1" applyAlignment="1" applyProtection="1">
      <alignment horizontal="center"/>
      <protection locked="0"/>
    </xf>
    <xf numFmtId="0" fontId="8" fillId="0" borderId="31" xfId="0" applyFont="1" applyBorder="1" applyAlignment="1" applyProtection="1">
      <alignment horizontal="center"/>
      <protection locked="0"/>
    </xf>
    <xf numFmtId="0" fontId="8" fillId="0" borderId="18" xfId="0" applyFont="1" applyBorder="1" applyAlignment="1">
      <alignment horizontal="center"/>
    </xf>
    <xf numFmtId="0" fontId="8" fillId="0" borderId="0" xfId="0" applyFont="1" applyBorder="1" applyAlignment="1">
      <alignment horizontal="center"/>
    </xf>
    <xf numFmtId="0" fontId="8" fillId="0" borderId="31" xfId="0" applyFont="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7" fontId="8" fillId="7" borderId="29" xfId="4" applyFont="1" applyFill="1" applyBorder="1"/>
    <xf numFmtId="167" fontId="8" fillId="7" borderId="57" xfId="0" applyNumberFormat="1" applyFont="1" applyFill="1" applyBorder="1"/>
    <xf numFmtId="0" fontId="8" fillId="0" borderId="17" xfId="0" applyFont="1" applyBorder="1"/>
    <xf numFmtId="0" fontId="8" fillId="0" borderId="21" xfId="0" applyFont="1" applyBorder="1"/>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7"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7"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xf numFmtId="170" fontId="8" fillId="7" borderId="62" xfId="0" applyNumberFormat="1" applyFont="1" applyFill="1" applyBorder="1"/>
    <xf numFmtId="4" fontId="8" fillId="7" borderId="53" xfId="0" applyNumberFormat="1" applyFont="1" applyFill="1" applyBorder="1"/>
    <xf numFmtId="170" fontId="0" fillId="0" borderId="0" xfId="0" applyNumberFormat="1"/>
    <xf numFmtId="0" fontId="14" fillId="12" borderId="39" xfId="0" applyFont="1" applyFill="1" applyBorder="1" applyAlignment="1">
      <alignment horizontal="left" vertical="center"/>
    </xf>
    <xf numFmtId="0" fontId="15" fillId="0" borderId="0" xfId="0" applyFont="1" applyAlignment="1">
      <alignment horizontal="left" vertical="top" wrapText="1"/>
    </xf>
    <xf numFmtId="0" fontId="21" fillId="0" borderId="0" xfId="0" applyFont="1" applyAlignment="1">
      <alignment horizontal="left" vertical="center" wrapText="1"/>
    </xf>
    <xf numFmtId="0" fontId="20" fillId="0" borderId="0" xfId="0" applyFont="1" applyAlignment="1">
      <alignment horizontal="left" vertical="center" wrapText="1"/>
    </xf>
    <xf numFmtId="0" fontId="20" fillId="0" borderId="0" xfId="0" applyFont="1" applyAlignment="1">
      <alignment wrapText="1"/>
    </xf>
    <xf numFmtId="0" fontId="21" fillId="0" borderId="0" xfId="0" applyFont="1" applyAlignment="1">
      <alignment wrapText="1"/>
    </xf>
    <xf numFmtId="0" fontId="22" fillId="0" borderId="0" xfId="0" applyFont="1" applyAlignment="1">
      <alignment horizontal="left" vertical="top" wrapText="1"/>
    </xf>
    <xf numFmtId="171" fontId="0" fillId="0" borderId="0" xfId="0" applyNumberFormat="1"/>
    <xf numFmtId="0" fontId="0" fillId="17" borderId="71" xfId="0" applyFill="1" applyBorder="1"/>
    <xf numFmtId="0" fontId="0" fillId="17" borderId="72" xfId="0" applyFill="1" applyBorder="1"/>
    <xf numFmtId="0" fontId="0" fillId="17" borderId="73" xfId="0" applyFill="1" applyBorder="1"/>
    <xf numFmtId="0" fontId="0" fillId="17" borderId="74" xfId="0" applyFill="1" applyBorder="1"/>
    <xf numFmtId="0" fontId="0" fillId="17" borderId="0" xfId="0" applyFill="1" applyBorder="1"/>
    <xf numFmtId="0" fontId="0" fillId="17" borderId="75" xfId="0" applyFill="1" applyBorder="1"/>
    <xf numFmtId="0" fontId="0" fillId="17" borderId="76" xfId="0" applyFill="1" applyBorder="1"/>
    <xf numFmtId="0" fontId="0" fillId="17" borderId="8" xfId="0" applyFill="1" applyBorder="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Alignment="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Alignment="1">
      <alignment horizontal="center" wrapText="1"/>
    </xf>
    <xf numFmtId="0" fontId="23" fillId="5" borderId="0" xfId="0" applyFont="1" applyFill="1" applyAlignment="1">
      <alignment horizontal="center" wrapText="1"/>
    </xf>
    <xf numFmtId="49" fontId="15" fillId="0" borderId="0" xfId="0" applyNumberFormat="1" applyFont="1" applyAlignment="1">
      <alignment horizontal="left" vertical="top" wrapText="1"/>
    </xf>
    <xf numFmtId="49" fontId="15" fillId="0" borderId="0" xfId="7" applyNumberFormat="1" applyFont="1" applyAlignment="1">
      <alignment horizontal="left" vertical="top" wrapText="1"/>
    </xf>
    <xf numFmtId="0" fontId="1" fillId="0" borderId="0" xfId="12"/>
    <xf numFmtId="0" fontId="15" fillId="0" borderId="0" xfId="12" applyFont="1" applyAlignment="1">
      <alignment horizontal="left" vertical="top" wrapText="1"/>
    </xf>
    <xf numFmtId="0" fontId="15" fillId="18" borderId="0" xfId="7" applyFont="1" applyFill="1" applyAlignment="1">
      <alignment horizontal="left" vertical="top" wrapText="1"/>
    </xf>
    <xf numFmtId="0" fontId="15" fillId="0" borderId="0" xfId="7" applyFont="1" applyAlignment="1">
      <alignment horizontal="left" vertical="top" wrapText="1"/>
    </xf>
    <xf numFmtId="0" fontId="0" fillId="0" borderId="0" xfId="0" applyAlignment="1"/>
    <xf numFmtId="0" fontId="0" fillId="17" borderId="0" xfId="0" applyFill="1"/>
    <xf numFmtId="0" fontId="14" fillId="7" borderId="41" xfId="0" applyFont="1" applyFill="1" applyBorder="1" applyAlignment="1"/>
    <xf numFmtId="0" fontId="8" fillId="7" borderId="30" xfId="0" applyFont="1" applyFill="1" applyBorder="1" applyAlignment="1">
      <alignment horizontal="left"/>
    </xf>
    <xf numFmtId="0" fontId="8" fillId="7" borderId="19" xfId="0" applyFont="1" applyFill="1" applyBorder="1"/>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lignment wrapText="1"/>
    </xf>
    <xf numFmtId="3" fontId="23" fillId="5" borderId="70" xfId="0" applyNumberFormat="1" applyFont="1" applyFill="1" applyBorder="1" applyAlignment="1">
      <alignment wrapText="1"/>
    </xf>
    <xf numFmtId="3" fontId="21" fillId="5" borderId="70" xfId="0" applyNumberFormat="1" applyFont="1" applyFill="1" applyBorder="1" applyAlignment="1">
      <alignment wrapText="1"/>
    </xf>
    <xf numFmtId="3" fontId="21" fillId="0" borderId="0" xfId="0" applyNumberFormat="1" applyFont="1" applyAlignment="1">
      <alignment wrapText="1"/>
    </xf>
    <xf numFmtId="3" fontId="20" fillId="0" borderId="0" xfId="0" applyNumberFormat="1" applyFont="1" applyAlignment="1">
      <alignment wrapText="1"/>
    </xf>
    <xf numFmtId="3" fontId="8" fillId="7" borderId="57" xfId="0" applyNumberFormat="1" applyFont="1" applyFill="1" applyBorder="1"/>
    <xf numFmtId="3" fontId="0" fillId="0" borderId="0" xfId="0" applyNumberFormat="1"/>
    <xf numFmtId="3" fontId="5" fillId="0" borderId="0" xfId="0" applyNumberFormat="1" applyFont="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lignment horizontal="center" vertical="center" wrapText="1"/>
    </xf>
    <xf numFmtId="0" fontId="23" fillId="4" borderId="79" xfId="0" applyFont="1" applyFill="1" applyBorder="1" applyAlignment="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Alignment="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75" fontId="33" fillId="0" borderId="0" xfId="0" applyNumberFormat="1" applyFont="1" applyAlignment="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22" fillId="0" borderId="0" xfId="0" applyFont="1" applyAlignment="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lignment horizontal="center" vertical="top" wrapText="1"/>
    </xf>
    <xf numFmtId="0" fontId="0" fillId="18" borderId="0" xfId="0" applyFill="1" applyBorder="1"/>
    <xf numFmtId="0" fontId="0" fillId="0" borderId="0" xfId="0" applyBorder="1"/>
    <xf numFmtId="0" fontId="14" fillId="0" borderId="30" xfId="0" applyFont="1" applyBorder="1" applyAlignment="1">
      <alignment horizontal="left"/>
    </xf>
    <xf numFmtId="0" fontId="14" fillId="0" borderId="17" xfId="0" applyFont="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Border="1" applyAlignment="1">
      <alignment horizontal="center" vertical="center"/>
    </xf>
    <xf numFmtId="0" fontId="14" fillId="0" borderId="35" xfId="0" applyFont="1" applyBorder="1"/>
    <xf numFmtId="0" fontId="8" fillId="0" borderId="36" xfId="0" applyFont="1" applyBorder="1"/>
    <xf numFmtId="0" fontId="8" fillId="0" borderId="38"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8" fillId="0" borderId="0" xfId="0" applyFont="1" applyBorder="1" applyAlignment="1">
      <alignment horizontal="center" vertical="center"/>
    </xf>
    <xf numFmtId="0" fontId="8" fillId="0" borderId="59" xfId="0" applyFont="1" applyBorder="1" applyAlignment="1">
      <alignment horizontal="left"/>
    </xf>
    <xf numFmtId="0" fontId="14" fillId="0" borderId="30" xfId="0" applyFont="1" applyBorder="1" applyAlignment="1" applyProtection="1">
      <alignment vertical="top"/>
      <protection locked="0"/>
    </xf>
    <xf numFmtId="0" fontId="14" fillId="0" borderId="0" xfId="0" applyFont="1" applyBorder="1" applyAlignment="1">
      <alignment vertical="top"/>
    </xf>
    <xf numFmtId="0" fontId="8" fillId="0" borderId="0" xfId="0" applyFont="1" applyBorder="1" applyAlignment="1">
      <alignment vertical="top"/>
    </xf>
    <xf numFmtId="0" fontId="8" fillId="0" borderId="31" xfId="0" applyFont="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8" fontId="8" fillId="7" borderId="16" xfId="0" applyNumberFormat="1" applyFont="1" applyFill="1" applyBorder="1" applyAlignment="1">
      <alignment horizontal="right"/>
    </xf>
    <xf numFmtId="168"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8" fontId="8" fillId="7" borderId="20" xfId="0" applyNumberFormat="1" applyFont="1" applyFill="1" applyBorder="1" applyAlignment="1">
      <alignment horizontal="right"/>
    </xf>
    <xf numFmtId="168"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8"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Border="1"/>
    <xf numFmtId="4" fontId="8" fillId="0" borderId="29" xfId="7" applyNumberFormat="1" applyFont="1" applyBorder="1"/>
    <xf numFmtId="9" fontId="8" fillId="0" borderId="15" xfId="8" applyFont="1" applyFill="1" applyBorder="1" applyAlignment="1">
      <alignment horizontal="center"/>
    </xf>
    <xf numFmtId="4" fontId="8" fillId="0" borderId="15" xfId="7" applyNumberFormat="1" applyFont="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Border="1"/>
    <xf numFmtId="9" fontId="8" fillId="0" borderId="60" xfId="7" applyNumberFormat="1" applyFont="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Border="1" applyAlignment="1">
      <alignment horizontal="center" vertical="top"/>
    </xf>
    <xf numFmtId="0" fontId="8" fillId="0" borderId="17" xfId="0" applyFont="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10" borderId="37" xfId="0" applyFont="1" applyFill="1" applyBorder="1" applyAlignment="1">
      <alignment horizontal="center" wrapText="1"/>
    </xf>
    <xf numFmtId="168" fontId="8" fillId="7" borderId="49" xfId="0" applyNumberFormat="1" applyFont="1" applyFill="1" applyBorder="1" applyAlignment="1">
      <alignment horizontal="right"/>
    </xf>
    <xf numFmtId="168" fontId="8" fillId="7" borderId="47" xfId="0" applyNumberFormat="1" applyFont="1" applyFill="1" applyBorder="1" applyAlignment="1">
      <alignment horizontal="right"/>
    </xf>
    <xf numFmtId="0" fontId="8" fillId="0" borderId="46" xfId="7" applyFont="1" applyBorder="1" applyAlignment="1">
      <alignment horizontal="left"/>
    </xf>
    <xf numFmtId="0" fontId="8" fillId="0" borderId="33" xfId="0" applyFont="1" applyBorder="1"/>
    <xf numFmtId="0" fontId="14" fillId="8" borderId="57" xfId="0" applyFont="1" applyFill="1" applyBorder="1" applyAlignment="1">
      <alignment horizontal="center" vertical="center" wrapText="1"/>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Border="1" applyAlignment="1">
      <alignment horizontal="left"/>
    </xf>
    <xf numFmtId="170" fontId="8" fillId="7" borderId="57" xfId="0" applyNumberFormat="1" applyFont="1" applyFill="1" applyBorder="1"/>
    <xf numFmtId="170" fontId="8" fillId="0" borderId="29" xfId="7" applyNumberFormat="1" applyFont="1" applyBorder="1"/>
    <xf numFmtId="172" fontId="8" fillId="0" borderId="47" xfId="7" applyNumberFormat="1" applyFont="1" applyBorder="1" applyAlignment="1">
      <alignment horizontal="right" vertical="top" wrapText="1"/>
    </xf>
    <xf numFmtId="168" fontId="8" fillId="7" borderId="15" xfId="0" applyNumberFormat="1" applyFont="1" applyFill="1" applyBorder="1" applyAlignment="1">
      <alignment horizontal="right"/>
    </xf>
    <xf numFmtId="172" fontId="8" fillId="0" borderId="43" xfId="7" applyNumberFormat="1" applyFont="1" applyBorder="1" applyAlignment="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6"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6" fontId="8" fillId="7" borderId="29" xfId="0" applyNumberFormat="1" applyFont="1" applyFill="1" applyBorder="1"/>
    <xf numFmtId="168" fontId="8" fillId="7" borderId="15" xfId="0" applyNumberFormat="1" applyFont="1" applyFill="1" applyBorder="1"/>
    <xf numFmtId="166" fontId="8" fillId="7" borderId="47" xfId="0" applyNumberFormat="1" applyFont="1" applyFill="1" applyBorder="1" applyAlignment="1">
      <alignment horizontal="center"/>
    </xf>
    <xf numFmtId="166" fontId="8" fillId="7" borderId="49" xfId="0" applyNumberFormat="1" applyFont="1" applyFill="1" applyBorder="1" applyAlignment="1">
      <alignment horizontal="center"/>
    </xf>
    <xf numFmtId="49" fontId="8" fillId="0" borderId="15" xfId="0" applyNumberFormat="1" applyFont="1" applyBorder="1" applyAlignment="1">
      <alignment horizontal="center" vertical="top" wrapText="1"/>
    </xf>
    <xf numFmtId="0" fontId="14" fillId="7" borderId="49" xfId="0" applyFont="1" applyFill="1" applyBorder="1" applyAlignment="1">
      <alignment horizontal="center"/>
    </xf>
    <xf numFmtId="0" fontId="14" fillId="7" borderId="47" xfId="0" applyFont="1" applyFill="1" applyBorder="1" applyAlignment="1">
      <alignment horizontal="center"/>
    </xf>
    <xf numFmtId="168" fontId="8" fillId="7" borderId="13" xfId="0" applyNumberFormat="1" applyFont="1" applyFill="1" applyBorder="1" applyAlignment="1">
      <alignment horizontal="right"/>
    </xf>
    <xf numFmtId="168" fontId="8" fillId="7" borderId="14" xfId="0" applyNumberFormat="1" applyFont="1" applyFill="1" applyBorder="1" applyAlignment="1">
      <alignment horizontal="right"/>
    </xf>
    <xf numFmtId="0" fontId="14" fillId="7" borderId="33" xfId="0" applyFont="1" applyFill="1" applyBorder="1" applyAlignment="1">
      <alignment horizontal="center"/>
    </xf>
    <xf numFmtId="166" fontId="8" fillId="7" borderId="47" xfId="9" applyFont="1" applyFill="1" applyBorder="1" applyAlignment="1">
      <alignment horizontal="right"/>
    </xf>
    <xf numFmtId="0" fontId="8" fillId="7" borderId="0" xfId="0" applyFont="1" applyFill="1" applyBorder="1" applyAlignment="1">
      <alignment horizontal="center"/>
    </xf>
    <xf numFmtId="168" fontId="8" fillId="7" borderId="24" xfId="0" applyNumberFormat="1" applyFont="1" applyFill="1" applyBorder="1" applyAlignment="1">
      <alignment horizontal="right"/>
    </xf>
    <xf numFmtId="166" fontId="8" fillId="7" borderId="14" xfId="9" applyFont="1" applyFill="1" applyBorder="1" applyAlignment="1">
      <alignment horizontal="right"/>
    </xf>
    <xf numFmtId="170" fontId="8" fillId="7" borderId="98" xfId="0" applyNumberFormat="1" applyFont="1" applyFill="1" applyBorder="1" applyAlignment="1">
      <alignment horizontal="right"/>
    </xf>
    <xf numFmtId="167" fontId="8" fillId="0" borderId="47" xfId="4" applyFont="1" applyFill="1" applyBorder="1" applyAlignment="1" applyProtection="1">
      <alignment horizontal="right" vertical="top" wrapText="1"/>
    </xf>
    <xf numFmtId="167"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7"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7" fontId="8" fillId="0" borderId="33" xfId="4" applyFont="1" applyFill="1" applyBorder="1" applyAlignment="1" applyProtection="1">
      <alignment horizontal="right" vertical="top" wrapText="1"/>
    </xf>
    <xf numFmtId="170" fontId="8" fillId="0" borderId="77" xfId="7" applyNumberFormat="1" applyFont="1" applyBorder="1"/>
    <xf numFmtId="2" fontId="8" fillId="7" borderId="47" xfId="0" applyNumberFormat="1" applyFont="1" applyFill="1" applyBorder="1" applyAlignment="1">
      <alignment horizontal="right"/>
    </xf>
    <xf numFmtId="172" fontId="8" fillId="0" borderId="0" xfId="0" applyNumberFormat="1" applyFont="1" applyBorder="1" applyAlignment="1">
      <alignment horizontal="right" vertical="top" wrapText="1"/>
    </xf>
    <xf numFmtId="2" fontId="8" fillId="0" borderId="0" xfId="0" applyNumberFormat="1" applyFont="1" applyBorder="1" applyAlignment="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Border="1" applyAlignment="1">
      <alignment horizontal="right" vertical="top" wrapText="1"/>
    </xf>
    <xf numFmtId="0" fontId="8" fillId="7" borderId="25" xfId="0" applyFont="1" applyFill="1" applyBorder="1" applyAlignment="1">
      <alignment horizontal="lef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Border="1" applyAlignment="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Border="1"/>
    <xf numFmtId="2" fontId="8" fillId="0" borderId="15" xfId="7" applyNumberFormat="1" applyFont="1" applyBorder="1" applyAlignment="1">
      <alignment horizontal="right" vertical="top" wrapText="1"/>
    </xf>
    <xf numFmtId="2" fontId="8" fillId="0" borderId="47" xfId="7" applyNumberFormat="1" applyFont="1" applyBorder="1" applyAlignment="1">
      <alignment horizontal="right" vertical="top" wrapText="1"/>
    </xf>
    <xf numFmtId="2" fontId="8" fillId="0" borderId="43" xfId="7" applyNumberFormat="1" applyFont="1" applyBorder="1" applyAlignment="1">
      <alignment horizontal="right" vertical="top" wrapText="1"/>
    </xf>
    <xf numFmtId="2" fontId="8" fillId="7" borderId="16" xfId="0" applyNumberFormat="1" applyFont="1" applyFill="1" applyBorder="1" applyAlignment="1">
      <alignment horizontal="right"/>
    </xf>
    <xf numFmtId="0" fontId="8" fillId="0" borderId="25" xfId="7" applyFont="1" applyBorder="1"/>
    <xf numFmtId="0" fontId="8" fillId="0" borderId="33" xfId="7" applyFont="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6" fontId="8" fillId="7" borderId="50" xfId="9" applyFont="1" applyFill="1" applyBorder="1" applyAlignment="1">
      <alignment horizontal="right"/>
    </xf>
    <xf numFmtId="170" fontId="8" fillId="7" borderId="105" xfId="0" applyNumberFormat="1" applyFont="1" applyFill="1" applyBorder="1" applyAlignment="1">
      <alignment horizontal="right"/>
    </xf>
    <xf numFmtId="166"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Border="1" applyAlignment="1">
      <alignment horizontal="right" vertical="top" wrapText="1"/>
    </xf>
    <xf numFmtId="2" fontId="8" fillId="0" borderId="43" xfId="0" applyNumberFormat="1" applyFont="1" applyBorder="1" applyAlignment="1">
      <alignment horizontal="right" vertical="top" wrapText="1"/>
    </xf>
    <xf numFmtId="0" fontId="14" fillId="12" borderId="57" xfId="0" applyFont="1" applyFill="1" applyBorder="1" applyAlignment="1">
      <alignment vertical="center" wrapText="1"/>
    </xf>
    <xf numFmtId="0" fontId="8" fillId="0" borderId="0" xfId="19" applyFont="1"/>
    <xf numFmtId="0" fontId="40" fillId="0" borderId="54" xfId="19" applyFont="1" applyBorder="1" applyAlignment="1">
      <alignment horizontal="center"/>
    </xf>
    <xf numFmtId="0" fontId="41" fillId="0" borderId="55" xfId="19" applyFont="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xf numFmtId="0" fontId="8" fillId="0" borderId="28" xfId="19" applyFont="1" applyBorder="1" applyAlignment="1">
      <alignment horizontal="center"/>
    </xf>
    <xf numFmtId="0" fontId="14" fillId="0" borderId="9" xfId="19" applyFont="1" applyBorder="1" applyAlignment="1">
      <alignment horizontal="center"/>
    </xf>
    <xf numFmtId="0" fontId="14" fillId="0" borderId="9" xfId="19" applyFont="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Alignment="1">
      <alignment horizontal="center"/>
    </xf>
    <xf numFmtId="0" fontId="12" fillId="0" borderId="0" xfId="19" applyFont="1" applyAlignment="1">
      <alignment horizontal="left"/>
    </xf>
    <xf numFmtId="0" fontId="15" fillId="0" borderId="0" xfId="19" applyFont="1" applyAlignment="1">
      <alignment horizontal="right" vertical="center"/>
    </xf>
    <xf numFmtId="0" fontId="15" fillId="0" borderId="0" xfId="19" applyFont="1" applyAlignment="1">
      <alignment horizontal="center" vertical="center"/>
    </xf>
    <xf numFmtId="0" fontId="15" fillId="0" borderId="31" xfId="19" applyFont="1" applyBorder="1" applyAlignment="1">
      <alignment horizontal="center" vertical="center"/>
    </xf>
    <xf numFmtId="0" fontId="15" fillId="0" borderId="0" xfId="19" applyFont="1"/>
    <xf numFmtId="0" fontId="35" fillId="0" borderId="0" xfId="19" applyFont="1" applyAlignment="1">
      <alignment horizontal="center"/>
    </xf>
    <xf numFmtId="0" fontId="14" fillId="0" borderId="0" xfId="19" applyFont="1" applyAlignment="1">
      <alignment horizontal="center"/>
    </xf>
    <xf numFmtId="0" fontId="36" fillId="0" borderId="0" xfId="19" applyFont="1" applyAlignment="1">
      <alignment horizontal="left" vertical="center"/>
    </xf>
    <xf numFmtId="0" fontId="11" fillId="0" borderId="0" xfId="19" applyFont="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Alignment="1">
      <alignment horizontal="center"/>
    </xf>
    <xf numFmtId="0" fontId="8" fillId="0" borderId="0" xfId="19" applyFont="1" applyAlignment="1">
      <alignment horizontal="right"/>
    </xf>
    <xf numFmtId="0" fontId="14" fillId="0" borderId="0" xfId="19" applyFont="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Alignment="1" applyProtection="1">
      <alignment horizontal="center"/>
      <protection locked="0"/>
    </xf>
    <xf numFmtId="0" fontId="8" fillId="0" borderId="17" xfId="19" applyFont="1" applyBorder="1" applyProtection="1">
      <protection locked="0"/>
    </xf>
    <xf numFmtId="0" fontId="8" fillId="0" borderId="0" xfId="19" applyFont="1" applyProtection="1">
      <protection locked="0"/>
    </xf>
    <xf numFmtId="0" fontId="8" fillId="0" borderId="31" xfId="19" applyFont="1" applyBorder="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xf numFmtId="0" fontId="8" fillId="0" borderId="0" xfId="19" applyFont="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Alignment="1">
      <alignment vertical="top"/>
    </xf>
    <xf numFmtId="0" fontId="15" fillId="0" borderId="0" xfId="19" applyFont="1" applyAlignment="1">
      <alignment horizontal="center" vertical="top"/>
    </xf>
    <xf numFmtId="0" fontId="15" fillId="0" borderId="0" xfId="19" applyFont="1" applyAlignment="1">
      <alignment vertical="top"/>
    </xf>
    <xf numFmtId="0" fontId="15" fillId="0" borderId="31" xfId="19" applyFont="1" applyBorder="1" applyAlignment="1">
      <alignment horizontal="center" vertical="top"/>
    </xf>
    <xf numFmtId="0" fontId="8" fillId="0" borderId="30" xfId="19" applyFont="1" applyBorder="1"/>
    <xf numFmtId="0" fontId="8" fillId="18" borderId="30" xfId="19" applyFont="1" applyFill="1" applyBorder="1"/>
    <xf numFmtId="0" fontId="8" fillId="18" borderId="0" xfId="19" applyFont="1" applyFill="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xf numFmtId="0" fontId="8" fillId="18" borderId="26" xfId="19" applyFont="1" applyFill="1" applyBorder="1"/>
    <xf numFmtId="0" fontId="8" fillId="18" borderId="25" xfId="19" applyFont="1" applyFill="1" applyBorder="1" applyAlignment="1">
      <alignment horizontal="center"/>
    </xf>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6" fontId="11" fillId="18" borderId="57" xfId="20" applyFont="1" applyFill="1" applyBorder="1"/>
    <xf numFmtId="0" fontId="13" fillId="18" borderId="30" xfId="19" applyFont="1" applyFill="1" applyBorder="1"/>
    <xf numFmtId="0" fontId="11" fillId="18" borderId="0" xfId="19" applyFont="1" applyFill="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xf numFmtId="0" fontId="11" fillId="18" borderId="25" xfId="19" applyFont="1" applyFill="1" applyBorder="1"/>
    <xf numFmtId="0" fontId="11" fillId="18" borderId="26" xfId="19" applyFont="1" applyFill="1" applyBorder="1"/>
    <xf numFmtId="166"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7" fontId="11" fillId="18" borderId="33" xfId="21" applyFont="1" applyFill="1" applyBorder="1"/>
    <xf numFmtId="9" fontId="11" fillId="18" borderId="47" xfId="22" applyFont="1" applyFill="1" applyBorder="1"/>
    <xf numFmtId="9" fontId="11" fillId="18" borderId="15" xfId="22" applyFont="1" applyFill="1" applyBorder="1"/>
    <xf numFmtId="167" fontId="11" fillId="18" borderId="29" xfId="21" applyFont="1" applyFill="1" applyBorder="1"/>
    <xf numFmtId="0" fontId="11" fillId="18" borderId="41" xfId="19" applyFont="1" applyFill="1" applyBorder="1"/>
    <xf numFmtId="167" fontId="11" fillId="18" borderId="26" xfId="21" applyFont="1" applyFill="1" applyBorder="1"/>
    <xf numFmtId="9" fontId="11" fillId="18" borderId="40" xfId="22" applyFont="1" applyFill="1" applyBorder="1"/>
    <xf numFmtId="0" fontId="11" fillId="0" borderId="30" xfId="19" applyFont="1" applyBorder="1"/>
    <xf numFmtId="0" fontId="11" fillId="0" borderId="17" xfId="19" applyFont="1" applyBorder="1"/>
    <xf numFmtId="0" fontId="11" fillId="0" borderId="31" xfId="19" applyFont="1" applyBorder="1"/>
    <xf numFmtId="0" fontId="14" fillId="0" borderId="35" xfId="19" applyFont="1" applyBorder="1"/>
    <xf numFmtId="0" fontId="8" fillId="0" borderId="36" xfId="19" applyFont="1" applyBorder="1"/>
    <xf numFmtId="0" fontId="8" fillId="0" borderId="38" xfId="19" applyFont="1" applyBorder="1"/>
    <xf numFmtId="0" fontId="8" fillId="0" borderId="46" xfId="19" applyFont="1" applyBorder="1"/>
    <xf numFmtId="0" fontId="8" fillId="0" borderId="33" xfId="19" applyFont="1" applyBorder="1"/>
    <xf numFmtId="0" fontId="8" fillId="0" borderId="58" xfId="19" applyFont="1" applyBorder="1"/>
    <xf numFmtId="0" fontId="8" fillId="0" borderId="25" xfId="19" applyFont="1" applyBorder="1"/>
    <xf numFmtId="0" fontId="8" fillId="0" borderId="26" xfId="19" applyFont="1" applyBorder="1"/>
    <xf numFmtId="0" fontId="8" fillId="0" borderId="27" xfId="19" applyFont="1" applyBorder="1"/>
    <xf numFmtId="0" fontId="14" fillId="0" borderId="30" xfId="19" applyFont="1" applyBorder="1" applyAlignment="1">
      <alignment horizontal="justify" vertical="center" wrapText="1"/>
    </xf>
    <xf numFmtId="0" fontId="14" fillId="0" borderId="0" xfId="19" applyFont="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 fontId="0" fillId="0" borderId="0" xfId="0" applyNumberFormat="1"/>
    <xf numFmtId="0" fontId="0" fillId="29" borderId="0" xfId="0" applyFill="1"/>
    <xf numFmtId="178" fontId="5" fillId="0" borderId="4" xfId="9" applyNumberFormat="1" applyFont="1" applyFill="1" applyBorder="1" applyProtection="1">
      <protection locked="0"/>
    </xf>
    <xf numFmtId="165" fontId="5" fillId="0" borderId="4" xfId="9" applyNumberFormat="1" applyFont="1" applyFill="1" applyBorder="1" applyProtection="1">
      <protection locked="0"/>
    </xf>
    <xf numFmtId="164" fontId="3" fillId="16" borderId="63" xfId="11" applyFont="1" applyFill="1" applyBorder="1"/>
    <xf numFmtId="164" fontId="0" fillId="0" borderId="0" xfId="11" applyFont="1" applyFill="1" applyProtection="1"/>
    <xf numFmtId="164" fontId="3" fillId="5" borderId="4" xfId="11" applyFont="1" applyFill="1" applyBorder="1" applyProtection="1"/>
    <xf numFmtId="2" fontId="8" fillId="7" borderId="26" xfId="0" applyNumberFormat="1" applyFont="1" applyFill="1" applyBorder="1" applyAlignment="1">
      <alignment horizontal="right"/>
    </xf>
    <xf numFmtId="179" fontId="0" fillId="0" borderId="0" xfId="0" applyNumberFormat="1"/>
    <xf numFmtId="0" fontId="0" fillId="30" borderId="3" xfId="2" applyFont="1" applyFill="1" applyBorder="1" applyAlignment="1" applyProtection="1">
      <alignment horizontal="center" vertical="center"/>
    </xf>
    <xf numFmtId="0" fontId="5" fillId="30" borderId="3" xfId="2" applyFont="1" applyFill="1" applyBorder="1" applyAlignment="1" applyProtection="1">
      <alignment horizontal="center" vertical="center" wrapText="1"/>
    </xf>
    <xf numFmtId="0" fontId="5" fillId="30" borderId="3" xfId="2" applyFont="1" applyFill="1" applyBorder="1" applyAlignment="1" applyProtection="1">
      <alignment wrapText="1"/>
    </xf>
    <xf numFmtId="179" fontId="5" fillId="30"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6" fontId="5" fillId="26" borderId="3" xfId="9" applyFont="1" applyFill="1" applyBorder="1" applyProtection="1">
      <protection locked="0"/>
    </xf>
    <xf numFmtId="0" fontId="5" fillId="26" borderId="3" xfId="2" applyFont="1" applyFill="1" applyBorder="1" applyAlignment="1" applyProtection="1">
      <alignment horizontal="left" vertical="center"/>
    </xf>
    <xf numFmtId="166"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lignment horizontal="center"/>
    </xf>
    <xf numFmtId="0" fontId="28" fillId="19" borderId="81" xfId="0" applyFont="1" applyFill="1" applyBorder="1" applyAlignment="1">
      <alignment horizontal="center" vertical="top" wrapText="1"/>
    </xf>
    <xf numFmtId="0" fontId="29" fillId="19" borderId="82" xfId="0" applyFont="1" applyFill="1" applyBorder="1" applyAlignment="1">
      <alignment horizontal="center" vertical="top" wrapText="1"/>
    </xf>
    <xf numFmtId="0" fontId="29" fillId="19" borderId="83" xfId="0" applyFont="1" applyFill="1" applyBorder="1" applyAlignment="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lignment horizontal="center" vertical="center" wrapText="1"/>
    </xf>
    <xf numFmtId="0" fontId="0" fillId="21" borderId="85" xfId="0" applyFill="1" applyBorder="1" applyAlignment="1">
      <alignment horizontal="center" vertical="center"/>
    </xf>
    <xf numFmtId="0" fontId="0" fillId="21" borderId="86" xfId="0" applyFill="1" applyBorder="1" applyAlignment="1">
      <alignment horizontal="center" vertical="center"/>
    </xf>
    <xf numFmtId="0" fontId="0" fillId="21" borderId="87" xfId="0" applyFill="1" applyBorder="1" applyAlignment="1">
      <alignment horizontal="center" vertical="center"/>
    </xf>
    <xf numFmtId="0" fontId="0" fillId="21" borderId="7" xfId="0" applyFill="1" applyBorder="1" applyAlignment="1">
      <alignment horizontal="center" vertical="center"/>
    </xf>
    <xf numFmtId="0" fontId="0" fillId="21" borderId="88" xfId="0" applyFill="1" applyBorder="1" applyAlignment="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lignment horizontal="center" vertical="center" wrapText="1"/>
    </xf>
    <xf numFmtId="0" fontId="30" fillId="22" borderId="90" xfId="0" applyFont="1" applyFill="1" applyBorder="1" applyAlignment="1">
      <alignment horizontal="center" vertical="center" wrapText="1"/>
    </xf>
    <xf numFmtId="0" fontId="30" fillId="22" borderId="91" xfId="0" applyFont="1" applyFill="1" applyBorder="1" applyAlignment="1">
      <alignment horizontal="center" vertical="center" wrapText="1"/>
    </xf>
    <xf numFmtId="0" fontId="30" fillId="22" borderId="92" xfId="0" applyFont="1" applyFill="1" applyBorder="1" applyAlignment="1">
      <alignment horizontal="center" vertical="center" wrapText="1"/>
    </xf>
    <xf numFmtId="0" fontId="30" fillId="22" borderId="5" xfId="0" applyFont="1" applyFill="1" applyBorder="1" applyAlignment="1">
      <alignment horizontal="center" vertical="center" wrapText="1"/>
    </xf>
    <xf numFmtId="0" fontId="30" fillId="22" borderId="93" xfId="0" applyFont="1" applyFill="1" applyBorder="1" applyAlignment="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lignment horizontal="center" vertical="center" wrapText="1"/>
    </xf>
    <xf numFmtId="0" fontId="31" fillId="23" borderId="96" xfId="0" applyFont="1" applyFill="1" applyBorder="1" applyAlignment="1">
      <alignment horizontal="center" vertical="center"/>
    </xf>
    <xf numFmtId="0" fontId="31" fillId="23" borderId="97" xfId="0" applyFont="1" applyFill="1" applyBorder="1" applyAlignment="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Alignment="1">
      <alignment horizontal="justify" wrapText="1"/>
    </xf>
    <xf numFmtId="0" fontId="14" fillId="0" borderId="31" xfId="19" applyFont="1" applyBorder="1" applyAlignment="1">
      <alignment horizontal="justify" wrapText="1"/>
    </xf>
    <xf numFmtId="0" fontId="18" fillId="0" borderId="0" xfId="19" applyFont="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7" fontId="11" fillId="18" borderId="49" xfId="21" applyFont="1" applyFill="1" applyBorder="1" applyAlignment="1">
      <alignment horizontal="center"/>
    </xf>
    <xf numFmtId="167" fontId="11" fillId="18" borderId="47" xfId="21" applyFont="1" applyFill="1" applyBorder="1" applyAlignment="1">
      <alignment horizontal="center"/>
    </xf>
    <xf numFmtId="167" fontId="11" fillId="18" borderId="51" xfId="21" applyFont="1" applyFill="1" applyBorder="1" applyAlignment="1">
      <alignment horizontal="center"/>
    </xf>
    <xf numFmtId="167"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Border="1" applyAlignment="1" applyProtection="1">
      <alignment horizontal="center"/>
      <protection locked="0"/>
    </xf>
    <xf numFmtId="0" fontId="42" fillId="0" borderId="15" xfId="19" applyFont="1" applyBorder="1" applyAlignment="1" applyProtection="1">
      <alignment horizontal="center"/>
      <protection locked="0"/>
    </xf>
    <xf numFmtId="0" fontId="42" fillId="0" borderId="29" xfId="19" applyFont="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Border="1" applyAlignment="1">
      <alignment horizontal="right" vertical="center"/>
    </xf>
    <xf numFmtId="0" fontId="14" fillId="0" borderId="0" xfId="19" applyFont="1" applyAlignment="1">
      <alignment horizontal="right" vertical="center"/>
    </xf>
    <xf numFmtId="0" fontId="14" fillId="0" borderId="0" xfId="19" applyFont="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8" fontId="8" fillId="7" borderId="49" xfId="0" applyNumberFormat="1" applyFont="1" applyFill="1" applyBorder="1" applyAlignment="1">
      <alignment horizontal="right"/>
    </xf>
    <xf numFmtId="168"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Border="1" applyAlignment="1">
      <alignment horizontal="left"/>
    </xf>
    <xf numFmtId="0" fontId="8" fillId="0" borderId="33" xfId="0" applyFont="1" applyBorder="1" applyAlignment="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7" fontId="8" fillId="7" borderId="49" xfId="4" applyFont="1" applyFill="1" applyBorder="1" applyAlignment="1">
      <alignment horizontal="right"/>
    </xf>
    <xf numFmtId="167" fontId="8" fillId="7" borderId="47" xfId="4" applyFont="1" applyFill="1" applyBorder="1" applyAlignment="1">
      <alignment horizontal="right"/>
    </xf>
    <xf numFmtId="167" fontId="8" fillId="7" borderId="51" xfId="4" applyFont="1" applyFill="1" applyBorder="1" applyAlignment="1">
      <alignment horizontal="right"/>
    </xf>
    <xf numFmtId="167" fontId="8" fillId="7" borderId="40" xfId="4" applyFont="1" applyFill="1" applyBorder="1" applyAlignment="1">
      <alignment horizontal="right"/>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Border="1" applyAlignment="1">
      <alignment horizontal="center" vertical="top"/>
    </xf>
    <xf numFmtId="0" fontId="8" fillId="0" borderId="21" xfId="0" applyFont="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Border="1" applyAlignment="1">
      <alignment horizontal="left" wrapText="1"/>
    </xf>
    <xf numFmtId="0" fontId="8" fillId="0" borderId="33" xfId="7" applyFont="1" applyBorder="1" applyAlignment="1">
      <alignment horizontal="left" wrapText="1"/>
    </xf>
    <xf numFmtId="0" fontId="8" fillId="0" borderId="47" xfId="7" applyFont="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lignment horizontal="left" vertical="top" wrapText="1"/>
    </xf>
    <xf numFmtId="49" fontId="14" fillId="26" borderId="0" xfId="0" applyNumberFormat="1" applyFont="1" applyFill="1" applyBorder="1" applyAlignment="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331" Type="http://schemas.openxmlformats.org/officeDocument/2006/relationships/customXml" Target="../customXml/item1.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332" Type="http://schemas.openxmlformats.org/officeDocument/2006/relationships/customXml" Target="../customXml/item2.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333" Type="http://schemas.openxmlformats.org/officeDocument/2006/relationships/customXml" Target="../customXml/item3.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 Id="rId271" Type="http://schemas.openxmlformats.org/officeDocument/2006/relationships/worksheet" Target="worksheets/sheet271.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2021</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ANTIOQUIA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5031154</xdr:colOff>
      <xdr:row>10</xdr:row>
      <xdr:rowOff>35597</xdr:rowOff>
    </xdr:from>
    <xdr:to>
      <xdr:col>24</xdr:col>
      <xdr:colOff>744472</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2"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3</xdr:col>
      <xdr:colOff>158750</xdr:colOff>
      <xdr:row>0</xdr:row>
      <xdr:rowOff>206375</xdr:rowOff>
    </xdr:from>
    <xdr:to>
      <xdr:col>3</xdr:col>
      <xdr:colOff>2005998</xdr:colOff>
      <xdr:row>0</xdr:row>
      <xdr:rowOff>1047696</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9763125" y="206375"/>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4454769</xdr:colOff>
      <xdr:row>0</xdr:row>
      <xdr:rowOff>99321</xdr:rowOff>
    </xdr:from>
    <xdr:to>
      <xdr:col>3</xdr:col>
      <xdr:colOff>1136536</xdr:colOff>
      <xdr:row>0</xdr:row>
      <xdr:rowOff>940642</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841186" y="99321"/>
          <a:ext cx="1846433"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718777</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122115</xdr:rowOff>
    </xdr:from>
    <xdr:to>
      <xdr:col>9</xdr:col>
      <xdr:colOff>914162</xdr:colOff>
      <xdr:row>4</xdr:row>
      <xdr:rowOff>85793</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7107116" y="317500"/>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2" Type="http://schemas.openxmlformats.org/officeDocument/2006/relationships/drawing" Target="../drawings/drawing187.xml"/><Relationship Id="rId1" Type="http://schemas.openxmlformats.org/officeDocument/2006/relationships/printerSettings" Target="../printerSettings/printerSettings185.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50" zoomScaleNormal="50" workbookViewId="0">
      <selection activeCell="A21" sqref="A21"/>
    </sheetView>
  </sheetViews>
  <sheetFormatPr baseColWidth="10" defaultColWidth="11.42578125" defaultRowHeight="15"/>
  <cols>
    <col min="3" max="3" width="11.85546875" customWidth="1"/>
    <col min="8" max="8" width="83" customWidth="1"/>
    <col min="26" max="26" width="11.42578125" customWidth="1"/>
    <col min="27" max="27" width="9.28515625" customWidth="1"/>
  </cols>
  <sheetData>
    <row r="1" spans="1:38" ht="15.75" thickTop="1">
      <c r="A1" s="115"/>
      <c r="B1" s="116"/>
      <c r="C1" s="116"/>
      <c r="D1" s="116"/>
      <c r="E1" s="116"/>
      <c r="F1" s="116"/>
      <c r="G1" s="116"/>
      <c r="H1" s="117"/>
      <c r="Z1" s="197"/>
      <c r="AA1" s="197"/>
      <c r="AB1" s="197"/>
      <c r="AC1" s="197"/>
      <c r="AD1" s="197"/>
      <c r="AE1" s="197"/>
      <c r="AF1" s="197"/>
      <c r="AG1" s="197"/>
      <c r="AH1" s="197"/>
      <c r="AI1" s="197"/>
      <c r="AJ1" s="197"/>
      <c r="AK1" s="197"/>
      <c r="AL1" s="197"/>
    </row>
    <row r="2" spans="1:38">
      <c r="A2" s="118"/>
      <c r="B2" s="119"/>
      <c r="C2" s="119"/>
      <c r="D2" s="119"/>
      <c r="E2" s="119"/>
      <c r="F2" s="119"/>
      <c r="G2" s="119"/>
      <c r="H2" s="120"/>
      <c r="Z2" s="197"/>
      <c r="AA2" s="197"/>
      <c r="AB2" s="197"/>
      <c r="AC2" s="197"/>
      <c r="AD2" s="197"/>
      <c r="AE2" s="197"/>
      <c r="AF2" s="197"/>
      <c r="AG2" s="197"/>
      <c r="AH2" s="197"/>
      <c r="AI2" s="197"/>
      <c r="AJ2" s="197"/>
      <c r="AK2" s="197"/>
      <c r="AL2" s="197"/>
    </row>
    <row r="3" spans="1:38">
      <c r="A3" s="118"/>
      <c r="B3" s="119"/>
      <c r="C3" s="119"/>
      <c r="D3" s="119"/>
      <c r="E3" s="119"/>
      <c r="F3" s="119"/>
      <c r="G3" s="119"/>
      <c r="H3" s="120"/>
      <c r="Z3" s="197"/>
      <c r="AA3" s="197"/>
      <c r="AB3" s="197"/>
      <c r="AC3" s="197"/>
      <c r="AD3" s="197"/>
      <c r="AE3" s="197"/>
      <c r="AF3" s="197"/>
      <c r="AG3" s="197"/>
      <c r="AH3" s="197"/>
      <c r="AI3" s="197"/>
      <c r="AJ3" s="197"/>
      <c r="AK3" s="197"/>
      <c r="AL3" s="197"/>
    </row>
    <row r="4" spans="1:38">
      <c r="A4" s="118"/>
      <c r="B4" s="119"/>
      <c r="C4" s="119"/>
      <c r="D4" s="119"/>
      <c r="E4" s="119"/>
      <c r="F4" s="119"/>
      <c r="G4" s="119"/>
      <c r="H4" s="120"/>
      <c r="Z4" s="197"/>
      <c r="AA4" s="197"/>
      <c r="AB4" s="197"/>
      <c r="AC4" s="197"/>
      <c r="AD4" s="197"/>
      <c r="AE4" s="197"/>
      <c r="AF4" s="197"/>
      <c r="AG4" s="197"/>
      <c r="AH4" s="197"/>
      <c r="AI4" s="197"/>
      <c r="AJ4" s="197"/>
      <c r="AK4" s="197"/>
      <c r="AL4" s="197"/>
    </row>
    <row r="5" spans="1:38">
      <c r="A5" s="118"/>
      <c r="B5" s="119"/>
      <c r="C5" s="119"/>
      <c r="D5" s="119"/>
      <c r="E5" s="119"/>
      <c r="F5" s="119"/>
      <c r="G5" s="119"/>
      <c r="H5" s="120"/>
      <c r="Z5" s="197"/>
      <c r="AA5" s="197"/>
      <c r="AB5" s="197"/>
      <c r="AC5" s="197"/>
      <c r="AD5" s="197"/>
      <c r="AE5" s="197"/>
      <c r="AF5" s="197"/>
      <c r="AG5" s="197"/>
      <c r="AH5" s="197"/>
      <c r="AI5" s="197"/>
      <c r="AJ5" s="197"/>
      <c r="AK5" s="197"/>
      <c r="AL5" s="197"/>
    </row>
    <row r="6" spans="1:38">
      <c r="A6" s="118"/>
      <c r="B6" s="119"/>
      <c r="C6" s="119"/>
      <c r="D6" s="119"/>
      <c r="E6" s="119"/>
      <c r="F6" s="119"/>
      <c r="G6" s="119"/>
      <c r="H6" s="120"/>
      <c r="Z6" s="197"/>
      <c r="AA6" s="197"/>
      <c r="AB6" s="197"/>
      <c r="AC6" s="197"/>
      <c r="AD6" s="197"/>
      <c r="AE6" s="197"/>
      <c r="AF6" s="197"/>
      <c r="AG6" s="197"/>
      <c r="AH6" s="197"/>
      <c r="AI6" s="197"/>
      <c r="AJ6" s="197"/>
      <c r="AK6" s="197"/>
      <c r="AL6" s="197"/>
    </row>
    <row r="7" spans="1:38">
      <c r="A7" s="118"/>
      <c r="B7" s="119"/>
      <c r="C7" s="119"/>
      <c r="D7" s="119"/>
      <c r="E7" s="119"/>
      <c r="F7" s="119"/>
      <c r="G7" s="119"/>
      <c r="H7" s="120"/>
      <c r="Z7" s="197"/>
      <c r="AA7" s="197"/>
      <c r="AB7" s="197"/>
      <c r="AC7" s="197"/>
      <c r="AD7" s="197"/>
      <c r="AE7" s="197"/>
      <c r="AF7" s="197"/>
      <c r="AG7" s="197"/>
      <c r="AH7" s="197"/>
      <c r="AI7" s="197"/>
      <c r="AJ7" s="197"/>
      <c r="AK7" s="197"/>
      <c r="AL7" s="197"/>
    </row>
    <row r="8" spans="1:38">
      <c r="A8" s="118"/>
      <c r="B8" s="119"/>
      <c r="C8" s="119"/>
      <c r="D8" s="119"/>
      <c r="E8" s="119"/>
      <c r="F8" s="119"/>
      <c r="G8" s="119"/>
      <c r="H8" s="120"/>
      <c r="I8" s="119"/>
      <c r="J8" s="119"/>
      <c r="K8" s="119"/>
      <c r="L8" s="119"/>
      <c r="M8" s="119"/>
      <c r="N8" s="119"/>
      <c r="O8" s="119"/>
      <c r="P8" s="119"/>
      <c r="Q8" s="119"/>
      <c r="R8" s="119"/>
      <c r="S8" s="119"/>
      <c r="T8" s="119"/>
      <c r="U8" s="119"/>
      <c r="V8" s="119"/>
      <c r="W8" s="119"/>
      <c r="X8" s="119"/>
      <c r="Y8" s="119"/>
      <c r="Z8" s="196"/>
      <c r="AA8" s="197"/>
      <c r="AB8" s="197"/>
      <c r="AC8" s="197"/>
      <c r="AD8" s="197"/>
      <c r="AE8" s="197"/>
      <c r="AF8" s="197"/>
      <c r="AG8" s="197"/>
      <c r="AH8" s="197"/>
      <c r="AI8" s="197"/>
      <c r="AJ8" s="197"/>
      <c r="AK8" s="197"/>
      <c r="AL8" s="197"/>
    </row>
    <row r="9" spans="1:38">
      <c r="A9" s="118"/>
      <c r="B9" s="119"/>
      <c r="C9" s="119"/>
      <c r="D9" s="119"/>
      <c r="E9" s="119"/>
      <c r="F9" s="119"/>
      <c r="G9" s="119"/>
      <c r="H9" s="119"/>
      <c r="I9" s="119"/>
      <c r="J9" s="119"/>
      <c r="K9" s="119"/>
      <c r="L9" s="119"/>
      <c r="M9" s="119"/>
      <c r="N9" s="119"/>
      <c r="O9" s="119"/>
      <c r="P9" s="119"/>
      <c r="Q9" s="119"/>
      <c r="R9" s="119"/>
      <c r="S9" s="119"/>
      <c r="T9" s="119"/>
      <c r="U9" s="119"/>
      <c r="V9" s="119"/>
      <c r="W9" s="119"/>
      <c r="X9" s="119"/>
      <c r="Y9" s="119"/>
      <c r="Z9" s="196"/>
      <c r="AA9" s="197"/>
      <c r="AB9" s="197"/>
      <c r="AC9" s="197"/>
      <c r="AD9" s="197"/>
      <c r="AE9" s="197"/>
      <c r="AF9" s="197"/>
      <c r="AG9" s="197"/>
      <c r="AH9" s="197"/>
      <c r="AI9" s="197"/>
      <c r="AJ9" s="197"/>
      <c r="AK9" s="197"/>
      <c r="AL9" s="197"/>
    </row>
    <row r="10" spans="1:38">
      <c r="A10" s="118"/>
      <c r="B10" s="119"/>
      <c r="C10" s="119"/>
      <c r="D10" s="119"/>
      <c r="E10" s="119"/>
      <c r="F10" s="119"/>
      <c r="G10" s="119"/>
      <c r="H10" s="119"/>
      <c r="I10" s="119"/>
      <c r="J10" s="119"/>
      <c r="K10" s="119"/>
      <c r="L10" s="119"/>
      <c r="M10" s="119"/>
      <c r="N10" s="119"/>
      <c r="O10" s="119"/>
      <c r="P10" s="119"/>
      <c r="Q10" s="119"/>
      <c r="R10" s="119"/>
      <c r="S10" s="119"/>
      <c r="T10" s="119"/>
      <c r="U10" s="119"/>
      <c r="V10" s="119"/>
      <c r="W10" s="119"/>
      <c r="X10" s="119"/>
      <c r="Y10" s="119"/>
      <c r="Z10" s="196"/>
      <c r="AA10" s="197"/>
      <c r="AB10" s="197"/>
      <c r="AC10" s="197"/>
      <c r="AD10" s="197"/>
      <c r="AE10" s="197"/>
      <c r="AF10" s="197"/>
      <c r="AG10" s="197"/>
      <c r="AH10" s="197"/>
      <c r="AI10" s="197"/>
      <c r="AJ10" s="197"/>
      <c r="AK10" s="197"/>
      <c r="AL10" s="197"/>
    </row>
    <row r="11" spans="1:38">
      <c r="A11" s="118"/>
      <c r="B11" s="119"/>
      <c r="C11" s="119"/>
      <c r="D11" s="119"/>
      <c r="E11" s="119"/>
      <c r="F11" s="119"/>
      <c r="G11" s="119"/>
      <c r="H11" s="119"/>
      <c r="I11" s="119"/>
      <c r="J11" s="119"/>
      <c r="K11" s="119"/>
      <c r="L11" s="119"/>
      <c r="M11" s="119"/>
      <c r="N11" s="119"/>
      <c r="O11" s="119"/>
      <c r="P11" s="119"/>
      <c r="Q11" s="119"/>
      <c r="R11" s="119"/>
      <c r="S11" s="119"/>
      <c r="T11" s="119"/>
      <c r="U11" s="119"/>
      <c r="V11" s="119"/>
      <c r="W11" s="119"/>
      <c r="X11" s="119"/>
      <c r="Y11" s="119"/>
      <c r="Z11" s="196"/>
      <c r="AA11" s="197"/>
      <c r="AB11" s="197"/>
      <c r="AC11" s="197"/>
      <c r="AD11" s="197"/>
      <c r="AE11" s="197"/>
      <c r="AF11" s="197"/>
      <c r="AG11" s="197"/>
      <c r="AH11" s="197"/>
      <c r="AI11" s="197"/>
      <c r="AJ11" s="197"/>
      <c r="AK11" s="197"/>
      <c r="AL11" s="197"/>
    </row>
    <row r="12" spans="1:38">
      <c r="A12" s="118"/>
      <c r="B12" s="119"/>
      <c r="C12" s="119"/>
      <c r="D12" s="119"/>
      <c r="E12" s="119"/>
      <c r="F12" s="119"/>
      <c r="G12" s="119"/>
      <c r="H12" s="119"/>
      <c r="I12" s="119"/>
      <c r="J12" s="119"/>
      <c r="K12" s="119"/>
      <c r="L12" s="119"/>
      <c r="M12" s="119"/>
      <c r="N12" s="119"/>
      <c r="O12" s="119"/>
      <c r="P12" s="119"/>
      <c r="Q12" s="119"/>
      <c r="R12" s="119"/>
      <c r="S12" s="119"/>
      <c r="T12" s="119"/>
      <c r="U12" s="119"/>
      <c r="V12" s="119"/>
      <c r="W12" s="119"/>
      <c r="X12" s="119"/>
      <c r="Y12" s="119"/>
      <c r="Z12" s="196"/>
      <c r="AA12" s="197"/>
      <c r="AB12" s="197"/>
      <c r="AC12" s="197"/>
      <c r="AD12" s="197"/>
      <c r="AE12" s="197"/>
      <c r="AF12" s="197"/>
      <c r="AG12" s="197"/>
      <c r="AH12" s="197"/>
      <c r="AI12" s="197"/>
      <c r="AJ12" s="197"/>
      <c r="AK12" s="197"/>
      <c r="AL12" s="197"/>
    </row>
    <row r="13" spans="1:38">
      <c r="A13" s="118"/>
      <c r="B13" s="119"/>
      <c r="C13" s="119"/>
      <c r="D13" s="119"/>
      <c r="E13" s="119"/>
      <c r="F13" s="119"/>
      <c r="G13" s="119"/>
      <c r="H13" s="119"/>
      <c r="I13" s="119"/>
      <c r="J13" s="119"/>
      <c r="K13" s="119"/>
      <c r="L13" s="119"/>
      <c r="M13" s="119"/>
      <c r="N13" s="119"/>
      <c r="O13" s="119"/>
      <c r="P13" s="119"/>
      <c r="Q13" s="119"/>
      <c r="R13" s="119"/>
      <c r="S13" s="119"/>
      <c r="T13" s="119"/>
      <c r="U13" s="119"/>
      <c r="V13" s="119"/>
      <c r="W13" s="119"/>
      <c r="X13" s="119"/>
      <c r="Y13" s="119"/>
      <c r="Z13" s="196"/>
      <c r="AA13" s="197"/>
      <c r="AB13" s="197"/>
      <c r="AC13" s="197"/>
      <c r="AD13" s="197"/>
      <c r="AE13" s="197"/>
      <c r="AF13" s="197"/>
      <c r="AG13" s="197"/>
      <c r="AH13" s="197"/>
      <c r="AI13" s="197"/>
      <c r="AJ13" s="197"/>
      <c r="AK13" s="197"/>
      <c r="AL13" s="197"/>
    </row>
    <row r="14" spans="1:38">
      <c r="A14" s="118"/>
      <c r="B14" s="119"/>
      <c r="C14" s="119"/>
      <c r="D14" s="119"/>
      <c r="E14" s="119"/>
      <c r="F14" s="119"/>
      <c r="G14" s="119"/>
      <c r="H14" s="119"/>
      <c r="I14" s="119"/>
      <c r="J14" s="119"/>
      <c r="K14" s="119"/>
      <c r="L14" s="119"/>
      <c r="M14" s="119"/>
      <c r="N14" s="119"/>
      <c r="O14" s="119"/>
      <c r="P14" s="119"/>
      <c r="Q14" s="119"/>
      <c r="R14" s="119"/>
      <c r="S14" s="119"/>
      <c r="T14" s="119"/>
      <c r="U14" s="119"/>
      <c r="V14" s="119"/>
      <c r="W14" s="119"/>
      <c r="X14" s="119"/>
      <c r="Y14" s="119"/>
      <c r="Z14" s="196"/>
      <c r="AA14" s="197"/>
      <c r="AB14" s="197"/>
      <c r="AC14" s="197"/>
      <c r="AD14" s="197"/>
      <c r="AE14" s="197"/>
      <c r="AF14" s="197"/>
      <c r="AG14" s="197"/>
      <c r="AH14" s="197"/>
      <c r="AI14" s="197"/>
      <c r="AJ14" s="197"/>
      <c r="AK14" s="197"/>
      <c r="AL14" s="197"/>
    </row>
    <row r="15" spans="1:38">
      <c r="A15" s="118"/>
      <c r="B15" s="119"/>
      <c r="C15" s="119"/>
      <c r="D15" s="119"/>
      <c r="E15" s="119"/>
      <c r="F15" s="119"/>
      <c r="G15" s="119"/>
      <c r="H15" s="119"/>
      <c r="I15" s="119"/>
      <c r="J15" s="119"/>
      <c r="K15" s="119"/>
      <c r="L15" s="119"/>
      <c r="M15" s="119"/>
      <c r="N15" s="119"/>
      <c r="O15" s="119"/>
      <c r="P15" s="119"/>
      <c r="Q15" s="119"/>
      <c r="R15" s="119"/>
      <c r="S15" s="119"/>
      <c r="T15" s="119"/>
      <c r="U15" s="119"/>
      <c r="V15" s="119"/>
      <c r="W15" s="119"/>
      <c r="X15" s="119"/>
      <c r="Y15" s="119"/>
      <c r="Z15" s="196"/>
      <c r="AA15" s="197"/>
      <c r="AB15" s="197"/>
      <c r="AC15" s="197"/>
      <c r="AD15" s="197"/>
      <c r="AE15" s="197"/>
      <c r="AF15" s="197"/>
      <c r="AG15" s="197"/>
      <c r="AH15" s="197"/>
      <c r="AI15" s="197"/>
      <c r="AJ15" s="197"/>
      <c r="AK15" s="197"/>
      <c r="AL15" s="197"/>
    </row>
    <row r="16" spans="1:38">
      <c r="A16" s="118"/>
      <c r="B16" s="119"/>
      <c r="C16" s="119"/>
      <c r="D16" s="119"/>
      <c r="E16" s="119"/>
      <c r="F16" s="119"/>
      <c r="G16" s="119"/>
      <c r="H16" s="119"/>
      <c r="I16" s="119"/>
      <c r="J16" s="119"/>
      <c r="K16" s="119"/>
      <c r="L16" s="119"/>
      <c r="M16" s="119"/>
      <c r="N16" s="119"/>
      <c r="O16" s="119"/>
      <c r="P16" s="119"/>
      <c r="Q16" s="119"/>
      <c r="R16" s="119"/>
      <c r="S16" s="119"/>
      <c r="T16" s="119"/>
      <c r="U16" s="119"/>
      <c r="V16" s="119"/>
      <c r="W16" s="119"/>
      <c r="X16" s="119"/>
      <c r="Y16" s="119"/>
      <c r="Z16" s="196"/>
      <c r="AA16" s="197"/>
      <c r="AB16" s="197"/>
      <c r="AC16" s="197"/>
      <c r="AD16" s="197"/>
      <c r="AE16" s="197"/>
      <c r="AF16" s="197"/>
      <c r="AG16" s="197"/>
      <c r="AH16" s="197"/>
      <c r="AI16" s="197"/>
      <c r="AJ16" s="197"/>
      <c r="AK16" s="197"/>
      <c r="AL16" s="197"/>
    </row>
    <row r="17" spans="1:38">
      <c r="A17" s="118"/>
      <c r="B17" s="119"/>
      <c r="C17" s="119"/>
      <c r="D17" s="119"/>
      <c r="E17" s="119"/>
      <c r="F17" s="119"/>
      <c r="G17" s="119"/>
      <c r="H17" s="119"/>
      <c r="I17" s="119"/>
      <c r="J17" s="119"/>
      <c r="K17" s="119"/>
      <c r="L17" s="119"/>
      <c r="M17" s="119"/>
      <c r="N17" s="119"/>
      <c r="O17" s="119"/>
      <c r="P17" s="119"/>
      <c r="Q17" s="119"/>
      <c r="R17" s="119"/>
      <c r="S17" s="119"/>
      <c r="T17" s="119"/>
      <c r="U17" s="119"/>
      <c r="V17" s="119"/>
      <c r="W17" s="119"/>
      <c r="X17" s="119"/>
      <c r="Y17" s="119"/>
      <c r="Z17" s="196"/>
      <c r="AA17" s="197"/>
      <c r="AB17" s="197"/>
      <c r="AC17" s="197"/>
      <c r="AD17" s="197"/>
      <c r="AE17" s="197"/>
      <c r="AF17" s="197"/>
      <c r="AG17" s="197"/>
      <c r="AH17" s="197"/>
      <c r="AI17" s="197"/>
      <c r="AJ17" s="197"/>
      <c r="AK17" s="197"/>
      <c r="AL17" s="197"/>
    </row>
    <row r="18" spans="1:38">
      <c r="A18" s="118"/>
      <c r="B18" s="119"/>
      <c r="C18" s="119"/>
      <c r="D18" s="119"/>
      <c r="E18" s="119"/>
      <c r="F18" s="119"/>
      <c r="G18" s="119"/>
      <c r="H18" s="119"/>
      <c r="I18" s="119"/>
      <c r="J18" s="119"/>
      <c r="K18" s="119"/>
      <c r="L18" s="119"/>
      <c r="M18" s="119"/>
      <c r="N18" s="119"/>
      <c r="O18" s="119"/>
      <c r="P18" s="119"/>
      <c r="Q18" s="119"/>
      <c r="R18" s="119"/>
      <c r="S18" s="119"/>
      <c r="T18" s="119"/>
      <c r="U18" s="119"/>
      <c r="V18" s="119"/>
      <c r="W18" s="119"/>
      <c r="X18" s="119"/>
      <c r="Y18" s="119"/>
      <c r="Z18" s="196"/>
      <c r="AA18" s="197"/>
      <c r="AB18" s="197"/>
      <c r="AC18" s="197"/>
      <c r="AD18" s="197"/>
      <c r="AE18" s="197"/>
      <c r="AF18" s="197"/>
      <c r="AG18" s="197"/>
      <c r="AH18" s="197"/>
      <c r="AI18" s="197"/>
      <c r="AJ18" s="197"/>
      <c r="AK18" s="197"/>
      <c r="AL18" s="197"/>
    </row>
    <row r="19" spans="1:38">
      <c r="A19" s="119"/>
      <c r="B19" s="119"/>
      <c r="C19" s="119"/>
      <c r="D19" s="119"/>
      <c r="E19" s="119"/>
      <c r="F19" s="119"/>
      <c r="G19" s="119"/>
      <c r="H19" s="119"/>
      <c r="I19" s="119"/>
      <c r="J19" s="119"/>
      <c r="K19" s="119"/>
      <c r="L19" s="119"/>
      <c r="M19" s="119"/>
      <c r="N19" s="119"/>
      <c r="O19" s="119"/>
      <c r="P19" s="119"/>
      <c r="Q19" s="119"/>
      <c r="R19" s="119"/>
      <c r="S19" s="119"/>
      <c r="T19" s="119"/>
      <c r="U19" s="119"/>
      <c r="V19" s="119"/>
      <c r="W19" s="119"/>
      <c r="X19" s="119"/>
      <c r="Y19" s="119"/>
      <c r="Z19" s="196"/>
      <c r="AA19" s="197"/>
      <c r="AB19" s="197"/>
      <c r="AC19" s="197"/>
      <c r="AD19" s="197"/>
      <c r="AE19" s="197"/>
      <c r="AF19" s="197"/>
      <c r="AG19" s="197"/>
      <c r="AH19" s="197"/>
      <c r="AI19" s="197"/>
      <c r="AJ19" s="197"/>
      <c r="AK19" s="197"/>
      <c r="AL19" s="197"/>
    </row>
    <row r="20" spans="1:38">
      <c r="A20" s="119"/>
      <c r="B20" s="119"/>
      <c r="C20" s="119"/>
      <c r="D20" s="119"/>
      <c r="E20" s="119"/>
      <c r="F20" s="119"/>
      <c r="G20" s="119"/>
      <c r="H20" s="119"/>
      <c r="I20" s="119"/>
      <c r="J20" s="119"/>
      <c r="K20" s="119"/>
      <c r="L20" s="119"/>
      <c r="M20" s="119"/>
      <c r="N20" s="119"/>
      <c r="O20" s="119"/>
      <c r="P20" s="119"/>
      <c r="Q20" s="119"/>
      <c r="R20" s="119"/>
      <c r="S20" s="119"/>
      <c r="T20" s="119"/>
      <c r="U20" s="119"/>
      <c r="V20" s="119"/>
      <c r="W20" s="119"/>
      <c r="X20" s="119"/>
      <c r="Y20" s="119"/>
      <c r="Z20" s="196"/>
      <c r="AA20" s="197"/>
      <c r="AB20" s="197"/>
      <c r="AC20" s="197"/>
      <c r="AD20" s="197"/>
      <c r="AE20" s="197"/>
      <c r="AF20" s="197"/>
      <c r="AG20" s="197"/>
      <c r="AH20" s="197"/>
      <c r="AI20" s="197"/>
      <c r="AJ20" s="197"/>
      <c r="AK20" s="197"/>
      <c r="AL20" s="197"/>
    </row>
    <row r="21" spans="1:38">
      <c r="A21" s="119"/>
      <c r="B21" s="119"/>
      <c r="C21" s="119"/>
      <c r="D21" s="119"/>
      <c r="E21" s="119"/>
      <c r="F21" s="119"/>
      <c r="G21" s="119"/>
      <c r="H21" s="119"/>
      <c r="I21" s="119"/>
      <c r="J21" s="119"/>
      <c r="K21" s="119"/>
      <c r="L21" s="119"/>
      <c r="M21" s="119"/>
      <c r="N21" s="119"/>
      <c r="O21" s="119"/>
      <c r="P21" s="119"/>
      <c r="Q21" s="119"/>
      <c r="R21" s="119"/>
      <c r="S21" s="119"/>
      <c r="T21" s="119"/>
      <c r="U21" s="119"/>
      <c r="V21" s="119"/>
      <c r="W21" s="119"/>
      <c r="X21" s="119"/>
      <c r="Y21" s="119"/>
      <c r="Z21" s="196"/>
      <c r="AA21" s="197"/>
      <c r="AB21" s="197"/>
      <c r="AC21" s="197"/>
      <c r="AD21" s="197"/>
      <c r="AE21" s="197"/>
      <c r="AF21" s="197"/>
      <c r="AG21" s="197"/>
      <c r="AH21" s="197"/>
      <c r="AI21" s="197"/>
      <c r="AJ21" s="197"/>
      <c r="AK21" s="197"/>
      <c r="AL21" s="197"/>
    </row>
    <row r="22" spans="1:38">
      <c r="A22" s="119"/>
      <c r="B22" s="119"/>
      <c r="C22" s="119"/>
      <c r="D22" s="119"/>
      <c r="E22" s="119"/>
      <c r="F22" s="119"/>
      <c r="G22" s="119"/>
      <c r="H22" s="119"/>
      <c r="I22" s="119"/>
      <c r="J22" s="119"/>
      <c r="K22" s="119"/>
      <c r="L22" s="119"/>
      <c r="M22" s="119"/>
      <c r="N22" s="119"/>
      <c r="O22" s="119"/>
      <c r="P22" s="119"/>
      <c r="Q22" s="119"/>
      <c r="R22" s="119"/>
      <c r="S22" s="119"/>
      <c r="T22" s="119"/>
      <c r="U22" s="119"/>
      <c r="V22" s="119"/>
      <c r="W22" s="119"/>
      <c r="X22" s="119"/>
      <c r="Y22" s="119"/>
      <c r="Z22" s="196"/>
      <c r="AA22" s="197"/>
      <c r="AB22" s="197"/>
      <c r="AC22" s="197"/>
      <c r="AD22" s="197"/>
      <c r="AE22" s="197"/>
      <c r="AF22" s="197"/>
      <c r="AG22" s="197"/>
      <c r="AH22" s="197"/>
      <c r="AI22" s="197"/>
      <c r="AJ22" s="197"/>
      <c r="AK22" s="197"/>
      <c r="AL22" s="197"/>
    </row>
    <row r="23" spans="1:38">
      <c r="A23" s="119"/>
      <c r="B23" s="119"/>
      <c r="C23" s="119"/>
      <c r="D23" s="119"/>
      <c r="E23" s="119"/>
      <c r="F23" s="119"/>
      <c r="G23" s="119"/>
      <c r="H23" s="119"/>
      <c r="I23" s="119"/>
      <c r="J23" s="119"/>
      <c r="K23" s="119"/>
      <c r="L23" s="119"/>
      <c r="M23" s="119"/>
      <c r="N23" s="119"/>
      <c r="O23" s="119"/>
      <c r="P23" s="119"/>
      <c r="Q23" s="119"/>
      <c r="R23" s="119"/>
      <c r="S23" s="119"/>
      <c r="T23" s="119"/>
      <c r="U23" s="119"/>
      <c r="V23" s="119"/>
      <c r="W23" s="119"/>
      <c r="X23" s="119"/>
      <c r="Y23" s="119"/>
      <c r="Z23" s="196"/>
      <c r="AA23" s="197"/>
      <c r="AB23" s="197"/>
      <c r="AC23" s="197"/>
      <c r="AD23" s="197"/>
      <c r="AE23" s="197"/>
      <c r="AF23" s="197"/>
      <c r="AG23" s="197"/>
      <c r="AH23" s="197"/>
      <c r="AI23" s="197"/>
      <c r="AJ23" s="197"/>
      <c r="AK23" s="197"/>
      <c r="AL23" s="197"/>
    </row>
    <row r="24" spans="1:38">
      <c r="A24" s="119"/>
      <c r="B24" s="119"/>
      <c r="C24" s="119"/>
      <c r="D24" s="119"/>
      <c r="E24" s="119"/>
      <c r="F24" s="119"/>
      <c r="G24" s="119"/>
      <c r="H24" s="119"/>
      <c r="I24" s="119"/>
      <c r="J24" s="119"/>
      <c r="K24" s="119"/>
      <c r="L24" s="119"/>
      <c r="M24" s="119"/>
      <c r="N24" s="119"/>
      <c r="O24" s="119"/>
      <c r="P24" s="119"/>
      <c r="Q24" s="119"/>
      <c r="R24" s="119"/>
      <c r="S24" s="119"/>
      <c r="T24" s="119"/>
      <c r="U24" s="119"/>
      <c r="V24" s="119"/>
      <c r="W24" s="119"/>
      <c r="X24" s="119"/>
      <c r="Y24" s="119"/>
      <c r="Z24" s="196"/>
      <c r="AA24" s="197"/>
      <c r="AB24" s="197"/>
      <c r="AC24" s="197"/>
      <c r="AD24" s="197"/>
      <c r="AE24" s="197"/>
      <c r="AF24" s="197"/>
      <c r="AG24" s="197"/>
      <c r="AH24" s="197"/>
      <c r="AI24" s="197"/>
      <c r="AJ24" s="197"/>
      <c r="AK24" s="197"/>
      <c r="AL24" s="197"/>
    </row>
    <row r="25" spans="1:38">
      <c r="A25" s="119"/>
      <c r="B25" s="119"/>
      <c r="C25" s="119"/>
      <c r="D25" s="119"/>
      <c r="E25" s="119"/>
      <c r="F25" s="119"/>
      <c r="G25" s="119"/>
      <c r="H25" s="119"/>
      <c r="I25" s="119"/>
      <c r="J25" s="119"/>
      <c r="K25" s="119"/>
      <c r="L25" s="119"/>
      <c r="M25" s="119"/>
      <c r="N25" s="119"/>
      <c r="O25" s="119"/>
      <c r="P25" s="119"/>
      <c r="Q25" s="119"/>
      <c r="R25" s="119"/>
      <c r="S25" s="119"/>
      <c r="T25" s="119"/>
      <c r="U25" s="119"/>
      <c r="V25" s="119"/>
      <c r="W25" s="119"/>
      <c r="X25" s="119"/>
      <c r="Y25" s="119"/>
      <c r="Z25" s="196"/>
      <c r="AA25" s="197"/>
      <c r="AB25" s="197"/>
      <c r="AC25" s="197"/>
      <c r="AD25" s="197"/>
      <c r="AE25" s="197"/>
      <c r="AF25" s="197"/>
      <c r="AG25" s="197"/>
      <c r="AH25" s="197"/>
      <c r="AI25" s="197"/>
      <c r="AJ25" s="197"/>
      <c r="AK25" s="197"/>
      <c r="AL25" s="197"/>
    </row>
    <row r="26" spans="1:38">
      <c r="A26" s="119"/>
      <c r="B26" s="119"/>
      <c r="C26" s="119"/>
      <c r="D26" s="119"/>
      <c r="E26" s="119"/>
      <c r="F26" s="119"/>
      <c r="G26" s="119"/>
      <c r="H26" s="119"/>
      <c r="I26" s="119"/>
      <c r="J26" s="119"/>
      <c r="K26" s="119"/>
      <c r="L26" s="119"/>
      <c r="M26" s="119"/>
      <c r="N26" s="119"/>
      <c r="O26" s="119"/>
      <c r="P26" s="119"/>
      <c r="Q26" s="119"/>
      <c r="R26" s="119"/>
      <c r="S26" s="119"/>
      <c r="T26" s="119"/>
      <c r="U26" s="119"/>
      <c r="V26" s="119"/>
      <c r="W26" s="119"/>
      <c r="X26" s="119"/>
      <c r="Y26" s="119"/>
      <c r="Z26" s="196"/>
      <c r="AA26" s="197"/>
      <c r="AB26" s="197"/>
      <c r="AC26" s="197"/>
      <c r="AD26" s="197"/>
      <c r="AE26" s="197"/>
      <c r="AF26" s="197"/>
      <c r="AG26" s="197"/>
      <c r="AH26" s="197"/>
      <c r="AI26" s="197"/>
      <c r="AJ26" s="197"/>
      <c r="AK26" s="197"/>
      <c r="AL26" s="197"/>
    </row>
    <row r="27" spans="1:38">
      <c r="A27" s="119"/>
      <c r="B27" s="119"/>
      <c r="C27" s="119"/>
      <c r="D27" s="119"/>
      <c r="E27" s="119"/>
      <c r="F27" s="119"/>
      <c r="G27" s="119"/>
      <c r="H27" s="119"/>
      <c r="I27" s="119"/>
      <c r="J27" s="119"/>
      <c r="K27" s="119"/>
      <c r="L27" s="119"/>
      <c r="M27" s="119"/>
      <c r="N27" s="119"/>
      <c r="O27" s="119"/>
      <c r="P27" s="119"/>
      <c r="Q27" s="119"/>
      <c r="R27" s="119"/>
      <c r="S27" s="119"/>
      <c r="T27" s="119"/>
      <c r="U27" s="119"/>
      <c r="V27" s="119"/>
      <c r="W27" s="119"/>
      <c r="X27" s="119"/>
      <c r="Y27" s="119"/>
      <c r="Z27" s="196"/>
      <c r="AA27" s="197"/>
      <c r="AB27" s="197"/>
      <c r="AC27" s="197"/>
      <c r="AD27" s="197"/>
      <c r="AE27" s="197"/>
      <c r="AF27" s="197"/>
      <c r="AG27" s="197"/>
      <c r="AH27" s="197"/>
      <c r="AI27" s="197"/>
      <c r="AJ27" s="197"/>
      <c r="AK27" s="197"/>
      <c r="AL27" s="197"/>
    </row>
    <row r="28" spans="1:38">
      <c r="A28" s="119"/>
      <c r="B28" s="119"/>
      <c r="C28" s="119"/>
      <c r="D28" s="119"/>
      <c r="E28" s="119"/>
      <c r="F28" s="119"/>
      <c r="G28" s="119"/>
      <c r="H28" s="119"/>
      <c r="I28" s="119"/>
      <c r="J28" s="119"/>
      <c r="K28" s="119"/>
      <c r="L28" s="119"/>
      <c r="M28" s="119"/>
      <c r="N28" s="119"/>
      <c r="O28" s="119"/>
      <c r="P28" s="119"/>
      <c r="Q28" s="119"/>
      <c r="R28" s="119"/>
      <c r="S28" s="119"/>
      <c r="T28" s="119"/>
      <c r="U28" s="119"/>
      <c r="V28" s="119"/>
      <c r="W28" s="119"/>
      <c r="X28" s="119"/>
      <c r="Y28" s="119"/>
      <c r="Z28" s="196"/>
      <c r="AA28" s="197"/>
      <c r="AB28" s="197"/>
      <c r="AC28" s="197"/>
      <c r="AD28" s="197"/>
      <c r="AE28" s="197"/>
      <c r="AF28" s="197"/>
      <c r="AG28" s="197"/>
      <c r="AH28" s="197"/>
      <c r="AI28" s="197"/>
      <c r="AJ28" s="197"/>
      <c r="AK28" s="197"/>
      <c r="AL28" s="197"/>
    </row>
    <row r="29" spans="1:38">
      <c r="A29" s="119"/>
      <c r="B29" s="119"/>
      <c r="C29" s="119"/>
      <c r="D29" s="119"/>
      <c r="E29" s="119"/>
      <c r="F29" s="119"/>
      <c r="G29" s="119"/>
      <c r="H29" s="119"/>
      <c r="I29" s="119"/>
      <c r="J29" s="119"/>
      <c r="K29" s="119"/>
      <c r="L29" s="119"/>
      <c r="M29" s="119"/>
      <c r="N29" s="119"/>
      <c r="O29" s="119"/>
      <c r="P29" s="119"/>
      <c r="Q29" s="119"/>
      <c r="R29" s="119"/>
      <c r="S29" s="119"/>
      <c r="T29" s="119"/>
      <c r="U29" s="119"/>
      <c r="V29" s="119"/>
      <c r="W29" s="119"/>
      <c r="X29" s="119"/>
      <c r="Y29" s="119"/>
      <c r="Z29" s="196"/>
      <c r="AA29" s="197"/>
      <c r="AB29" s="197"/>
      <c r="AC29" s="197"/>
      <c r="AD29" s="197"/>
      <c r="AE29" s="197"/>
      <c r="AF29" s="197"/>
      <c r="AG29" s="197"/>
      <c r="AH29" s="197"/>
      <c r="AI29" s="197"/>
      <c r="AJ29" s="197"/>
      <c r="AK29" s="197"/>
      <c r="AL29" s="197"/>
    </row>
    <row r="30" spans="1:38">
      <c r="A30" s="119"/>
      <c r="B30" s="119"/>
      <c r="C30" s="119"/>
      <c r="D30" s="119"/>
      <c r="E30" s="119"/>
      <c r="F30" s="119"/>
      <c r="G30" s="119"/>
      <c r="H30" s="119"/>
      <c r="I30" s="119"/>
      <c r="J30" s="119"/>
      <c r="K30" s="119"/>
      <c r="L30" s="119"/>
      <c r="M30" s="119"/>
      <c r="N30" s="119"/>
      <c r="O30" s="119"/>
      <c r="P30" s="119"/>
      <c r="Q30" s="119"/>
      <c r="R30" s="119"/>
      <c r="S30" s="119"/>
      <c r="T30" s="119"/>
      <c r="U30" s="119"/>
      <c r="V30" s="119"/>
      <c r="W30" s="119"/>
      <c r="X30" s="119"/>
      <c r="Y30" s="119"/>
      <c r="Z30" s="196"/>
      <c r="AA30" s="197"/>
      <c r="AB30" s="197"/>
      <c r="AC30" s="197"/>
      <c r="AD30" s="197"/>
      <c r="AE30" s="197"/>
      <c r="AF30" s="197"/>
      <c r="AG30" s="197"/>
      <c r="AH30" s="197"/>
      <c r="AI30" s="197"/>
      <c r="AJ30" s="197"/>
      <c r="AK30" s="197"/>
      <c r="AL30" s="197"/>
    </row>
    <row r="31" spans="1:38">
      <c r="A31" s="119"/>
      <c r="B31" s="119"/>
      <c r="C31" s="119"/>
      <c r="D31" s="119"/>
      <c r="E31" s="119"/>
      <c r="F31" s="119"/>
      <c r="G31" s="119"/>
      <c r="H31" s="119"/>
      <c r="I31" s="119"/>
      <c r="J31" s="119"/>
      <c r="K31" s="119"/>
      <c r="L31" s="119"/>
      <c r="M31" s="119"/>
      <c r="N31" s="119"/>
      <c r="O31" s="119"/>
      <c r="P31" s="119"/>
      <c r="Q31" s="119"/>
      <c r="R31" s="119"/>
      <c r="S31" s="119"/>
      <c r="T31" s="119"/>
      <c r="U31" s="119"/>
      <c r="V31" s="119"/>
      <c r="W31" s="119"/>
      <c r="X31" s="119"/>
      <c r="Y31" s="119"/>
      <c r="Z31" s="196"/>
      <c r="AA31" s="197"/>
      <c r="AB31" s="197"/>
      <c r="AC31" s="197"/>
      <c r="AD31" s="197"/>
      <c r="AE31" s="197"/>
      <c r="AF31" s="197"/>
      <c r="AG31" s="197"/>
      <c r="AH31" s="197"/>
      <c r="AI31" s="197"/>
      <c r="AJ31" s="197"/>
      <c r="AK31" s="197"/>
      <c r="AL31" s="197"/>
    </row>
    <row r="32" spans="1:38">
      <c r="A32" s="601"/>
      <c r="B32" s="601"/>
      <c r="C32" s="601"/>
      <c r="D32" s="601"/>
      <c r="E32" s="601"/>
      <c r="F32" s="601"/>
      <c r="G32" s="601"/>
      <c r="H32" s="601"/>
      <c r="I32" s="119"/>
      <c r="J32" s="119"/>
      <c r="K32" s="119"/>
      <c r="L32" s="119"/>
      <c r="M32" s="119"/>
      <c r="N32" s="119"/>
      <c r="O32" s="119"/>
      <c r="P32" s="119"/>
      <c r="Q32" s="119"/>
      <c r="R32" s="119"/>
      <c r="S32" s="119"/>
      <c r="T32" s="119"/>
      <c r="U32" s="119"/>
      <c r="V32" s="119"/>
      <c r="W32" s="119"/>
      <c r="X32" s="119"/>
      <c r="Y32" s="119"/>
      <c r="Z32" s="196"/>
      <c r="AA32" s="197"/>
      <c r="AB32" s="197"/>
      <c r="AC32" s="197"/>
      <c r="AD32" s="197"/>
      <c r="AE32" s="197"/>
      <c r="AF32" s="197"/>
      <c r="AG32" s="197"/>
      <c r="AH32" s="197"/>
      <c r="AI32" s="197"/>
      <c r="AJ32" s="197"/>
      <c r="AK32" s="197"/>
      <c r="AL32" s="197"/>
    </row>
    <row r="33" spans="1:38">
      <c r="A33" s="601"/>
      <c r="B33" s="601"/>
      <c r="C33" s="601"/>
      <c r="D33" s="601"/>
      <c r="E33" s="601"/>
      <c r="F33" s="601"/>
      <c r="G33" s="601"/>
      <c r="H33" s="601"/>
      <c r="I33" s="119"/>
      <c r="J33" s="119"/>
      <c r="K33" s="119"/>
      <c r="L33" s="119"/>
      <c r="M33" s="119"/>
      <c r="N33" s="119"/>
      <c r="O33" s="119"/>
      <c r="P33" s="119"/>
      <c r="Q33" s="119"/>
      <c r="R33" s="119"/>
      <c r="S33" s="119"/>
      <c r="T33" s="119"/>
      <c r="U33" s="119"/>
      <c r="V33" s="119"/>
      <c r="W33" s="119"/>
      <c r="X33" s="119"/>
      <c r="Y33" s="119"/>
      <c r="Z33" s="196"/>
      <c r="AA33" s="197"/>
      <c r="AB33" s="197"/>
      <c r="AC33" s="197"/>
      <c r="AD33" s="197"/>
      <c r="AE33" s="197"/>
      <c r="AF33" s="197"/>
      <c r="AG33" s="197"/>
      <c r="AH33" s="197"/>
      <c r="AI33" s="197"/>
      <c r="AJ33" s="197"/>
      <c r="AK33" s="197"/>
      <c r="AL33" s="197"/>
    </row>
    <row r="34" spans="1:38">
      <c r="A34" s="601"/>
      <c r="B34" s="601"/>
      <c r="C34" s="601"/>
      <c r="D34" s="601"/>
      <c r="E34" s="601"/>
      <c r="F34" s="601"/>
      <c r="G34" s="601"/>
      <c r="H34" s="601"/>
      <c r="I34" s="119"/>
      <c r="J34" s="119"/>
      <c r="K34" s="119"/>
      <c r="L34" s="119"/>
      <c r="M34" s="119"/>
      <c r="N34" s="119"/>
      <c r="O34" s="119"/>
      <c r="P34" s="119"/>
      <c r="Q34" s="119"/>
      <c r="R34" s="119"/>
      <c r="S34" s="119"/>
      <c r="T34" s="119"/>
      <c r="U34" s="119"/>
      <c r="V34" s="119"/>
      <c r="W34" s="119"/>
      <c r="X34" s="119"/>
      <c r="Y34" s="119"/>
      <c r="Z34" s="196"/>
      <c r="AA34" s="197"/>
      <c r="AB34" s="197"/>
      <c r="AC34" s="197"/>
      <c r="AD34" s="197"/>
      <c r="AE34" s="197"/>
      <c r="AF34" s="197"/>
      <c r="AG34" s="197"/>
      <c r="AH34" s="197"/>
      <c r="AI34" s="197"/>
      <c r="AJ34" s="197"/>
      <c r="AK34" s="197"/>
      <c r="AL34" s="197"/>
    </row>
    <row r="35" spans="1:38">
      <c r="A35" s="601"/>
      <c r="B35" s="601"/>
      <c r="C35" s="601"/>
      <c r="D35" s="601"/>
      <c r="E35" s="601"/>
      <c r="F35" s="601"/>
      <c r="G35" s="601"/>
      <c r="H35" s="601"/>
      <c r="I35" s="119"/>
      <c r="J35" s="119"/>
      <c r="K35" s="119"/>
      <c r="L35" s="119"/>
      <c r="M35" s="119"/>
      <c r="N35" s="119"/>
      <c r="O35" s="119"/>
      <c r="P35" s="119"/>
      <c r="Q35" s="119"/>
      <c r="R35" s="119"/>
      <c r="S35" s="119"/>
      <c r="T35" s="119"/>
      <c r="U35" s="119"/>
      <c r="V35" s="119"/>
      <c r="W35" s="119"/>
      <c r="X35" s="119"/>
      <c r="Y35" s="119"/>
      <c r="Z35" s="196"/>
      <c r="AA35" s="197"/>
      <c r="AB35" s="197"/>
      <c r="AC35" s="197"/>
      <c r="AD35" s="197"/>
      <c r="AE35" s="197"/>
      <c r="AF35" s="197"/>
      <c r="AG35" s="197"/>
      <c r="AH35" s="197"/>
      <c r="AI35" s="197"/>
      <c r="AJ35" s="197"/>
      <c r="AK35" s="197"/>
      <c r="AL35" s="197"/>
    </row>
    <row r="36" spans="1:38">
      <c r="A36" s="601"/>
      <c r="B36" s="601"/>
      <c r="C36" s="601"/>
      <c r="D36" s="601"/>
      <c r="E36" s="601"/>
      <c r="F36" s="601"/>
      <c r="G36" s="601"/>
      <c r="H36" s="601"/>
      <c r="I36" s="119"/>
      <c r="J36" s="119"/>
      <c r="K36" s="119"/>
      <c r="L36" s="119"/>
      <c r="M36" s="119"/>
      <c r="N36" s="119"/>
      <c r="O36" s="119"/>
      <c r="P36" s="119"/>
      <c r="Q36" s="119"/>
      <c r="R36" s="119"/>
      <c r="S36" s="119"/>
      <c r="T36" s="119"/>
      <c r="U36" s="119"/>
      <c r="V36" s="119"/>
      <c r="W36" s="119"/>
      <c r="X36" s="119"/>
      <c r="Y36" s="119"/>
      <c r="Z36" s="196"/>
      <c r="AA36" s="197"/>
      <c r="AB36" s="197"/>
      <c r="AC36" s="197"/>
      <c r="AD36" s="197"/>
      <c r="AE36" s="197"/>
      <c r="AF36" s="197"/>
      <c r="AG36" s="197"/>
      <c r="AH36" s="197"/>
      <c r="AI36" s="197"/>
      <c r="AJ36" s="197"/>
      <c r="AK36" s="197"/>
      <c r="AL36" s="197"/>
    </row>
    <row r="37" spans="1:38">
      <c r="A37" s="601"/>
      <c r="B37" s="601"/>
      <c r="C37" s="601"/>
      <c r="D37" s="601"/>
      <c r="E37" s="601"/>
      <c r="F37" s="601"/>
      <c r="G37" s="601"/>
      <c r="H37" s="601"/>
      <c r="I37" s="119"/>
      <c r="J37" s="119"/>
      <c r="K37" s="119"/>
      <c r="L37" s="119"/>
      <c r="M37" s="119"/>
      <c r="N37" s="119"/>
      <c r="O37" s="119"/>
      <c r="P37" s="119"/>
      <c r="Q37" s="119"/>
      <c r="R37" s="119"/>
      <c r="S37" s="119"/>
      <c r="T37" s="119"/>
      <c r="U37" s="119"/>
      <c r="V37" s="119"/>
      <c r="W37" s="119"/>
      <c r="X37" s="119"/>
      <c r="Y37" s="119"/>
      <c r="Z37" s="196"/>
      <c r="AA37" s="197"/>
      <c r="AB37" s="197"/>
      <c r="AC37" s="197"/>
      <c r="AD37" s="197"/>
      <c r="AE37" s="197"/>
      <c r="AF37" s="197"/>
      <c r="AG37" s="197"/>
      <c r="AH37" s="197"/>
      <c r="AI37" s="197"/>
      <c r="AJ37" s="197"/>
      <c r="AK37" s="197"/>
      <c r="AL37" s="197"/>
    </row>
    <row r="38" spans="1:38">
      <c r="A38" s="601"/>
      <c r="B38" s="601"/>
      <c r="C38" s="601"/>
      <c r="D38" s="601"/>
      <c r="E38" s="601"/>
      <c r="F38" s="601"/>
      <c r="G38" s="601"/>
      <c r="H38" s="601"/>
      <c r="I38" s="119"/>
      <c r="J38" s="119"/>
      <c r="K38" s="119"/>
      <c r="L38" s="119"/>
      <c r="M38" s="119"/>
      <c r="N38" s="119"/>
      <c r="O38" s="119"/>
      <c r="P38" s="119"/>
      <c r="Q38" s="119"/>
      <c r="R38" s="119"/>
      <c r="S38" s="119"/>
      <c r="T38" s="119"/>
      <c r="U38" s="119"/>
      <c r="V38" s="119"/>
      <c r="W38" s="119"/>
      <c r="X38" s="119"/>
      <c r="Y38" s="119"/>
      <c r="Z38" s="196"/>
      <c r="AA38" s="197"/>
      <c r="AB38" s="197"/>
      <c r="AC38" s="197"/>
      <c r="AD38" s="197"/>
      <c r="AE38" s="197"/>
      <c r="AF38" s="197"/>
      <c r="AG38" s="197"/>
      <c r="AH38" s="197"/>
      <c r="AI38" s="197"/>
      <c r="AJ38" s="197"/>
      <c r="AK38" s="197"/>
      <c r="AL38" s="197"/>
    </row>
    <row r="39" spans="1:38">
      <c r="A39" s="118"/>
      <c r="B39" s="119"/>
      <c r="C39" s="119"/>
      <c r="D39" s="119"/>
      <c r="E39" s="119"/>
      <c r="F39" s="119"/>
      <c r="G39" s="119"/>
      <c r="H39" s="119"/>
      <c r="I39" s="119"/>
      <c r="J39" s="119"/>
      <c r="K39" s="119"/>
      <c r="L39" s="119"/>
      <c r="M39" s="119"/>
      <c r="N39" s="119"/>
      <c r="O39" s="119"/>
      <c r="P39" s="119"/>
      <c r="Q39" s="119"/>
      <c r="R39" s="119"/>
      <c r="S39" s="119"/>
      <c r="T39" s="119"/>
      <c r="U39" s="119"/>
      <c r="V39" s="119"/>
      <c r="W39" s="119"/>
      <c r="X39" s="119"/>
      <c r="Y39" s="119"/>
      <c r="Z39" s="196"/>
      <c r="AA39" s="197"/>
      <c r="AB39" s="197"/>
      <c r="AC39" s="197"/>
      <c r="AD39" s="197"/>
      <c r="AE39" s="197"/>
      <c r="AF39" s="197"/>
      <c r="AG39" s="197"/>
      <c r="AH39" s="197"/>
      <c r="AI39" s="197"/>
      <c r="AJ39" s="197"/>
      <c r="AK39" s="197"/>
      <c r="AL39" s="197"/>
    </row>
    <row r="40" spans="1:38">
      <c r="A40" s="118"/>
      <c r="B40" s="119"/>
      <c r="C40" s="119"/>
      <c r="D40" s="119"/>
      <c r="E40" s="119"/>
      <c r="F40" s="119"/>
      <c r="G40" s="119"/>
      <c r="H40" s="119"/>
      <c r="I40" s="119"/>
      <c r="J40" s="119"/>
      <c r="K40" s="119"/>
      <c r="L40" s="119"/>
      <c r="M40" s="119"/>
      <c r="N40" s="119"/>
      <c r="O40" s="119"/>
      <c r="P40" s="119"/>
      <c r="Q40" s="119"/>
      <c r="R40" s="119"/>
      <c r="S40" s="119"/>
      <c r="T40" s="119"/>
      <c r="U40" s="119"/>
      <c r="V40" s="119"/>
      <c r="W40" s="119"/>
      <c r="X40" s="119"/>
      <c r="Y40" s="119"/>
      <c r="Z40" s="196"/>
      <c r="AA40" s="197"/>
      <c r="AB40" s="197"/>
      <c r="AC40" s="197"/>
      <c r="AD40" s="197"/>
      <c r="AE40" s="197"/>
      <c r="AF40" s="197"/>
      <c r="AG40" s="197"/>
      <c r="AH40" s="197"/>
      <c r="AI40" s="197"/>
      <c r="AJ40" s="197"/>
      <c r="AK40" s="197"/>
      <c r="AL40" s="197"/>
    </row>
    <row r="41" spans="1:38">
      <c r="A41" s="118"/>
      <c r="B41" s="119"/>
      <c r="C41" s="119"/>
      <c r="D41" s="119"/>
      <c r="E41" s="119"/>
      <c r="F41" s="119"/>
      <c r="G41" s="119"/>
      <c r="H41" s="119"/>
      <c r="I41" s="119"/>
      <c r="J41" s="119"/>
      <c r="K41" s="119"/>
      <c r="L41" s="119"/>
      <c r="M41" s="119"/>
      <c r="N41" s="119"/>
      <c r="O41" s="119"/>
      <c r="P41" s="119"/>
      <c r="Q41" s="119"/>
      <c r="R41" s="119"/>
      <c r="S41" s="119"/>
      <c r="T41" s="119"/>
      <c r="U41" s="119"/>
      <c r="V41" s="119"/>
      <c r="W41" s="119"/>
      <c r="X41" s="119"/>
      <c r="Y41" s="119"/>
      <c r="Z41" s="196"/>
      <c r="AA41" s="197"/>
      <c r="AB41" s="197"/>
      <c r="AC41" s="197"/>
      <c r="AD41" s="197"/>
      <c r="AE41" s="197"/>
      <c r="AF41" s="197"/>
      <c r="AG41" s="197"/>
      <c r="AH41" s="197"/>
      <c r="AI41" s="197"/>
      <c r="AJ41" s="197"/>
      <c r="AK41" s="197"/>
      <c r="AL41" s="197"/>
    </row>
    <row r="42" spans="1:38">
      <c r="A42" s="118"/>
      <c r="B42" s="119"/>
      <c r="C42" s="119"/>
      <c r="D42" s="119"/>
      <c r="E42" s="119"/>
      <c r="F42" s="119"/>
      <c r="G42" s="119"/>
      <c r="H42" s="119"/>
      <c r="I42" s="119"/>
      <c r="J42" s="119"/>
      <c r="K42" s="119"/>
      <c r="L42" s="119"/>
      <c r="M42" s="119"/>
      <c r="N42" s="119"/>
      <c r="O42" s="119"/>
      <c r="P42" s="119"/>
      <c r="Q42" s="119"/>
      <c r="R42" s="119"/>
      <c r="S42" s="119"/>
      <c r="T42" s="119"/>
      <c r="U42" s="119"/>
      <c r="V42" s="119"/>
      <c r="W42" s="119"/>
      <c r="X42" s="119"/>
      <c r="Y42" s="119"/>
      <c r="Z42" s="196"/>
      <c r="AA42" s="197"/>
      <c r="AB42" s="197"/>
      <c r="AC42" s="197"/>
      <c r="AD42" s="197"/>
      <c r="AE42" s="197"/>
      <c r="AF42" s="197"/>
      <c r="AG42" s="197"/>
      <c r="AH42" s="197"/>
      <c r="AI42" s="197"/>
      <c r="AJ42" s="197"/>
      <c r="AK42" s="197"/>
      <c r="AL42" s="197"/>
    </row>
    <row r="43" spans="1:38">
      <c r="A43" s="118"/>
      <c r="B43" s="119"/>
      <c r="C43" s="119"/>
      <c r="D43" s="119"/>
      <c r="E43" s="119"/>
      <c r="F43" s="119"/>
      <c r="G43" s="119"/>
      <c r="H43" s="119"/>
      <c r="I43" s="119"/>
      <c r="J43" s="119"/>
      <c r="K43" s="119"/>
      <c r="L43" s="119"/>
      <c r="M43" s="119"/>
      <c r="N43" s="119"/>
      <c r="O43" s="119"/>
      <c r="P43" s="119"/>
      <c r="Q43" s="119"/>
      <c r="R43" s="119"/>
      <c r="S43" s="119"/>
      <c r="T43" s="119"/>
      <c r="U43" s="119"/>
      <c r="V43" s="119"/>
      <c r="W43" s="119"/>
      <c r="X43" s="119"/>
      <c r="Y43" s="119"/>
      <c r="Z43" s="196"/>
      <c r="AA43" s="197"/>
      <c r="AB43" s="197"/>
      <c r="AC43" s="197"/>
      <c r="AD43" s="197"/>
      <c r="AE43" s="197"/>
      <c r="AF43" s="197"/>
      <c r="AG43" s="197"/>
      <c r="AH43" s="197"/>
      <c r="AI43" s="197"/>
      <c r="AJ43" s="197"/>
      <c r="AK43" s="197"/>
      <c r="AL43" s="197"/>
    </row>
    <row r="44" spans="1:38">
      <c r="A44" s="118"/>
      <c r="B44" s="119"/>
      <c r="C44" s="119"/>
      <c r="D44" s="119"/>
      <c r="E44" s="119"/>
      <c r="F44" s="119"/>
      <c r="G44" s="119"/>
      <c r="H44" s="119"/>
      <c r="I44" s="119"/>
      <c r="J44" s="119"/>
      <c r="K44" s="119"/>
      <c r="L44" s="119"/>
      <c r="M44" s="119"/>
      <c r="N44" s="119"/>
      <c r="O44" s="119"/>
      <c r="P44" s="119"/>
      <c r="Q44" s="119"/>
      <c r="R44" s="119"/>
      <c r="S44" s="119"/>
      <c r="T44" s="119"/>
      <c r="U44" s="119"/>
      <c r="V44" s="119"/>
      <c r="W44" s="119"/>
      <c r="X44" s="119"/>
      <c r="Y44" s="119"/>
      <c r="Z44" s="196"/>
      <c r="AA44" s="197"/>
      <c r="AB44" s="197"/>
      <c r="AC44" s="197"/>
      <c r="AD44" s="197"/>
      <c r="AE44" s="197"/>
      <c r="AF44" s="197"/>
      <c r="AG44" s="197"/>
      <c r="AH44" s="197"/>
      <c r="AI44" s="197"/>
      <c r="AJ44" s="197"/>
      <c r="AK44" s="197"/>
      <c r="AL44" s="197"/>
    </row>
    <row r="45" spans="1:38">
      <c r="A45" s="118"/>
      <c r="B45" s="119"/>
      <c r="C45" s="119"/>
      <c r="D45" s="119"/>
      <c r="E45" s="119"/>
      <c r="F45" s="119"/>
      <c r="G45" s="119"/>
      <c r="H45" s="119"/>
      <c r="I45" s="119"/>
      <c r="J45" s="119"/>
      <c r="K45" s="119"/>
      <c r="L45" s="119"/>
      <c r="M45" s="119"/>
      <c r="N45" s="119"/>
      <c r="O45" s="119"/>
      <c r="P45" s="119"/>
      <c r="Q45" s="119"/>
      <c r="R45" s="119"/>
      <c r="S45" s="119"/>
      <c r="T45" s="119"/>
      <c r="U45" s="119"/>
      <c r="V45" s="119"/>
      <c r="W45" s="119"/>
      <c r="X45" s="119"/>
      <c r="Y45" s="119"/>
      <c r="Z45" s="196"/>
      <c r="AA45" s="197"/>
      <c r="AB45" s="197"/>
      <c r="AC45" s="197"/>
      <c r="AD45" s="197"/>
      <c r="AE45" s="197"/>
      <c r="AF45" s="197"/>
      <c r="AG45" s="197"/>
      <c r="AH45" s="197"/>
      <c r="AI45" s="197"/>
      <c r="AJ45" s="197"/>
      <c r="AK45" s="197"/>
      <c r="AL45" s="197"/>
    </row>
    <row r="46" spans="1:38">
      <c r="A46" s="118"/>
      <c r="B46" s="119"/>
      <c r="C46" s="119"/>
      <c r="D46" s="119"/>
      <c r="E46" s="119"/>
      <c r="F46" s="119"/>
      <c r="G46" s="119"/>
      <c r="H46" s="119"/>
      <c r="I46" s="119"/>
      <c r="J46" s="119"/>
      <c r="K46" s="119"/>
      <c r="L46" s="119"/>
      <c r="M46" s="119"/>
      <c r="N46" s="119"/>
      <c r="O46" s="119"/>
      <c r="P46" s="119"/>
      <c r="Q46" s="119"/>
      <c r="R46" s="119"/>
      <c r="S46" s="119"/>
      <c r="T46" s="119"/>
      <c r="U46" s="119"/>
      <c r="V46" s="119"/>
      <c r="W46" s="119"/>
      <c r="X46" s="119"/>
      <c r="Y46" s="119"/>
      <c r="Z46" s="196"/>
      <c r="AA46" s="197"/>
      <c r="AB46" s="197"/>
      <c r="AC46" s="197"/>
      <c r="AD46" s="197"/>
      <c r="AE46" s="197"/>
      <c r="AF46" s="197"/>
      <c r="AG46" s="197"/>
      <c r="AH46" s="197"/>
      <c r="AI46" s="197"/>
      <c r="AJ46" s="197"/>
      <c r="AK46" s="197"/>
      <c r="AL46" s="197"/>
    </row>
    <row r="47" spans="1:38" ht="15.75" thickBot="1">
      <c r="A47" s="121"/>
      <c r="B47" s="122"/>
      <c r="C47" s="122"/>
      <c r="D47" s="122"/>
      <c r="E47" s="122"/>
      <c r="F47" s="122"/>
      <c r="G47" s="122"/>
      <c r="H47" s="119"/>
      <c r="I47" s="119"/>
      <c r="J47" s="119"/>
      <c r="K47" s="119"/>
      <c r="L47" s="119"/>
      <c r="M47" s="119"/>
      <c r="N47" s="119"/>
      <c r="O47" s="119"/>
      <c r="P47" s="119"/>
      <c r="Q47" s="119"/>
      <c r="R47" s="119"/>
      <c r="S47" s="119"/>
      <c r="T47" s="119"/>
      <c r="U47" s="122"/>
      <c r="V47" s="122"/>
      <c r="W47" s="122"/>
      <c r="X47" s="122"/>
      <c r="Y47" s="122"/>
      <c r="Z47" s="196"/>
      <c r="AA47" s="197"/>
      <c r="AB47" s="197"/>
      <c r="AC47" s="197"/>
      <c r="AD47" s="197"/>
      <c r="AE47" s="197"/>
      <c r="AF47" s="197"/>
      <c r="AG47" s="197"/>
      <c r="AH47" s="197"/>
      <c r="AI47" s="197"/>
      <c r="AJ47" s="197"/>
      <c r="AK47" s="197"/>
      <c r="AL47" s="197"/>
    </row>
    <row r="48" spans="1:38" ht="15.75" thickTop="1">
      <c r="A48" s="148"/>
      <c r="B48" s="148"/>
      <c r="C48" s="148"/>
      <c r="D48" s="148"/>
      <c r="E48" s="148"/>
      <c r="F48" s="148"/>
      <c r="G48" s="148"/>
      <c r="H48" s="148"/>
      <c r="I48" s="148"/>
      <c r="J48" s="148"/>
      <c r="K48" s="119"/>
      <c r="L48" s="119"/>
      <c r="M48" s="119"/>
      <c r="N48" s="119"/>
      <c r="O48" s="119"/>
      <c r="P48" s="119"/>
      <c r="Q48" s="119"/>
      <c r="R48" s="119"/>
      <c r="S48" s="119"/>
      <c r="T48" s="119"/>
      <c r="U48" s="148"/>
      <c r="V48" s="148"/>
      <c r="W48" s="119"/>
      <c r="X48" s="119"/>
      <c r="Y48" s="148"/>
      <c r="Z48" s="196"/>
      <c r="AA48" s="197"/>
      <c r="AB48" s="197"/>
      <c r="AC48" s="197"/>
      <c r="AD48" s="197"/>
      <c r="AE48" s="197"/>
      <c r="AF48" s="197"/>
      <c r="AG48" s="197"/>
      <c r="AH48" s="197"/>
      <c r="AI48" s="197"/>
      <c r="AJ48" s="197"/>
      <c r="AK48" s="197"/>
      <c r="AL48" s="197"/>
    </row>
    <row r="49" spans="1:38">
      <c r="A49" s="148"/>
      <c r="B49" s="148"/>
      <c r="C49" s="148"/>
      <c r="D49" s="148"/>
      <c r="E49" s="148"/>
      <c r="F49" s="148"/>
      <c r="G49" s="148"/>
      <c r="H49" s="148"/>
      <c r="I49" s="148"/>
      <c r="J49" s="148"/>
      <c r="K49" s="119"/>
      <c r="L49" s="119"/>
      <c r="M49" s="119"/>
      <c r="N49" s="119"/>
      <c r="O49" s="119"/>
      <c r="P49" s="119"/>
      <c r="Q49" s="119"/>
      <c r="R49" s="119"/>
      <c r="S49" s="119"/>
      <c r="T49" s="119"/>
      <c r="U49" s="148"/>
      <c r="V49" s="148"/>
      <c r="W49" s="119"/>
      <c r="X49" s="148"/>
      <c r="Y49" s="148"/>
      <c r="Z49" s="196"/>
      <c r="AA49" s="197"/>
      <c r="AB49" s="197"/>
      <c r="AC49" s="197"/>
      <c r="AD49" s="197"/>
      <c r="AE49" s="197"/>
      <c r="AF49" s="197"/>
      <c r="AG49" s="197"/>
      <c r="AH49" s="197"/>
      <c r="AI49" s="197"/>
      <c r="AJ49" s="197"/>
      <c r="AK49" s="197"/>
      <c r="AL49" s="197"/>
    </row>
    <row r="50" spans="1:38">
      <c r="A50" s="148"/>
      <c r="B50" s="148"/>
      <c r="C50" s="148"/>
      <c r="D50" s="148"/>
      <c r="E50" s="148"/>
      <c r="F50" s="148"/>
      <c r="G50" s="148"/>
      <c r="H50" s="148"/>
      <c r="I50" s="148"/>
      <c r="J50" s="148"/>
      <c r="K50" s="119"/>
      <c r="L50" s="119"/>
      <c r="M50" s="119"/>
      <c r="N50" s="119"/>
      <c r="O50" s="119"/>
      <c r="P50" s="119"/>
      <c r="Q50" s="119"/>
      <c r="R50" s="119"/>
      <c r="S50" s="119"/>
      <c r="T50" s="119"/>
      <c r="U50" s="148"/>
      <c r="V50" s="148"/>
      <c r="W50" s="119"/>
      <c r="X50" s="148"/>
      <c r="Y50" s="148"/>
      <c r="Z50" s="196"/>
      <c r="AA50" s="197"/>
      <c r="AB50" s="197"/>
      <c r="AC50" s="197"/>
      <c r="AD50" s="197"/>
      <c r="AE50" s="197"/>
      <c r="AF50" s="197"/>
      <c r="AG50" s="197"/>
      <c r="AH50" s="197"/>
      <c r="AI50" s="197"/>
      <c r="AJ50" s="197"/>
      <c r="AK50" s="197"/>
      <c r="AL50" s="197"/>
    </row>
    <row r="51" spans="1:38">
      <c r="A51" s="148"/>
      <c r="B51" s="148"/>
      <c r="C51" s="148"/>
      <c r="D51" s="148"/>
      <c r="E51" s="148"/>
      <c r="F51" s="148"/>
      <c r="G51" s="148"/>
      <c r="H51" s="148"/>
      <c r="I51" s="148"/>
      <c r="J51" s="148"/>
      <c r="K51" s="119"/>
      <c r="L51" s="119"/>
      <c r="M51" s="119"/>
      <c r="N51" s="119"/>
      <c r="O51" s="119"/>
      <c r="P51" s="119"/>
      <c r="Q51" s="119"/>
      <c r="R51" s="119"/>
      <c r="S51" s="119"/>
      <c r="T51" s="119"/>
      <c r="U51" s="148"/>
      <c r="V51" s="148"/>
      <c r="W51" s="119"/>
      <c r="X51" s="148"/>
      <c r="Y51" s="148"/>
      <c r="Z51" s="196"/>
      <c r="AA51" s="197"/>
      <c r="AB51" s="197"/>
      <c r="AC51" s="197"/>
      <c r="AD51" s="197"/>
      <c r="AE51" s="197"/>
      <c r="AF51" s="197"/>
      <c r="AG51" s="197"/>
      <c r="AH51" s="197"/>
      <c r="AI51" s="197"/>
      <c r="AJ51" s="197"/>
      <c r="AK51" s="197"/>
      <c r="AL51" s="197"/>
    </row>
    <row r="52" spans="1:38">
      <c r="V52" s="148"/>
      <c r="W52" s="119"/>
      <c r="X52" s="148"/>
      <c r="Y52" s="148"/>
      <c r="Z52" s="196"/>
      <c r="AA52" s="197"/>
      <c r="AB52" s="197"/>
      <c r="AC52" s="197"/>
      <c r="AD52" s="197"/>
      <c r="AE52" s="197"/>
      <c r="AF52" s="197"/>
      <c r="AG52" s="197"/>
      <c r="AH52" s="197"/>
      <c r="AI52" s="197"/>
      <c r="AJ52" s="197"/>
      <c r="AK52" s="197"/>
      <c r="AL52" s="197"/>
    </row>
    <row r="53" spans="1:38">
      <c r="V53" s="148"/>
      <c r="W53" s="119"/>
      <c r="X53" s="148"/>
      <c r="Y53" s="148"/>
      <c r="Z53" s="196"/>
      <c r="AA53" s="197"/>
      <c r="AB53" s="197"/>
      <c r="AC53" s="197"/>
      <c r="AD53" s="197"/>
      <c r="AE53" s="197"/>
      <c r="AF53" s="197"/>
      <c r="AG53" s="197"/>
      <c r="AH53" s="197"/>
      <c r="AI53" s="197"/>
      <c r="AJ53" s="197"/>
      <c r="AK53" s="197"/>
      <c r="AL53" s="197"/>
    </row>
    <row r="54" spans="1:38">
      <c r="V54" s="148"/>
      <c r="W54" s="119"/>
      <c r="X54" s="148"/>
      <c r="Y54" s="148"/>
      <c r="Z54" s="196"/>
      <c r="AA54" s="197"/>
      <c r="AB54" s="197"/>
      <c r="AC54" s="197"/>
      <c r="AD54" s="197"/>
      <c r="AE54" s="197"/>
      <c r="AF54" s="197"/>
      <c r="AG54" s="197"/>
      <c r="AH54" s="197"/>
      <c r="AI54" s="197"/>
      <c r="AJ54" s="197"/>
      <c r="AK54" s="197"/>
      <c r="AL54" s="197"/>
    </row>
    <row r="55" spans="1:38">
      <c r="Z55" s="197"/>
      <c r="AA55" s="197"/>
      <c r="AB55" s="197"/>
      <c r="AC55" s="197"/>
      <c r="AD55" s="197"/>
      <c r="AE55" s="197"/>
      <c r="AF55" s="197"/>
      <c r="AG55" s="197"/>
      <c r="AH55" s="197"/>
      <c r="AI55" s="197"/>
      <c r="AJ55" s="197"/>
      <c r="AK55" s="197"/>
      <c r="AL55" s="197"/>
    </row>
    <row r="56" spans="1:38">
      <c r="Z56" s="197"/>
      <c r="AA56" s="197"/>
      <c r="AB56" s="197"/>
      <c r="AC56" s="197"/>
      <c r="AD56" s="197"/>
      <c r="AE56" s="197"/>
      <c r="AF56" s="197"/>
      <c r="AG56" s="197"/>
      <c r="AH56" s="197"/>
      <c r="AI56" s="197"/>
      <c r="AJ56" s="197"/>
      <c r="AK56" s="197"/>
      <c r="AL56" s="197"/>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110" zoomScaleNormal="110" workbookViewId="0">
      <selection activeCell="M2" sqref="M2"/>
    </sheetView>
  </sheetViews>
  <sheetFormatPr baseColWidth="10" defaultColWidth="11.42578125" defaultRowHeight="15"/>
  <cols>
    <col min="13" max="13" width="11.28515625" customWidth="1"/>
  </cols>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pane="topRight" activeCell="D20" sqref="D20"/>
      <selection pane="bottomLeft" activeCell="D20" sqref="D20"/>
      <selection pane="bottomRight" sqref="A1:D1"/>
    </sheetView>
  </sheetViews>
  <sheetFormatPr baseColWidth="10" defaultColWidth="11.42578125" defaultRowHeight="52.5"/>
  <cols>
    <col min="1" max="1" width="16.7109375" style="111" customWidth="1"/>
    <col min="2" max="2" width="113.7109375" style="110" customWidth="1"/>
    <col min="3" max="3" width="15.42578125" style="139" customWidth="1"/>
    <col min="4" max="4" width="33.7109375" style="159" customWidth="1"/>
    <col min="5" max="5" width="30" style="179" customWidth="1"/>
    <col min="6" max="7" width="11.42578125" customWidth="1"/>
    <col min="8" max="8" width="1.28515625" customWidth="1"/>
    <col min="10" max="10" width="34.42578125" customWidth="1"/>
  </cols>
  <sheetData>
    <row r="1" spans="1:10" ht="96" customHeight="1" thickTop="1" thickBot="1">
      <c r="A1" s="602" t="s">
        <v>0</v>
      </c>
      <c r="B1" s="603"/>
      <c r="C1" s="603"/>
      <c r="D1" s="604"/>
    </row>
    <row r="2" spans="1:10" ht="56.25" customHeight="1" thickTop="1" thickBot="1">
      <c r="A2" s="167" t="s">
        <v>1</v>
      </c>
      <c r="B2" s="168" t="s">
        <v>2</v>
      </c>
      <c r="C2" s="168" t="s">
        <v>3</v>
      </c>
      <c r="D2" s="195" t="s">
        <v>4</v>
      </c>
    </row>
    <row r="3" spans="1:10" ht="54" thickTop="1" thickBot="1">
      <c r="A3" s="126" t="s">
        <v>5</v>
      </c>
      <c r="B3" s="127" t="s">
        <v>6</v>
      </c>
      <c r="C3" s="128" t="str">
        <f>'200.1'!L31</f>
        <v>Ha</v>
      </c>
      <c r="D3" s="155">
        <f>VLOOKUP('200.1'!A88,'200.1'!A36:N107,14,FALSE)</f>
        <v>3733718.7852853066</v>
      </c>
      <c r="G3" t="s">
        <v>7</v>
      </c>
      <c r="J3" s="1"/>
    </row>
    <row r="4" spans="1:10" ht="54" thickTop="1" thickBot="1">
      <c r="A4" s="129" t="s">
        <v>8</v>
      </c>
      <c r="B4" s="130" t="s">
        <v>9</v>
      </c>
      <c r="C4" s="128" t="s">
        <v>10</v>
      </c>
      <c r="D4" s="155">
        <f>VLOOKUP('200.2'!A88,'200.2'!A37:N108,14,FALSE)</f>
        <v>239884.83477317402</v>
      </c>
      <c r="J4" s="1"/>
    </row>
    <row r="5" spans="1:10" ht="54" thickTop="1" thickBot="1">
      <c r="A5" s="129" t="s">
        <v>11</v>
      </c>
      <c r="B5" s="130" t="s">
        <v>12</v>
      </c>
      <c r="C5" s="131" t="s">
        <v>13</v>
      </c>
      <c r="D5" s="155">
        <f>VLOOKUP('201.1'!A88,'201.1'!A38:N109,14,FALSE)</f>
        <v>179560.73286591255</v>
      </c>
    </row>
    <row r="6" spans="1:10" ht="54" thickTop="1" thickBot="1">
      <c r="A6" s="129" t="s">
        <v>14</v>
      </c>
      <c r="B6" s="130" t="s">
        <v>15</v>
      </c>
      <c r="C6" s="131" t="s">
        <v>13</v>
      </c>
      <c r="D6" s="155">
        <f>VLOOKUP('201.2'!A88,'201.2'!A39:N110,14,FALSE)</f>
        <v>202113.91770801175</v>
      </c>
    </row>
    <row r="7" spans="1:10" ht="70.5" customHeight="1" thickTop="1" thickBot="1">
      <c r="A7" s="129" t="s">
        <v>16</v>
      </c>
      <c r="B7" s="130" t="s">
        <v>17</v>
      </c>
      <c r="C7" s="131" t="s">
        <v>13</v>
      </c>
      <c r="D7" s="155">
        <f>VLOOKUP('201.3'!A88,'201.3'!A40:N111,14,FALSE)</f>
        <v>44358.560523029068</v>
      </c>
    </row>
    <row r="8" spans="1:10" ht="54" thickTop="1" thickBot="1">
      <c r="A8" s="129" t="s">
        <v>18</v>
      </c>
      <c r="B8" s="130" t="s">
        <v>19</v>
      </c>
      <c r="C8" s="131" t="s">
        <v>13</v>
      </c>
      <c r="D8" s="156">
        <f>VLOOKUP('201.4'!A88,'201.4'!A41:N112,14,FALSE)</f>
        <v>75772.575143741327</v>
      </c>
    </row>
    <row r="9" spans="1:10" ht="54" thickTop="1" thickBot="1">
      <c r="A9" s="129" t="s">
        <v>20</v>
      </c>
      <c r="B9" s="130" t="s">
        <v>12</v>
      </c>
      <c r="C9" s="131" t="s">
        <v>21</v>
      </c>
      <c r="D9" s="156">
        <f>VLOOKUP('201.5'!A88,'201.5'!A42:N113,14,FALSE)</f>
        <v>179560.73286591255</v>
      </c>
    </row>
    <row r="10" spans="1:10" ht="54" thickTop="1" thickBot="1">
      <c r="A10" s="129" t="s">
        <v>22</v>
      </c>
      <c r="B10" s="130" t="s">
        <v>15</v>
      </c>
      <c r="C10" s="131" t="s">
        <v>21</v>
      </c>
      <c r="D10" s="156">
        <f>VLOOKUP('201.6'!A88,'201.6'!A43:N114,14,FALSE)</f>
        <v>202113.91770801175</v>
      </c>
    </row>
    <row r="11" spans="1:10" ht="54" thickTop="1" thickBot="1">
      <c r="A11" s="129" t="s">
        <v>23</v>
      </c>
      <c r="B11" s="130" t="s">
        <v>15</v>
      </c>
      <c r="C11" s="131" t="s">
        <v>24</v>
      </c>
      <c r="D11" s="156">
        <f>VLOOKUP('201.7'!A88,'201.7'!A44:N115,14,FALSE)</f>
        <v>198685.1505103723</v>
      </c>
    </row>
    <row r="12" spans="1:10" ht="54" thickTop="1" thickBot="1">
      <c r="A12" s="129" t="s">
        <v>25</v>
      </c>
      <c r="B12" s="130" t="s">
        <v>26</v>
      </c>
      <c r="C12" s="131" t="s">
        <v>27</v>
      </c>
      <c r="D12" s="156">
        <f>VLOOKUP('201.8'!A88,'201.8'!A45:N116,14,FALSE)</f>
        <v>18649.939103295332</v>
      </c>
    </row>
    <row r="13" spans="1:10" ht="54" thickTop="1" thickBot="1">
      <c r="A13" s="129" t="s">
        <v>28</v>
      </c>
      <c r="B13" s="130" t="s">
        <v>29</v>
      </c>
      <c r="C13" s="131" t="s">
        <v>27</v>
      </c>
      <c r="D13" s="156">
        <f>VLOOKUP('201.9'!A88,'201.9'!A46:N117,14,FALSE)</f>
        <v>18271.423227343563</v>
      </c>
    </row>
    <row r="14" spans="1:10" ht="54" thickTop="1" thickBot="1">
      <c r="A14" s="129" t="s">
        <v>30</v>
      </c>
      <c r="B14" s="130" t="s">
        <v>31</v>
      </c>
      <c r="C14" s="131" t="s">
        <v>32</v>
      </c>
      <c r="D14" s="156">
        <f>VLOOKUP('201.10'!A88,'201.10'!A47:N118,14,FALSE)</f>
        <v>8271.6562499958582</v>
      </c>
    </row>
    <row r="15" spans="1:10" ht="54" thickTop="1" thickBot="1">
      <c r="A15" s="129" t="s">
        <v>33</v>
      </c>
      <c r="B15" s="130" t="s">
        <v>34</v>
      </c>
      <c r="C15" s="131" t="s">
        <v>35</v>
      </c>
      <c r="D15" s="156">
        <f>VLOOKUP('201.11'!A88,'201.11'!A48:N119,14,FALSE)</f>
        <v>1631.2478655942373</v>
      </c>
    </row>
    <row r="16" spans="1:10" ht="54" thickTop="1" thickBot="1">
      <c r="A16" s="129" t="s">
        <v>36</v>
      </c>
      <c r="B16" s="130" t="s">
        <v>37</v>
      </c>
      <c r="C16" s="131" t="s">
        <v>21</v>
      </c>
      <c r="D16" s="156">
        <f>VLOOKUP('201.12'!A88,'201.12'!A49:N120,14,FALSE)</f>
        <v>132483.30212386913</v>
      </c>
    </row>
    <row r="17" spans="1:4" ht="64.5" thickTop="1" thickBot="1">
      <c r="A17" s="132" t="s">
        <v>38</v>
      </c>
      <c r="B17" s="133" t="s">
        <v>39</v>
      </c>
      <c r="C17" s="131" t="s">
        <v>21</v>
      </c>
      <c r="D17" s="156">
        <f>VLOOKUP('201.13'!A88,'201.13'!A50:N121,14,FALSE)</f>
        <v>124439.36063490409</v>
      </c>
    </row>
    <row r="18" spans="1:4" ht="54" thickTop="1" thickBot="1">
      <c r="A18" s="129" t="s">
        <v>40</v>
      </c>
      <c r="B18" s="130" t="s">
        <v>41</v>
      </c>
      <c r="C18" s="131" t="s">
        <v>32</v>
      </c>
      <c r="D18" s="156">
        <f>VLOOKUP('201.14'!A88,'201.14'!A51:N122,14,FALSE)</f>
        <v>39338.998248852702</v>
      </c>
    </row>
    <row r="19" spans="1:4" ht="54" thickTop="1" thickBot="1">
      <c r="A19" s="129" t="s">
        <v>42</v>
      </c>
      <c r="B19" s="130" t="s">
        <v>43</v>
      </c>
      <c r="C19" s="131" t="s">
        <v>32</v>
      </c>
      <c r="D19" s="156">
        <f>VLOOKUP('201.15'!A88,'201.15'!A52:N123,14,FALSE)</f>
        <v>48544.699411457121</v>
      </c>
    </row>
    <row r="20" spans="1:4" ht="54" thickTop="1" thickBot="1">
      <c r="A20" s="129" t="s">
        <v>44</v>
      </c>
      <c r="B20" s="130" t="s">
        <v>45</v>
      </c>
      <c r="C20" s="131" t="s">
        <v>32</v>
      </c>
      <c r="D20" s="156">
        <f>VLOOKUP('201.16'!A88,'201.16'!A53:N124,14,FALSE)</f>
        <v>2386.7842093333329</v>
      </c>
    </row>
    <row r="21" spans="1:4" ht="54" thickTop="1" thickBot="1">
      <c r="A21" s="129" t="s">
        <v>46</v>
      </c>
      <c r="B21" s="130" t="s">
        <v>47</v>
      </c>
      <c r="C21" s="131" t="s">
        <v>21</v>
      </c>
      <c r="D21" s="156">
        <f>VLOOKUP('201.17'!A88,'201.17'!A54:N125,14,FALSE)</f>
        <v>109034.61868042563</v>
      </c>
    </row>
    <row r="22" spans="1:4" ht="54" thickTop="1" thickBot="1">
      <c r="A22" s="129" t="s">
        <v>48</v>
      </c>
      <c r="B22" s="130" t="s">
        <v>49</v>
      </c>
      <c r="C22" s="131" t="s">
        <v>21</v>
      </c>
      <c r="D22" s="156">
        <f>VLOOKUP('201.18'!A88,'201.18'!A55:N126,14,FALSE)</f>
        <v>109034.61868042563</v>
      </c>
    </row>
    <row r="23" spans="1:4" ht="54" thickTop="1" thickBot="1">
      <c r="A23" s="129" t="s">
        <v>50</v>
      </c>
      <c r="B23" s="130" t="s">
        <v>51</v>
      </c>
      <c r="C23" s="131" t="s">
        <v>32</v>
      </c>
      <c r="D23" s="156">
        <f>VLOOKUP('201.19'!A88,'201.19'!A56:N127,14,FALSE)</f>
        <v>6860.2359885538162</v>
      </c>
    </row>
    <row r="24" spans="1:4" ht="54" thickTop="1" thickBot="1">
      <c r="A24" s="129" t="s">
        <v>52</v>
      </c>
      <c r="B24" s="130" t="s">
        <v>53</v>
      </c>
      <c r="C24" s="131" t="s">
        <v>32</v>
      </c>
      <c r="D24" s="156">
        <f>VLOOKUP('201.20'!A88,'201.20'!A57:N128,14,FALSE)</f>
        <v>1000.6720182886613</v>
      </c>
    </row>
    <row r="25" spans="1:4" ht="54" thickTop="1" thickBot="1">
      <c r="A25" s="129" t="s">
        <v>54</v>
      </c>
      <c r="B25" s="130" t="s">
        <v>55</v>
      </c>
      <c r="C25" s="131" t="s">
        <v>32</v>
      </c>
      <c r="D25" s="156">
        <f>VLOOKUP('201.21'!A88,'201.21'!A58:N129,14,FALSE)</f>
        <v>8267.3400718803277</v>
      </c>
    </row>
    <row r="26" spans="1:4" ht="54" thickTop="1" thickBot="1">
      <c r="A26" s="129" t="s">
        <v>56</v>
      </c>
      <c r="B26" s="130" t="s">
        <v>57</v>
      </c>
      <c r="C26" s="131" t="s">
        <v>21</v>
      </c>
      <c r="D26" s="156">
        <f>VLOOKUP('203.1'!A88,'203.1'!A59:N130,14,FALSE)</f>
        <v>973092.36096333177</v>
      </c>
    </row>
    <row r="27" spans="1:4" ht="54" thickTop="1" thickBot="1">
      <c r="A27" s="129" t="s">
        <v>58</v>
      </c>
      <c r="B27" s="130" t="s">
        <v>59</v>
      </c>
      <c r="C27" s="131" t="s">
        <v>21</v>
      </c>
      <c r="D27" s="156">
        <f>VLOOKUP('203.2'!A88,'203.2'!A60:N131,14,FALSE)</f>
        <v>1165725.9973586986</v>
      </c>
    </row>
    <row r="28" spans="1:4" ht="54" thickTop="1" thickBot="1">
      <c r="A28" s="129" t="s">
        <v>60</v>
      </c>
      <c r="B28" s="130" t="s">
        <v>61</v>
      </c>
      <c r="C28" s="131" t="s">
        <v>21</v>
      </c>
      <c r="D28" s="156">
        <f>VLOOKUP('203.3'!A88,'203.3'!A61:N132,14,FALSE)</f>
        <v>1303321.4519268177</v>
      </c>
    </row>
    <row r="29" spans="1:4" ht="54" thickTop="1" thickBot="1">
      <c r="A29" s="129" t="s">
        <v>62</v>
      </c>
      <c r="B29" s="130" t="s">
        <v>63</v>
      </c>
      <c r="C29" s="131" t="s">
        <v>21</v>
      </c>
      <c r="D29" s="156">
        <f>VLOOKUP('203.4'!A88,'203.4'!A62:N133,14,FALSE)</f>
        <v>570753.58448766149</v>
      </c>
    </row>
    <row r="30" spans="1:4" ht="54" thickTop="1" thickBot="1">
      <c r="A30" s="129" t="s">
        <v>64</v>
      </c>
      <c r="B30" s="130" t="s">
        <v>65</v>
      </c>
      <c r="C30" s="131" t="s">
        <v>21</v>
      </c>
      <c r="D30" s="156">
        <f>VLOOKUP('203.5'!A88,'203.5'!A63:N134,14,FALSE)</f>
        <v>660449.69644557417</v>
      </c>
    </row>
    <row r="31" spans="1:4" ht="54" thickTop="1" thickBot="1">
      <c r="A31" s="129" t="s">
        <v>66</v>
      </c>
      <c r="B31" s="130" t="s">
        <v>67</v>
      </c>
      <c r="C31" s="131" t="s">
        <v>21</v>
      </c>
      <c r="D31" s="156">
        <f>VLOOKUP('203.6'!A88,'203.6'!A64:N135,14,FALSE)</f>
        <v>717529.04041879135</v>
      </c>
    </row>
    <row r="32" spans="1:4" ht="54" thickTop="1" thickBot="1">
      <c r="A32" s="129" t="s">
        <v>68</v>
      </c>
      <c r="B32" s="130" t="s">
        <v>69</v>
      </c>
      <c r="C32" s="131" t="s">
        <v>21</v>
      </c>
      <c r="D32" s="156">
        <f>VLOOKUP('203.7'!A88,'203.7'!A65:N136,14,FALSE)</f>
        <v>236530.05859999519</v>
      </c>
    </row>
    <row r="33" spans="1:4" ht="54" thickTop="1" thickBot="1">
      <c r="A33" s="129" t="s">
        <v>70</v>
      </c>
      <c r="B33" s="130" t="s">
        <v>71</v>
      </c>
      <c r="C33" s="131" t="s">
        <v>21</v>
      </c>
      <c r="D33" s="156">
        <f>VLOOKUP('203.8'!A88,'203.8'!A66:N137,14,FALSE)</f>
        <v>380986.33427445602</v>
      </c>
    </row>
    <row r="34" spans="1:4" ht="54" thickTop="1" thickBot="1">
      <c r="A34" s="129" t="s">
        <v>72</v>
      </c>
      <c r="B34" s="130" t="s">
        <v>73</v>
      </c>
      <c r="C34" s="131" t="s">
        <v>21</v>
      </c>
      <c r="D34" s="156">
        <f>VLOOKUP('203.9'!A88,'203.9'!A67:N138,14,FALSE)</f>
        <v>404213.62904340739</v>
      </c>
    </row>
    <row r="35" spans="1:4" ht="54" thickTop="1" thickBot="1">
      <c r="A35" s="129" t="s">
        <v>74</v>
      </c>
      <c r="B35" s="130" t="s">
        <v>75</v>
      </c>
      <c r="C35" s="131" t="s">
        <v>21</v>
      </c>
      <c r="D35" s="156">
        <f>VLOOKUP('203.10'!A88,'203.10'!A68:N139,14,FALSE)</f>
        <v>185541.7721350427</v>
      </c>
    </row>
    <row r="36" spans="1:4" ht="54" thickTop="1" thickBot="1">
      <c r="A36" s="129" t="s">
        <v>76</v>
      </c>
      <c r="B36" s="130" t="s">
        <v>77</v>
      </c>
      <c r="C36" s="131" t="s">
        <v>21</v>
      </c>
      <c r="D36" s="156">
        <f>VLOOKUP('203.11'!A88,'203.11'!A69:N140,14,FALSE)</f>
        <v>285965.58294692764</v>
      </c>
    </row>
    <row r="37" spans="1:4" ht="54" thickTop="1" thickBot="1">
      <c r="A37" s="129" t="s">
        <v>78</v>
      </c>
      <c r="B37" s="192" t="s">
        <v>79</v>
      </c>
      <c r="C37" s="131" t="s">
        <v>21</v>
      </c>
      <c r="D37" s="156">
        <f>VLOOKUP('203.12'!A88,'203.12'!A70:N141,14,FALSE)</f>
        <v>298031.71009962971</v>
      </c>
    </row>
    <row r="38" spans="1:4" ht="54" thickTop="1" thickBot="1">
      <c r="A38" s="129" t="s">
        <v>80</v>
      </c>
      <c r="B38" s="130" t="s">
        <v>81</v>
      </c>
      <c r="C38" s="131" t="s">
        <v>24</v>
      </c>
      <c r="D38" s="156">
        <f>VLOOKUP('210.1.1'!A88,'210.1.1'!A71:N142,14,FALSE)</f>
        <v>15163.641907211109</v>
      </c>
    </row>
    <row r="39" spans="1:4" ht="54" thickTop="1" thickBot="1">
      <c r="A39" s="129" t="s">
        <v>82</v>
      </c>
      <c r="B39" s="130" t="s">
        <v>83</v>
      </c>
      <c r="C39" s="131" t="s">
        <v>24</v>
      </c>
      <c r="D39" s="156">
        <f>VLOOKUP('210.1.2'!A88,'210.1.2'!A72:N143,14,FALSE)</f>
        <v>4662.7611714149498</v>
      </c>
    </row>
    <row r="40" spans="1:4" ht="54" thickTop="1" thickBot="1">
      <c r="A40" s="129" t="s">
        <v>84</v>
      </c>
      <c r="B40" s="130" t="s">
        <v>85</v>
      </c>
      <c r="C40" s="131" t="s">
        <v>24</v>
      </c>
      <c r="D40" s="156">
        <f>VLOOKUP('210.2.1'!A90,'210.2.1'!A73:N144,14,FALSE)</f>
        <v>33668.294464703984</v>
      </c>
    </row>
    <row r="41" spans="1:4" ht="54" thickTop="1" thickBot="1">
      <c r="A41" s="129" t="s">
        <v>86</v>
      </c>
      <c r="B41" s="130" t="s">
        <v>87</v>
      </c>
      <c r="C41" s="131" t="s">
        <v>24</v>
      </c>
      <c r="D41" s="156">
        <f>VLOOKUP('210.2.2'!A88,'210.2.2'!A74:N145,14,FALSE)</f>
        <v>15163.641907211109</v>
      </c>
    </row>
    <row r="42" spans="1:4" ht="54" thickTop="1" thickBot="1">
      <c r="A42" s="129" t="s">
        <v>88</v>
      </c>
      <c r="B42" s="130" t="s">
        <v>89</v>
      </c>
      <c r="C42" s="131" t="s">
        <v>24</v>
      </c>
      <c r="D42" s="156">
        <f>VLOOKUP('210.2.3'!A91,'210.2.3'!A91:N146,14,FALSE)</f>
        <v>23167.413728907824</v>
      </c>
    </row>
    <row r="43" spans="1:4" ht="54" thickTop="1" thickBot="1">
      <c r="A43" s="129" t="s">
        <v>90</v>
      </c>
      <c r="B43" s="130" t="s">
        <v>91</v>
      </c>
      <c r="C43" s="131" t="s">
        <v>24</v>
      </c>
      <c r="D43" s="156">
        <f>VLOOKUP('210.2.4'!A88,'210.2.4'!A88:N147,14,FALSE)</f>
        <v>4662.7611714149498</v>
      </c>
    </row>
    <row r="44" spans="1:4" ht="54" thickTop="1" thickBot="1">
      <c r="A44" s="129" t="s">
        <v>92</v>
      </c>
      <c r="B44" s="130" t="s">
        <v>93</v>
      </c>
      <c r="C44" s="131" t="s">
        <v>24</v>
      </c>
      <c r="D44" s="156">
        <f>VLOOKUP('211.1'!A88,'211.1'!A88:N148,14,FALSE)</f>
        <v>13126.015685599523</v>
      </c>
    </row>
    <row r="45" spans="1:4" ht="54" thickTop="1" thickBot="1">
      <c r="A45" s="129" t="s">
        <v>94</v>
      </c>
      <c r="B45" s="130" t="s">
        <v>95</v>
      </c>
      <c r="C45" s="131" t="s">
        <v>24</v>
      </c>
      <c r="D45" s="156">
        <f>VLOOKUP('220.1'!A88,'220.1'!A88:N149,14,FALSE)</f>
        <v>17305.591565523606</v>
      </c>
    </row>
    <row r="46" spans="1:4" ht="54" thickTop="1" thickBot="1">
      <c r="A46" s="129" t="s">
        <v>96</v>
      </c>
      <c r="B46" s="130" t="s">
        <v>97</v>
      </c>
      <c r="C46" s="131" t="s">
        <v>24</v>
      </c>
      <c r="D46" s="156">
        <f>VLOOKUP('221.1'!A88,'221.1'!A88:N150,14,FALSE)</f>
        <v>12110.456183922373</v>
      </c>
    </row>
    <row r="47" spans="1:4" ht="54" thickTop="1" thickBot="1">
      <c r="A47" s="129" t="s">
        <v>98</v>
      </c>
      <c r="B47" s="130" t="s">
        <v>99</v>
      </c>
      <c r="C47" s="131" t="s">
        <v>24</v>
      </c>
      <c r="D47" s="156">
        <f>VLOOKUP('221.2'!A88,'221.2'!A88:N151,14,FALSE)</f>
        <v>7824.8660781155504</v>
      </c>
    </row>
    <row r="48" spans="1:4" ht="54" thickTop="1" thickBot="1">
      <c r="A48" s="129" t="s">
        <v>100</v>
      </c>
      <c r="B48" s="130" t="s">
        <v>101</v>
      </c>
      <c r="C48" s="131" t="s">
        <v>27</v>
      </c>
      <c r="D48" s="156">
        <f>VLOOKUP('223.1'!A88,'223.1'!A88:N152,14,FALSE)</f>
        <v>11335.30951032606</v>
      </c>
    </row>
    <row r="49" spans="1:4" ht="54" thickTop="1" thickBot="1">
      <c r="A49" s="129" t="s">
        <v>102</v>
      </c>
      <c r="B49" s="130" t="s">
        <v>103</v>
      </c>
      <c r="C49" s="131" t="s">
        <v>27</v>
      </c>
      <c r="D49" s="156">
        <f>VLOOKUP('223.2'!A88,'223.2'!A88:N153,14,FALSE)</f>
        <v>19615.862472089648</v>
      </c>
    </row>
    <row r="50" spans="1:4" ht="54" thickTop="1" thickBot="1">
      <c r="A50" s="129" t="s">
        <v>104</v>
      </c>
      <c r="B50" s="130" t="s">
        <v>105</v>
      </c>
      <c r="C50" s="131" t="s">
        <v>24</v>
      </c>
      <c r="D50" s="156">
        <f>VLOOKUP('223.3.1'!A88,'223.3.1'!A88:N154,14,FALSE)</f>
        <v>56646</v>
      </c>
    </row>
    <row r="51" spans="1:4" ht="54" thickTop="1" thickBot="1">
      <c r="A51" s="129" t="s">
        <v>106</v>
      </c>
      <c r="B51" s="130" t="s">
        <v>107</v>
      </c>
      <c r="C51" s="131" t="s">
        <v>24</v>
      </c>
      <c r="D51" s="156">
        <f>VLOOKUP('223.3.2'!A88,'223.3.2'!A88:N155,14,FALSE)</f>
        <v>95907.32358407008</v>
      </c>
    </row>
    <row r="52" spans="1:4" ht="54" thickTop="1" thickBot="1">
      <c r="A52" s="129" t="s">
        <v>108</v>
      </c>
      <c r="B52" s="130" t="s">
        <v>109</v>
      </c>
      <c r="C52" s="131" t="s">
        <v>24</v>
      </c>
      <c r="D52" s="156">
        <f>VLOOKUP('223.3.3'!A88,'223.3.3'!A88:N156,14,FALSE)</f>
        <v>132668.51092615255</v>
      </c>
    </row>
    <row r="53" spans="1:4" ht="54" thickTop="1" thickBot="1">
      <c r="A53" s="135" t="s">
        <v>110</v>
      </c>
      <c r="B53" s="136" t="s">
        <v>111</v>
      </c>
      <c r="C53" s="131" t="s">
        <v>27</v>
      </c>
      <c r="D53" s="156">
        <f>VLOOKUP('230.1'!A88,'230.1'!A88:N157,14,FALSE)</f>
        <v>3667.3025783651842</v>
      </c>
    </row>
    <row r="54" spans="1:4" ht="54" thickTop="1" thickBot="1">
      <c r="A54" s="135" t="s">
        <v>112</v>
      </c>
      <c r="B54" s="136" t="s">
        <v>113</v>
      </c>
      <c r="C54" s="131" t="s">
        <v>27</v>
      </c>
      <c r="D54" s="156">
        <f>VLOOKUP('231.1'!A88,'231.1'!A88:N159,14,FALSE)</f>
        <v>12245.815838719318</v>
      </c>
    </row>
    <row r="55" spans="1:4" ht="54" thickTop="1" thickBot="1">
      <c r="A55" s="135" t="s">
        <v>114</v>
      </c>
      <c r="B55" s="136" t="s">
        <v>115</v>
      </c>
      <c r="C55" s="131" t="s">
        <v>27</v>
      </c>
      <c r="D55" s="156">
        <f>VLOOKUP('232.1'!A88,'232.1'!A88:N160,14,FALSE)</f>
        <v>10430.085565426001</v>
      </c>
    </row>
    <row r="56" spans="1:4" ht="54" thickTop="1" thickBot="1">
      <c r="A56" s="135" t="s">
        <v>116</v>
      </c>
      <c r="B56" s="136" t="s">
        <v>117</v>
      </c>
      <c r="C56" s="131" t="s">
        <v>27</v>
      </c>
      <c r="D56" s="156">
        <f>VLOOKUP('233.1'!A88,'233.1'!A88:N161,14,FALSE)</f>
        <v>16584.809276390049</v>
      </c>
    </row>
    <row r="57" spans="1:4" ht="54" thickTop="1" thickBot="1">
      <c r="A57" s="135" t="s">
        <v>118</v>
      </c>
      <c r="B57" s="136" t="s">
        <v>119</v>
      </c>
      <c r="C57" s="131" t="s">
        <v>27</v>
      </c>
      <c r="D57" s="156">
        <f>VLOOKUP('233.10'!A88,'233.10'!A88:N162,14,FALSE)</f>
        <v>32338.91605979648</v>
      </c>
    </row>
    <row r="58" spans="1:4" ht="54" thickTop="1" thickBot="1">
      <c r="A58" s="135" t="s">
        <v>120</v>
      </c>
      <c r="B58" s="136" t="s">
        <v>121</v>
      </c>
      <c r="C58" s="131" t="s">
        <v>27</v>
      </c>
      <c r="D58" s="156">
        <f>VLOOKUP('234.1'!A88,'234.1'!A88:N163,14,FALSE)</f>
        <v>1276.1421360539455</v>
      </c>
    </row>
    <row r="59" spans="1:4" ht="54" thickTop="1" thickBot="1">
      <c r="A59" s="135" t="s">
        <v>122</v>
      </c>
      <c r="B59" s="136" t="s">
        <v>123</v>
      </c>
      <c r="C59" s="131" t="s">
        <v>24</v>
      </c>
      <c r="D59" s="156">
        <f>VLOOKUP('235.1'!A88,'235.1'!A88:N164,14,FALSE)</f>
        <v>67973.391235386851</v>
      </c>
    </row>
    <row r="60" spans="1:4" ht="54" thickTop="1" thickBot="1">
      <c r="A60" s="137" t="s">
        <v>124</v>
      </c>
      <c r="B60" s="136" t="s">
        <v>125</v>
      </c>
      <c r="C60" s="131" t="s">
        <v>24</v>
      </c>
      <c r="D60" s="156">
        <f>VLOOKUP('235.10'!A88,'235.10'!A88:N165,14,FALSE)</f>
        <v>18698.417525404064</v>
      </c>
    </row>
    <row r="61" spans="1:4" ht="54" thickTop="1" thickBot="1">
      <c r="A61" s="137" t="s">
        <v>126</v>
      </c>
      <c r="B61" s="136" t="s">
        <v>127</v>
      </c>
      <c r="C61" s="131" t="s">
        <v>128</v>
      </c>
      <c r="D61" s="156">
        <f>VLOOKUP('235.11'!A88,'235.11'!A88:N166,14,FALSE)</f>
        <v>615.93717137478484</v>
      </c>
    </row>
    <row r="62" spans="1:4" ht="54" thickTop="1" thickBot="1">
      <c r="A62" s="137" t="s">
        <v>129</v>
      </c>
      <c r="B62" s="136" t="s">
        <v>130</v>
      </c>
      <c r="C62" s="131" t="s">
        <v>24</v>
      </c>
      <c r="D62" s="156">
        <f>VLOOKUP('236.1'!A88,'236.1'!A88:N167,14,FALSE)</f>
        <v>121964.21526967564</v>
      </c>
    </row>
    <row r="63" spans="1:4" ht="54" thickTop="1" thickBot="1">
      <c r="A63" s="137" t="s">
        <v>131</v>
      </c>
      <c r="B63" s="136" t="s">
        <v>132</v>
      </c>
      <c r="C63" s="131" t="s">
        <v>24</v>
      </c>
      <c r="D63" s="156">
        <f>VLOOKUP('236.10'!A87,'236.10'!A87:N168,14,FALSE)</f>
        <v>18698.417525404064</v>
      </c>
    </row>
    <row r="64" spans="1:4" ht="54" thickTop="1" thickBot="1">
      <c r="A64" s="137" t="s">
        <v>133</v>
      </c>
      <c r="B64" s="138" t="s">
        <v>134</v>
      </c>
      <c r="C64" s="152" t="s">
        <v>128</v>
      </c>
      <c r="D64" s="156">
        <f>VLOOKUP('236.11'!A88,'236.11'!A88:N169,14,FALSE)</f>
        <v>1290.8224718033946</v>
      </c>
    </row>
    <row r="65" spans="1:4" ht="54" thickTop="1" thickBot="1">
      <c r="A65" s="135" t="s">
        <v>135</v>
      </c>
      <c r="B65" s="136" t="s">
        <v>136</v>
      </c>
      <c r="C65" s="131" t="s">
        <v>27</v>
      </c>
      <c r="D65" s="156">
        <f>VLOOKUP('310.1'!A87,'310.1'!A87:N170,14,FALSE)</f>
        <v>1202.3951589309524</v>
      </c>
    </row>
    <row r="66" spans="1:4" ht="54" thickTop="1" thickBot="1">
      <c r="A66" s="135" t="s">
        <v>137</v>
      </c>
      <c r="B66" s="136" t="s">
        <v>138</v>
      </c>
      <c r="C66" s="131" t="s">
        <v>24</v>
      </c>
      <c r="D66" s="156">
        <f>VLOOKUP('311.1'!A87,'311.1'!A87:N171,14,FALSE)</f>
        <v>53005.510376142876</v>
      </c>
    </row>
    <row r="67" spans="1:4" ht="54" thickTop="1" thickBot="1">
      <c r="A67" s="135" t="s">
        <v>139</v>
      </c>
      <c r="B67" s="136" t="s">
        <v>140</v>
      </c>
      <c r="C67" s="131" t="s">
        <v>35</v>
      </c>
      <c r="D67" s="156">
        <f>VLOOKUP('312.1'!A88,'312.1'!A88:N172,14,FALSE)</f>
        <v>6574.6165797800677</v>
      </c>
    </row>
    <row r="68" spans="1:4" ht="54" thickTop="1" thickBot="1">
      <c r="A68" s="135" t="s">
        <v>141</v>
      </c>
      <c r="B68" s="136" t="s">
        <v>142</v>
      </c>
      <c r="C68" s="131" t="s">
        <v>35</v>
      </c>
      <c r="D68" s="156">
        <f>VLOOKUP('312.2'!A88,'312.2'!A88:N173,14,FALSE)</f>
        <v>5737.6701088981972</v>
      </c>
    </row>
    <row r="69" spans="1:4" ht="54" thickTop="1" thickBot="1">
      <c r="A69" s="135" t="s">
        <v>143</v>
      </c>
      <c r="B69" s="136" t="s">
        <v>144</v>
      </c>
      <c r="C69" s="131" t="s">
        <v>145</v>
      </c>
      <c r="D69" s="156">
        <f>VLOOKUP('312.3'!A87,'312.3'!A87:N174,14,FALSE)</f>
        <v>2138.3928783644892</v>
      </c>
    </row>
    <row r="70" spans="1:4" ht="54" thickTop="1" thickBot="1">
      <c r="A70" s="135" t="s">
        <v>146</v>
      </c>
      <c r="B70" s="136" t="s">
        <v>147</v>
      </c>
      <c r="C70" s="131" t="s">
        <v>24</v>
      </c>
      <c r="D70" s="157">
        <f>VLOOKUP('312.4'!A88,'312.4'!A88:N175,14,FALSE)</f>
        <v>52997.137392706805</v>
      </c>
    </row>
    <row r="71" spans="1:4" ht="54" thickTop="1" thickBot="1">
      <c r="A71" s="135" t="s">
        <v>148</v>
      </c>
      <c r="B71" s="136" t="s">
        <v>149</v>
      </c>
      <c r="C71" s="131" t="s">
        <v>24</v>
      </c>
      <c r="D71" s="157">
        <f>VLOOKUP('320.1'!A88,'320.1'!A88:N176,14,FALSE)</f>
        <v>96031.249316650254</v>
      </c>
    </row>
    <row r="72" spans="1:4" ht="54" thickTop="1" thickBot="1">
      <c r="A72" s="135" t="s">
        <v>150</v>
      </c>
      <c r="B72" s="136" t="s">
        <v>151</v>
      </c>
      <c r="C72" s="131" t="s">
        <v>24</v>
      </c>
      <c r="D72" s="157">
        <f>VLOOKUP('320.2'!A88,'320.2'!A88:N177,14,FALSE)</f>
        <v>92163.293688188307</v>
      </c>
    </row>
    <row r="73" spans="1:4" ht="54" thickTop="1" thickBot="1">
      <c r="A73" s="135" t="s">
        <v>152</v>
      </c>
      <c r="B73" s="136" t="s">
        <v>153</v>
      </c>
      <c r="C73" s="131" t="s">
        <v>24</v>
      </c>
      <c r="D73" s="157">
        <f>VLOOKUP('320.3'!A88,'320.3'!A88:N178,14,FALSE)</f>
        <v>94360.19539078197</v>
      </c>
    </row>
    <row r="74" spans="1:4" ht="54" thickTop="1" thickBot="1">
      <c r="A74" s="135" t="s">
        <v>154</v>
      </c>
      <c r="B74" s="136" t="s">
        <v>155</v>
      </c>
      <c r="C74" s="131" t="s">
        <v>24</v>
      </c>
      <c r="D74" s="157">
        <f>VLOOKUP('320.4'!A88,'320.4'!A88:N179,14,FALSE)</f>
        <v>110854.56864080644</v>
      </c>
    </row>
    <row r="75" spans="1:4" ht="54" thickTop="1" thickBot="1">
      <c r="A75" s="135" t="s">
        <v>156</v>
      </c>
      <c r="B75" s="136" t="s">
        <v>157</v>
      </c>
      <c r="C75" s="131" t="s">
        <v>24</v>
      </c>
      <c r="D75" s="157">
        <f>VLOOKUP('320.5'!A88,'320.5'!A88:N180,14,FALSE)</f>
        <v>106986.61301234452</v>
      </c>
    </row>
    <row r="76" spans="1:4" ht="54" thickTop="1" thickBot="1">
      <c r="A76" s="135" t="s">
        <v>158</v>
      </c>
      <c r="B76" s="136" t="s">
        <v>159</v>
      </c>
      <c r="C76" s="131" t="s">
        <v>24</v>
      </c>
      <c r="D76" s="157">
        <f>VLOOKUP('320.6'!A88,'320.6'!A88:N181,14,FALSE)</f>
        <v>109183.51471493815</v>
      </c>
    </row>
    <row r="77" spans="1:4" ht="54" thickTop="1" thickBot="1">
      <c r="A77" s="135" t="s">
        <v>160</v>
      </c>
      <c r="B77" s="136" t="s">
        <v>161</v>
      </c>
      <c r="C77" s="131" t="s">
        <v>24</v>
      </c>
      <c r="D77" s="157">
        <f>VLOOKUP('330.1'!A88,'330.1'!A88:N182,14,FALSE)</f>
        <v>125550.40369292365</v>
      </c>
    </row>
    <row r="78" spans="1:4" ht="54" thickTop="1" thickBot="1">
      <c r="A78" s="137" t="s">
        <v>162</v>
      </c>
      <c r="B78" s="136" t="s">
        <v>163</v>
      </c>
      <c r="C78" s="131" t="s">
        <v>24</v>
      </c>
      <c r="D78" s="157">
        <f>VLOOKUP('330.2'!A88,'330.1'!A88:N183,14,FALSE)</f>
        <v>125550.40369292365</v>
      </c>
    </row>
    <row r="79" spans="1:4" ht="54" thickTop="1" thickBot="1">
      <c r="A79" s="137" t="s">
        <v>164</v>
      </c>
      <c r="B79" s="138" t="s">
        <v>165</v>
      </c>
      <c r="C79" s="131" t="s">
        <v>24</v>
      </c>
      <c r="D79" s="157">
        <f>VLOOKUP('330.3'!A88,'330.3'!A88:N184,14,FALSE)</f>
        <v>133641.80914835268</v>
      </c>
    </row>
    <row r="80" spans="1:4" ht="54" thickTop="1" thickBot="1">
      <c r="A80" s="137" t="s">
        <v>166</v>
      </c>
      <c r="B80" s="138" t="s">
        <v>167</v>
      </c>
      <c r="C80" s="131" t="s">
        <v>24</v>
      </c>
      <c r="D80" s="157">
        <f>VLOOKUP('330.4'!A88,'330.4'!A88:N185,14,FALSE)</f>
        <v>140373.72301707981</v>
      </c>
    </row>
    <row r="81" spans="1:4" ht="54" thickTop="1" thickBot="1">
      <c r="A81" s="137" t="s">
        <v>168</v>
      </c>
      <c r="B81" s="138" t="s">
        <v>169</v>
      </c>
      <c r="C81" s="131" t="s">
        <v>24</v>
      </c>
      <c r="D81" s="157">
        <f>VLOOKUP('330.5'!A88,'330.5'!A88:N186,14,FALSE)</f>
        <v>140125.10234964723</v>
      </c>
    </row>
    <row r="82" spans="1:4" ht="54" thickTop="1" thickBot="1">
      <c r="A82" s="137" t="s">
        <v>170</v>
      </c>
      <c r="B82" s="138" t="s">
        <v>171</v>
      </c>
      <c r="C82" s="131" t="s">
        <v>24</v>
      </c>
      <c r="D82" s="157">
        <f>VLOOKUP('330.6'!A88,'330.6'!A88:N187,14,FALSE)</f>
        <v>148465.12847250886</v>
      </c>
    </row>
    <row r="83" spans="1:4" ht="54" thickTop="1" thickBot="1">
      <c r="A83" s="135" t="s">
        <v>172</v>
      </c>
      <c r="B83" s="136" t="s">
        <v>173</v>
      </c>
      <c r="C83" s="131" t="s">
        <v>24</v>
      </c>
      <c r="D83" s="157">
        <f>VLOOKUP('340.1'!A88,'340.1'!A88:N188,14,FALSE)</f>
        <v>124721.50811357916</v>
      </c>
    </row>
    <row r="84" spans="1:4" ht="54" thickTop="1" thickBot="1">
      <c r="A84" s="135" t="s">
        <v>174</v>
      </c>
      <c r="B84" s="136" t="s">
        <v>175</v>
      </c>
      <c r="C84" s="131" t="s">
        <v>24</v>
      </c>
      <c r="D84" s="157">
        <f>VLOOKUP('340.2'!A88,'340.2'!A88:N190,14,FALSE)</f>
        <v>132501.70566687628</v>
      </c>
    </row>
    <row r="85" spans="1:4" ht="54" thickTop="1" thickBot="1">
      <c r="A85" s="135" t="s">
        <v>176</v>
      </c>
      <c r="B85" s="136" t="s">
        <v>177</v>
      </c>
      <c r="C85" s="131" t="s">
        <v>24</v>
      </c>
      <c r="D85" s="157">
        <f>VLOOKUP('340.3'!A88,'340.3'!A88:N191,14,FALSE)</f>
        <v>132501.70566687628</v>
      </c>
    </row>
    <row r="86" spans="1:4" ht="54" thickTop="1" thickBot="1">
      <c r="A86" s="135" t="s">
        <v>178</v>
      </c>
      <c r="B86" s="136" t="s">
        <v>179</v>
      </c>
      <c r="C86" s="131" t="s">
        <v>24</v>
      </c>
      <c r="D86" s="157">
        <f>VLOOKUP('350.1'!A88,'350.1'!A88:N192,14,FALSE)</f>
        <v>176624.00729251123</v>
      </c>
    </row>
    <row r="87" spans="1:4" ht="54" thickTop="1" thickBot="1">
      <c r="A87" s="173" t="s">
        <v>180</v>
      </c>
      <c r="B87" s="136" t="s">
        <v>181</v>
      </c>
      <c r="C87" s="131" t="s">
        <v>24</v>
      </c>
      <c r="D87" s="157">
        <f>VLOOKUP('350.2'!A88,'350.2'!A88:N193,14,FALSE)</f>
        <v>176375.38662507862</v>
      </c>
    </row>
    <row r="88" spans="1:4" ht="54" thickTop="1" thickBot="1">
      <c r="A88" s="137" t="s">
        <v>182</v>
      </c>
      <c r="B88" s="138" t="s">
        <v>183</v>
      </c>
      <c r="C88" s="131" t="s">
        <v>24</v>
      </c>
      <c r="D88" s="157">
        <f>VLOOKUP('350.3'!A88,'350.3'!A88:N194,14,FALSE)</f>
        <v>176624.00729251123</v>
      </c>
    </row>
    <row r="89" spans="1:4" ht="54" thickTop="1" thickBot="1">
      <c r="A89" s="135" t="s">
        <v>184</v>
      </c>
      <c r="B89" s="136" t="s">
        <v>185</v>
      </c>
      <c r="C89" s="131" t="s">
        <v>24</v>
      </c>
      <c r="D89" s="157">
        <f>VLOOKUP('350.4'!A88,'350.4'!A88:N195,14,FALSE)</f>
        <v>176375.38662507862</v>
      </c>
    </row>
    <row r="90" spans="1:4" ht="54" thickTop="1" thickBot="1">
      <c r="A90" s="137" t="s">
        <v>186</v>
      </c>
      <c r="B90" s="138" t="s">
        <v>187</v>
      </c>
      <c r="C90" s="131" t="s">
        <v>24</v>
      </c>
      <c r="D90" s="157">
        <f>VLOOKUP('350.10'!A88,'350.10'!A88:N196,14,FALSE)</f>
        <v>121189.66186878057</v>
      </c>
    </row>
    <row r="91" spans="1:4" ht="54" thickTop="1" thickBot="1">
      <c r="A91" s="137" t="s">
        <v>188</v>
      </c>
      <c r="B91" s="138" t="s">
        <v>189</v>
      </c>
      <c r="C91" s="131" t="s">
        <v>24</v>
      </c>
      <c r="D91" s="157">
        <f>VLOOKUP('350.11'!A88,'350.11'!A88:N197,14,FALSE)</f>
        <v>120941.04120134799</v>
      </c>
    </row>
    <row r="92" spans="1:4" ht="54" thickTop="1" thickBot="1">
      <c r="A92" s="137" t="s">
        <v>190</v>
      </c>
      <c r="B92" s="138" t="s">
        <v>191</v>
      </c>
      <c r="C92" s="131" t="s">
        <v>24</v>
      </c>
      <c r="D92" s="157">
        <f>VLOOKUP('350.12'!A88,'350.12'!A88:N198,14,FALSE)</f>
        <v>121189.66186878057</v>
      </c>
    </row>
    <row r="93" spans="1:4" ht="54" thickTop="1" thickBot="1">
      <c r="A93" s="137" t="s">
        <v>192</v>
      </c>
      <c r="B93" s="138" t="s">
        <v>193</v>
      </c>
      <c r="C93" s="131" t="s">
        <v>24</v>
      </c>
      <c r="D93" s="157">
        <f>VLOOKUP('350.13'!A88,'350.13'!A88:N199,14,FALSE)</f>
        <v>120941.04120134799</v>
      </c>
    </row>
    <row r="94" spans="1:4" ht="54" thickTop="1" thickBot="1">
      <c r="A94" s="135" t="s">
        <v>194</v>
      </c>
      <c r="B94" s="136" t="s">
        <v>195</v>
      </c>
      <c r="C94" s="131" t="s">
        <v>35</v>
      </c>
      <c r="D94" s="157">
        <f>VLOOKUP('350.14'!A88,'350.14'!A88:N200,14,FALSE)</f>
        <v>615.93717137478484</v>
      </c>
    </row>
    <row r="95" spans="1:4" ht="54" thickTop="1" thickBot="1">
      <c r="A95" s="137" t="s">
        <v>196</v>
      </c>
      <c r="B95" s="138" t="s">
        <v>197</v>
      </c>
      <c r="C95" s="131" t="s">
        <v>24</v>
      </c>
      <c r="D95" s="157">
        <f>VLOOKUP('351.1'!A88,'351.1'!A88:N201,14,FALSE)</f>
        <v>176375.38662507862</v>
      </c>
    </row>
    <row r="96" spans="1:4" ht="54" thickTop="1" thickBot="1">
      <c r="A96" s="137" t="s">
        <v>198</v>
      </c>
      <c r="B96" s="138" t="s">
        <v>199</v>
      </c>
      <c r="C96" s="131" t="s">
        <v>24</v>
      </c>
      <c r="D96" s="157">
        <f>VLOOKUP('351.2'!A88,'351.2'!A88:N202,14,FALSE)</f>
        <v>176375.38662507862</v>
      </c>
    </row>
    <row r="97" spans="1:4" ht="54" thickTop="1" thickBot="1">
      <c r="A97" s="137" t="s">
        <v>200</v>
      </c>
      <c r="B97" s="138" t="s">
        <v>201</v>
      </c>
      <c r="C97" s="131" t="s">
        <v>24</v>
      </c>
      <c r="D97" s="157">
        <f>VLOOKUP('351.10'!A88,'351.10'!A88:N203,14,FALSE)</f>
        <v>120941.04120134799</v>
      </c>
    </row>
    <row r="98" spans="1:4" ht="54" thickTop="1" thickBot="1">
      <c r="A98" s="137" t="s">
        <v>202</v>
      </c>
      <c r="B98" s="138" t="s">
        <v>203</v>
      </c>
      <c r="C98" s="131" t="s">
        <v>24</v>
      </c>
      <c r="D98" s="157">
        <f>VLOOKUP('351.11'!A88,'351.11'!A88:N204,14,FALSE)</f>
        <v>120941.04120134799</v>
      </c>
    </row>
    <row r="99" spans="1:4" ht="54" thickTop="1" thickBot="1">
      <c r="A99" s="137" t="s">
        <v>204</v>
      </c>
      <c r="B99" s="138" t="s">
        <v>205</v>
      </c>
      <c r="C99" s="131" t="s">
        <v>35</v>
      </c>
      <c r="D99" s="157">
        <f>VLOOKUP('351.12'!A88,'351.12'!A88:N205,14,FALSE)</f>
        <v>615.93717137478484</v>
      </c>
    </row>
    <row r="100" spans="1:4" ht="54" thickTop="1" thickBot="1">
      <c r="A100" s="137" t="s">
        <v>206</v>
      </c>
      <c r="B100" s="138" t="s">
        <v>207</v>
      </c>
      <c r="C100" s="131" t="s">
        <v>35</v>
      </c>
      <c r="D100" s="157">
        <f>VLOOKUP('410.1'!A88,'410.1'!A88:N206,14,FALSE)</f>
        <v>2460.5525464911125</v>
      </c>
    </row>
    <row r="101" spans="1:4" ht="54" thickTop="1" thickBot="1">
      <c r="A101" s="137" t="s">
        <v>208</v>
      </c>
      <c r="B101" s="138" t="s">
        <v>209</v>
      </c>
      <c r="C101" s="131" t="s">
        <v>35</v>
      </c>
      <c r="D101" s="157">
        <f>VLOOKUP('410.2'!A88,'410.2'!A88:N207,14,FALSE)</f>
        <v>2032.5811002542091</v>
      </c>
    </row>
    <row r="102" spans="1:4" ht="54" thickTop="1" thickBot="1">
      <c r="A102" s="137" t="s">
        <v>210</v>
      </c>
      <c r="B102" s="138" t="s">
        <v>211</v>
      </c>
      <c r="C102" s="131" t="s">
        <v>128</v>
      </c>
      <c r="D102" s="157">
        <f>VLOOKUP('410.3'!A88,'410.3'!A88:N208,14,FALSE)</f>
        <v>2032.5811002542091</v>
      </c>
    </row>
    <row r="103" spans="1:4" ht="54" thickTop="1" thickBot="1">
      <c r="A103" s="137" t="s">
        <v>212</v>
      </c>
      <c r="B103" s="138" t="s">
        <v>213</v>
      </c>
      <c r="C103" s="131" t="s">
        <v>145</v>
      </c>
      <c r="D103" s="157">
        <f>VLOOKUP('411.1'!A88,'411.1'!A88:N209,14,FALSE)</f>
        <v>2094.9937026920356</v>
      </c>
    </row>
    <row r="104" spans="1:4" ht="54" thickTop="1" thickBot="1">
      <c r="A104" s="135" t="s">
        <v>214</v>
      </c>
      <c r="B104" s="136" t="s">
        <v>215</v>
      </c>
      <c r="C104" s="131" t="s">
        <v>145</v>
      </c>
      <c r="D104" s="157">
        <f>VLOOKUP('411.2'!A88,'411.2'!A88:N210,14,FALSE)</f>
        <v>2079.1177031933412</v>
      </c>
    </row>
    <row r="105" spans="1:4" ht="54" thickTop="1" thickBot="1">
      <c r="A105" s="135" t="s">
        <v>216</v>
      </c>
      <c r="B105" s="136" t="s">
        <v>217</v>
      </c>
      <c r="C105" s="131" t="s">
        <v>145</v>
      </c>
      <c r="D105" s="157">
        <f>VLOOKUP('411.3'!A88,'411.3'!A88:N211,14,FALSE)</f>
        <v>2369.9653242802215</v>
      </c>
    </row>
    <row r="106" spans="1:4" ht="54" thickTop="1" thickBot="1">
      <c r="A106" s="135" t="s">
        <v>218</v>
      </c>
      <c r="B106" s="136" t="s">
        <v>219</v>
      </c>
      <c r="C106" s="131" t="s">
        <v>145</v>
      </c>
      <c r="D106" s="157">
        <f>VLOOKUP('411.4'!A88,'411.4'!A88:N212,14,FALSE)</f>
        <v>2130.9768550030567</v>
      </c>
    </row>
    <row r="107" spans="1:4" ht="54" thickTop="1" thickBot="1">
      <c r="A107" s="135" t="s">
        <v>220</v>
      </c>
      <c r="B107" s="169" t="s">
        <v>221</v>
      </c>
      <c r="C107" s="131" t="s">
        <v>35</v>
      </c>
      <c r="D107" s="157">
        <f>VLOOKUP('413.1'!A88,'413.1'!A88:N213,14,FALSE)</f>
        <v>3254.4391474799213</v>
      </c>
    </row>
    <row r="108" spans="1:4" ht="54" thickTop="1" thickBot="1">
      <c r="A108" s="135" t="s">
        <v>222</v>
      </c>
      <c r="B108" s="136" t="s">
        <v>223</v>
      </c>
      <c r="C108" s="131" t="s">
        <v>35</v>
      </c>
      <c r="D108" s="157">
        <f>VLOOKUP('413.2'!A88,'413.2'!A88:N214,14,FALSE)</f>
        <v>3214.7406413516833</v>
      </c>
    </row>
    <row r="109" spans="1:4" ht="54" thickTop="1" thickBot="1">
      <c r="A109" s="135" t="s">
        <v>224</v>
      </c>
      <c r="B109" s="136" t="s">
        <v>225</v>
      </c>
      <c r="C109" s="131" t="s">
        <v>35</v>
      </c>
      <c r="D109" s="157">
        <f>VLOOKUP('413.3'!A88,'413.3'!A88:N215,14,FALSE)</f>
        <v>3230.6200438029791</v>
      </c>
    </row>
    <row r="110" spans="1:4" ht="54" thickTop="1" thickBot="1">
      <c r="A110" s="135" t="s">
        <v>226</v>
      </c>
      <c r="B110" s="136" t="s">
        <v>227</v>
      </c>
      <c r="C110" s="131" t="s">
        <v>35</v>
      </c>
      <c r="D110" s="157">
        <f>VLOOKUP('414.1'!A88,'414.1'!A88:N216,14,FALSE)</f>
        <v>3187.2442047982813</v>
      </c>
    </row>
    <row r="111" spans="1:4" ht="54" thickTop="1" thickBot="1">
      <c r="A111" s="135" t="s">
        <v>228</v>
      </c>
      <c r="B111" s="136" t="s">
        <v>229</v>
      </c>
      <c r="C111" s="131" t="s">
        <v>35</v>
      </c>
      <c r="D111" s="157">
        <f>VLOOKUP('414.2'!A88,'414.2'!A88:N217,14,FALSE)</f>
        <v>3219.0030097008712</v>
      </c>
    </row>
    <row r="112" spans="1:4" ht="54" thickTop="1" thickBot="1">
      <c r="A112" s="135" t="s">
        <v>230</v>
      </c>
      <c r="B112" s="136" t="s">
        <v>231</v>
      </c>
      <c r="C112" s="131" t="s">
        <v>35</v>
      </c>
      <c r="D112" s="157">
        <f>VLOOKUP('414.3'!A88,'414.3'!A88:N218,14,FALSE)</f>
        <v>3219.0030097008712</v>
      </c>
    </row>
    <row r="113" spans="1:4" ht="54" thickTop="1" thickBot="1">
      <c r="A113" s="135" t="s">
        <v>232</v>
      </c>
      <c r="B113" s="136" t="s">
        <v>233</v>
      </c>
      <c r="C113" s="131" t="s">
        <v>35</v>
      </c>
      <c r="D113" s="157">
        <f>VLOOKUP('414.4'!A88,'414.4'!A88:N219,14,FALSE)</f>
        <v>3204.6493257263323</v>
      </c>
    </row>
    <row r="114" spans="1:4" ht="54" thickTop="1" thickBot="1">
      <c r="A114" s="135" t="s">
        <v>234</v>
      </c>
      <c r="B114" s="136" t="s">
        <v>235</v>
      </c>
      <c r="C114" s="131" t="s">
        <v>35</v>
      </c>
      <c r="D114" s="157">
        <f>VLOOKUP('414.5'!A88,'414.5'!A88:N220,14,FALSE)</f>
        <v>3351.2069301766805</v>
      </c>
    </row>
    <row r="115" spans="1:4" ht="54" thickTop="1" thickBot="1">
      <c r="A115" s="135" t="s">
        <v>236</v>
      </c>
      <c r="B115" s="136" t="s">
        <v>237</v>
      </c>
      <c r="C115" s="131" t="s">
        <v>35</v>
      </c>
      <c r="D115" s="157">
        <f>VLOOKUP('414.6'!A88,'414.6'!A88:N221,14,FALSE)</f>
        <v>3331.6845453366918</v>
      </c>
    </row>
    <row r="116" spans="1:4" ht="54" thickTop="1" thickBot="1">
      <c r="A116" s="135" t="s">
        <v>238</v>
      </c>
      <c r="B116" s="136" t="s">
        <v>239</v>
      </c>
      <c r="C116" s="131" t="s">
        <v>145</v>
      </c>
      <c r="D116" s="157">
        <f>VLOOKUP('415.1'!A88,'415.1'!A88:N222,14,FALSE)</f>
        <v>2603.5921167831252</v>
      </c>
    </row>
    <row r="117" spans="1:4" ht="54" thickTop="1" thickBot="1">
      <c r="A117" s="135" t="s">
        <v>240</v>
      </c>
      <c r="B117" s="136" t="s">
        <v>241</v>
      </c>
      <c r="C117" s="131" t="s">
        <v>27</v>
      </c>
      <c r="D117" s="157">
        <f>VLOOKUP('420.1'!A87,'420.1'!A87:N223,14,FALSE)</f>
        <v>2750.747544336321</v>
      </c>
    </row>
    <row r="118" spans="1:4" ht="54" thickTop="1" thickBot="1">
      <c r="A118" s="135" t="s">
        <v>242</v>
      </c>
      <c r="B118" s="136" t="s">
        <v>243</v>
      </c>
      <c r="C118" s="140" t="s">
        <v>27</v>
      </c>
      <c r="D118" s="157">
        <f>VLOOKUP('420.2 '!A88,'420.2 '!A59:N107,14,FALSE)</f>
        <v>2312.3713849529227</v>
      </c>
    </row>
    <row r="119" spans="1:4" ht="54" thickTop="1" thickBot="1">
      <c r="A119" s="135" t="s">
        <v>244</v>
      </c>
      <c r="B119" s="136" t="s">
        <v>245</v>
      </c>
      <c r="C119" s="131" t="s">
        <v>27</v>
      </c>
      <c r="D119" s="157">
        <f>VLOOKUP('420.3'!A88,'420.3'!A88:N225,14,FALSE)</f>
        <v>4826.9576412460974</v>
      </c>
    </row>
    <row r="120" spans="1:4" ht="54" thickTop="1" thickBot="1">
      <c r="A120" s="135" t="s">
        <v>246</v>
      </c>
      <c r="B120" s="136" t="s">
        <v>247</v>
      </c>
      <c r="C120" s="131" t="s">
        <v>27</v>
      </c>
      <c r="D120" s="157">
        <f>VLOOKUP('421.1'!A88,'421.1'!A88:N226,14,FALSE)</f>
        <v>1276.3988820706036</v>
      </c>
    </row>
    <row r="121" spans="1:4" ht="54" thickTop="1" thickBot="1">
      <c r="A121" s="135" t="s">
        <v>248</v>
      </c>
      <c r="B121" s="136" t="s">
        <v>249</v>
      </c>
      <c r="C121" s="131" t="s">
        <v>27</v>
      </c>
      <c r="D121" s="157">
        <f>VLOOKUP('421.2'!A88,'421.2'!A88:N227,14,FALSE)</f>
        <v>1475.1570955990583</v>
      </c>
    </row>
    <row r="122" spans="1:4" ht="54" thickTop="1" thickBot="1">
      <c r="A122" s="135" t="s">
        <v>250</v>
      </c>
      <c r="B122" s="136" t="s">
        <v>251</v>
      </c>
      <c r="C122" s="131" t="s">
        <v>27</v>
      </c>
      <c r="D122" s="157">
        <f>VLOOKUP('421.3'!A88,'421.3'!A88:N228,14,FALSE)</f>
        <v>1574.6742439849472</v>
      </c>
    </row>
    <row r="123" spans="1:4" ht="54" thickTop="1" thickBot="1">
      <c r="A123" s="135" t="s">
        <v>252</v>
      </c>
      <c r="B123" s="136" t="s">
        <v>253</v>
      </c>
      <c r="C123" s="131" t="s">
        <v>27</v>
      </c>
      <c r="D123" s="157">
        <f>VLOOKUP('421.4'!A88,'421.4'!A88:N229,14,FALSE)</f>
        <v>1613.7124491844252</v>
      </c>
    </row>
    <row r="124" spans="1:4" ht="54" thickTop="1" thickBot="1">
      <c r="A124" s="135" t="s">
        <v>254</v>
      </c>
      <c r="B124" s="138" t="s">
        <v>255</v>
      </c>
      <c r="C124" s="131" t="s">
        <v>27</v>
      </c>
      <c r="D124" s="157">
        <f>VLOOKUP('430.1.1'!A87,'430.1.1'!A87:N230,14,FALSE)</f>
        <v>6424.3888223732956</v>
      </c>
    </row>
    <row r="125" spans="1:4" ht="54" thickTop="1" thickBot="1">
      <c r="A125" s="135" t="s">
        <v>256</v>
      </c>
      <c r="B125" s="136" t="s">
        <v>257</v>
      </c>
      <c r="C125" s="131" t="s">
        <v>27</v>
      </c>
      <c r="D125" s="157">
        <f>VLOOKUP('430.1.2'!A88,'430.1.2'!A88:N231,14,FALSE)</f>
        <v>5360.0370026145765</v>
      </c>
    </row>
    <row r="126" spans="1:4" ht="54" thickTop="1" thickBot="1">
      <c r="A126" s="135" t="s">
        <v>258</v>
      </c>
      <c r="B126" s="136" t="s">
        <v>259</v>
      </c>
      <c r="C126" s="131" t="s">
        <v>27</v>
      </c>
      <c r="D126" s="157">
        <f>VLOOKUP('430.2.1'!A88,'430.2.1'!A88:N232,14,FALSE)</f>
        <v>6424.3888223732956</v>
      </c>
    </row>
    <row r="127" spans="1:4" ht="54" thickTop="1" thickBot="1">
      <c r="A127" s="135" t="s">
        <v>260</v>
      </c>
      <c r="B127" s="136" t="s">
        <v>261</v>
      </c>
      <c r="C127" s="131" t="s">
        <v>27</v>
      </c>
      <c r="D127" s="157">
        <f>VLOOKUP('430.2.2'!A88,'430.2.2'!A88:N233,14,FALSE)</f>
        <v>5360.0370026145765</v>
      </c>
    </row>
    <row r="128" spans="1:4" ht="54" thickTop="1" thickBot="1">
      <c r="A128" s="135" t="s">
        <v>262</v>
      </c>
      <c r="B128" s="136" t="s">
        <v>263</v>
      </c>
      <c r="C128" s="131" t="s">
        <v>27</v>
      </c>
      <c r="D128" s="157">
        <f>VLOOKUP('431.1.1'!A88,'431.1.1'!A88:N234,14,FALSE)</f>
        <v>13074.204413529475</v>
      </c>
    </row>
    <row r="129" spans="1:4" ht="54" thickTop="1" thickBot="1">
      <c r="A129" s="135" t="s">
        <v>264</v>
      </c>
      <c r="B129" s="136" t="s">
        <v>265</v>
      </c>
      <c r="C129" s="131" t="s">
        <v>27</v>
      </c>
      <c r="D129" s="157">
        <f>VLOOKUP('431.1.2'!A88,'431.1.2'!A88:N235,14,FALSE)</f>
        <v>10507.229850365977</v>
      </c>
    </row>
    <row r="130" spans="1:4" ht="54" thickTop="1" thickBot="1">
      <c r="A130" s="135" t="s">
        <v>266</v>
      </c>
      <c r="B130" s="136" t="s">
        <v>267</v>
      </c>
      <c r="C130" s="131" t="s">
        <v>27</v>
      </c>
      <c r="D130" s="157">
        <f>VLOOKUP('431.2.1'!A88,'431.2.1'!A88:N236,14,FALSE)</f>
        <v>14379.703745089377</v>
      </c>
    </row>
    <row r="131" spans="1:4" ht="54" thickTop="1" thickBot="1">
      <c r="A131" s="135" t="s">
        <v>268</v>
      </c>
      <c r="B131" s="136" t="s">
        <v>269</v>
      </c>
      <c r="C131" s="131" t="s">
        <v>27</v>
      </c>
      <c r="D131" s="157">
        <f>VLOOKUP('431.2.2'!A88,'431.2.2'!A88:N237,14,FALSE)</f>
        <v>11504.828396180616</v>
      </c>
    </row>
    <row r="132" spans="1:4" ht="54" thickTop="1" thickBot="1">
      <c r="A132" s="135" t="s">
        <v>270</v>
      </c>
      <c r="B132" s="136" t="s">
        <v>271</v>
      </c>
      <c r="C132" s="131" t="s">
        <v>27</v>
      </c>
      <c r="D132" s="157">
        <f>VLOOKUP('432.1'!A88,'432.1'!A88:N238,14,FALSE)</f>
        <v>4514.719252153468</v>
      </c>
    </row>
    <row r="133" spans="1:4" ht="54" thickTop="1" thickBot="1">
      <c r="A133" s="135" t="s">
        <v>272</v>
      </c>
      <c r="B133" s="136" t="s">
        <v>273</v>
      </c>
      <c r="C133" s="131" t="s">
        <v>27</v>
      </c>
      <c r="D133" s="157">
        <f>VLOOKUP('432.2'!A88,'432.2'!A88:N239,14,FALSE)</f>
        <v>3962.6131034633149</v>
      </c>
    </row>
    <row r="134" spans="1:4" ht="54" thickTop="1" thickBot="1">
      <c r="A134" s="135" t="s">
        <v>274</v>
      </c>
      <c r="B134" s="136" t="s">
        <v>275</v>
      </c>
      <c r="C134" s="131" t="s">
        <v>27</v>
      </c>
      <c r="D134" s="157">
        <f>VLOOKUP('433.1'!A88,'433.1'!A88:N240,14,FALSE)</f>
        <v>4665.039281373527</v>
      </c>
    </row>
    <row r="135" spans="1:4" ht="54" thickTop="1" thickBot="1">
      <c r="A135" s="135" t="s">
        <v>276</v>
      </c>
      <c r="B135" s="136" t="s">
        <v>277</v>
      </c>
      <c r="C135" s="131" t="s">
        <v>27</v>
      </c>
      <c r="D135" s="157">
        <f>VLOOKUP('433.2'!A88,'433.2'!A88:N241,14,FALSE)</f>
        <v>4334.7816494991112</v>
      </c>
    </row>
    <row r="136" spans="1:4" ht="54" thickTop="1" thickBot="1">
      <c r="A136" s="135" t="s">
        <v>278</v>
      </c>
      <c r="B136" s="136" t="s">
        <v>279</v>
      </c>
      <c r="C136" s="131" t="s">
        <v>27</v>
      </c>
      <c r="D136" s="157">
        <f>VLOOKUP('433.3'!A88,'433.3'!A88:N242,14,FALSE)</f>
        <v>4972.4764733587754</v>
      </c>
    </row>
    <row r="137" spans="1:4" ht="54" thickTop="1" thickBot="1">
      <c r="A137" s="135" t="s">
        <v>280</v>
      </c>
      <c r="B137" s="136" t="s">
        <v>281</v>
      </c>
      <c r="C137" s="131" t="s">
        <v>27</v>
      </c>
      <c r="D137" s="157">
        <f>VLOOKUP('433.4'!A88,'433.4'!A88:N243,14,FALSE)</f>
        <v>3257.6865640103856</v>
      </c>
    </row>
    <row r="138" spans="1:4" ht="54" thickTop="1" thickBot="1">
      <c r="A138" s="135" t="s">
        <v>282</v>
      </c>
      <c r="B138" s="136" t="s">
        <v>283</v>
      </c>
      <c r="C138" s="131" t="s">
        <v>27</v>
      </c>
      <c r="D138" s="157">
        <f>VLOOKUP('433.5'!A88,'433.5'!A88:N244,14,FALSE)</f>
        <v>5014.5599176913811</v>
      </c>
    </row>
    <row r="139" spans="1:4" ht="54" thickTop="1" thickBot="1">
      <c r="A139" s="135" t="s">
        <v>284</v>
      </c>
      <c r="B139" s="136" t="s">
        <v>285</v>
      </c>
      <c r="C139" s="131" t="s">
        <v>27</v>
      </c>
      <c r="D139" s="157">
        <f>VLOOKUP('433.6'!A88,'433.6'!A88:N245,14,FALSE)</f>
        <v>4671.9346325318711</v>
      </c>
    </row>
    <row r="140" spans="1:4" ht="54" thickTop="1" thickBot="1">
      <c r="A140" s="135" t="s">
        <v>286</v>
      </c>
      <c r="B140" s="136" t="s">
        <v>287</v>
      </c>
      <c r="C140" s="131" t="s">
        <v>27</v>
      </c>
      <c r="D140" s="157">
        <f>VLOOKUP('433.7'!A88,'433.7'!A88:N246,14,FALSE)</f>
        <v>5381.1467558227278</v>
      </c>
    </row>
    <row r="141" spans="1:4" ht="54" thickTop="1" thickBot="1">
      <c r="A141" s="135" t="s">
        <v>288</v>
      </c>
      <c r="B141" s="136" t="s">
        <v>289</v>
      </c>
      <c r="C141" s="131" t="s">
        <v>27</v>
      </c>
      <c r="D141" s="157">
        <f>VLOOKUP('433.8'!A88,'433.8'!A88:N247,14,FALSE)</f>
        <v>3513.1054905503552</v>
      </c>
    </row>
    <row r="142" spans="1:4" ht="54" thickTop="1" thickBot="1">
      <c r="A142" s="135" t="s">
        <v>290</v>
      </c>
      <c r="B142" s="136" t="s">
        <v>291</v>
      </c>
      <c r="C142" s="131" t="s">
        <v>24</v>
      </c>
      <c r="D142" s="157">
        <f>VLOOKUP('440.1'!A89,'440.1'!A89:N248,14,FALSE)</f>
        <v>226637.48029436285</v>
      </c>
    </row>
    <row r="143" spans="1:4" ht="54" thickTop="1" thickBot="1">
      <c r="A143" s="135" t="s">
        <v>292</v>
      </c>
      <c r="B143" s="136" t="s">
        <v>293</v>
      </c>
      <c r="C143" s="131" t="s">
        <v>24</v>
      </c>
      <c r="D143" s="157">
        <f>VLOOKUP('440.2'!A93,'440.2'!A93:N250,14,FALSE)</f>
        <v>226637.48029436285</v>
      </c>
    </row>
    <row r="144" spans="1:4" ht="54" thickTop="1" thickBot="1">
      <c r="A144" s="135" t="s">
        <v>294</v>
      </c>
      <c r="B144" s="136" t="s">
        <v>295</v>
      </c>
      <c r="C144" s="131" t="s">
        <v>24</v>
      </c>
      <c r="D144" s="157">
        <f>VLOOKUP('440.3'!A93,'440.3'!A93:N252,14,FALSE)</f>
        <v>226637.48029436285</v>
      </c>
    </row>
    <row r="145" spans="1:4" ht="54" thickTop="1" thickBot="1">
      <c r="A145" s="135" t="s">
        <v>296</v>
      </c>
      <c r="B145" s="136" t="s">
        <v>297</v>
      </c>
      <c r="C145" s="131" t="s">
        <v>24</v>
      </c>
      <c r="D145" s="157">
        <f>VLOOKUP('440.4'!A93,'440.4'!A93:N254,14,FALSE)</f>
        <v>248228.09997225573</v>
      </c>
    </row>
    <row r="146" spans="1:4" ht="54" thickTop="1" thickBot="1">
      <c r="A146" s="135" t="s">
        <v>298</v>
      </c>
      <c r="B146" s="136" t="s">
        <v>299</v>
      </c>
      <c r="C146" s="131" t="s">
        <v>24</v>
      </c>
      <c r="D146" s="157">
        <f>VLOOKUP('441.1'!A93,'441.1'!A93:N256,14,FALSE)</f>
        <v>226637.48029436285</v>
      </c>
    </row>
    <row r="147" spans="1:4" ht="54" thickTop="1" thickBot="1">
      <c r="A147" s="135" t="s">
        <v>300</v>
      </c>
      <c r="B147" s="136" t="s">
        <v>301</v>
      </c>
      <c r="C147" s="131" t="s">
        <v>24</v>
      </c>
      <c r="D147" s="157">
        <f>VLOOKUP('441.2'!A92,'441.2'!A92:N258,14,FALSE)</f>
        <v>226637.48029436285</v>
      </c>
    </row>
    <row r="148" spans="1:4" ht="54" thickTop="1" thickBot="1">
      <c r="A148" s="135" t="s">
        <v>302</v>
      </c>
      <c r="B148" s="136" t="s">
        <v>303</v>
      </c>
      <c r="C148" s="131" t="s">
        <v>24</v>
      </c>
      <c r="D148" s="157">
        <f>VLOOKUP('441.3'!A93,'441.3'!A93:N260,14,FALSE)</f>
        <v>226637.48029436285</v>
      </c>
    </row>
    <row r="149" spans="1:4" ht="54" thickTop="1" thickBot="1">
      <c r="A149" s="135" t="s">
        <v>304</v>
      </c>
      <c r="B149" s="136" t="s">
        <v>305</v>
      </c>
      <c r="C149" s="131" t="s">
        <v>24</v>
      </c>
      <c r="D149" s="157">
        <f>VLOOKUP('441.4'!A92,'441.4'!A92:N262,14,FALSE)</f>
        <v>248228.09997225573</v>
      </c>
    </row>
    <row r="150" spans="1:4" ht="54" thickTop="1" thickBot="1">
      <c r="A150" s="135" t="s">
        <v>306</v>
      </c>
      <c r="B150" s="136" t="s">
        <v>307</v>
      </c>
      <c r="C150" s="131" t="s">
        <v>24</v>
      </c>
      <c r="D150" s="157">
        <f>VLOOKUP('450.1'!A95,'450.1'!A95:N264,14,FALSE)</f>
        <v>263197.64071849873</v>
      </c>
    </row>
    <row r="151" spans="1:4" ht="54" thickTop="1" thickBot="1">
      <c r="A151" s="135" t="s">
        <v>308</v>
      </c>
      <c r="B151" s="136" t="s">
        <v>309</v>
      </c>
      <c r="C151" s="131" t="s">
        <v>24</v>
      </c>
      <c r="D151" s="157">
        <f>VLOOKUP('450.2'!A93,'450.2'!A93:N266,14,FALSE)</f>
        <v>263197.64071849873</v>
      </c>
    </row>
    <row r="152" spans="1:4" ht="54" thickTop="1" thickBot="1">
      <c r="A152" s="135" t="s">
        <v>310</v>
      </c>
      <c r="B152" s="136" t="s">
        <v>311</v>
      </c>
      <c r="C152" s="131" t="s">
        <v>24</v>
      </c>
      <c r="D152" s="157">
        <f>VLOOKUP('450.3'!A93,'450.3'!A93:N268,14,FALSE)</f>
        <v>263197.64071849873</v>
      </c>
    </row>
    <row r="153" spans="1:4" ht="54" thickTop="1" thickBot="1">
      <c r="A153" s="135" t="s">
        <v>312</v>
      </c>
      <c r="B153" s="136" t="s">
        <v>313</v>
      </c>
      <c r="C153" s="131" t="s">
        <v>24</v>
      </c>
      <c r="D153" s="157">
        <f>VLOOKUP('450.4'!A92,'450.4'!A92:N270,14,FALSE)</f>
        <v>263197.64071849873</v>
      </c>
    </row>
    <row r="154" spans="1:4" ht="63.75" customHeight="1" thickTop="1" thickBot="1">
      <c r="A154" s="135" t="s">
        <v>314</v>
      </c>
      <c r="B154" s="136" t="s">
        <v>315</v>
      </c>
      <c r="C154" s="131" t="s">
        <v>24</v>
      </c>
      <c r="D154" s="157">
        <f>VLOOKUP('450.5'!A92,'450.5'!A92:N272,14,FALSE)</f>
        <v>263197.64071849873</v>
      </c>
    </row>
    <row r="155" spans="1:4" ht="54" thickTop="1" thickBot="1">
      <c r="A155" s="135" t="s">
        <v>316</v>
      </c>
      <c r="B155" s="136" t="s">
        <v>317</v>
      </c>
      <c r="C155" s="131" t="s">
        <v>24</v>
      </c>
      <c r="D155" s="157">
        <f>VLOOKUP('450.6'!A93,'450.6'!A93:N274,14,FALSE)</f>
        <v>263197.64071849873</v>
      </c>
    </row>
    <row r="156" spans="1:4" ht="54" thickTop="1" thickBot="1">
      <c r="A156" s="135" t="s">
        <v>318</v>
      </c>
      <c r="B156" s="136" t="s">
        <v>319</v>
      </c>
      <c r="C156" s="131" t="s">
        <v>24</v>
      </c>
      <c r="D156" s="157">
        <f>VLOOKUP('450.7'!A93,'450.7'!A93:N275,14,FALSE)</f>
        <v>263197.64071849873</v>
      </c>
    </row>
    <row r="157" spans="1:4" ht="54" thickTop="1" thickBot="1">
      <c r="A157" s="135" t="s">
        <v>320</v>
      </c>
      <c r="B157" s="136" t="s">
        <v>321</v>
      </c>
      <c r="C157" s="131" t="s">
        <v>24</v>
      </c>
      <c r="D157" s="157">
        <f>VLOOKUP('450.8'!A93,'450.8'!A93:N276,14,FALSE)</f>
        <v>263197.64071849873</v>
      </c>
    </row>
    <row r="158" spans="1:4" ht="54" thickTop="1" thickBot="1">
      <c r="A158" s="135" t="s">
        <v>322</v>
      </c>
      <c r="B158" s="136" t="s">
        <v>323</v>
      </c>
      <c r="C158" s="131" t="s">
        <v>24</v>
      </c>
      <c r="D158" s="157">
        <f>VLOOKUP('450.10'!A92,'450.10'!A92:N277,14,FALSE)</f>
        <v>303611.1533967412</v>
      </c>
    </row>
    <row r="159" spans="1:4" ht="54" thickTop="1" thickBot="1">
      <c r="A159" s="135" t="s">
        <v>324</v>
      </c>
      <c r="B159" s="136" t="s">
        <v>325</v>
      </c>
      <c r="C159" s="131" t="s">
        <v>24</v>
      </c>
      <c r="D159" s="157">
        <f>VLOOKUP('450.11'!A92,'450.11'!A92:N278,14,FALSE)</f>
        <v>303611.1533967412</v>
      </c>
    </row>
    <row r="160" spans="1:4" ht="54" thickTop="1" thickBot="1">
      <c r="A160" s="135" t="s">
        <v>326</v>
      </c>
      <c r="B160" s="136" t="s">
        <v>327</v>
      </c>
      <c r="C160" s="131" t="s">
        <v>24</v>
      </c>
      <c r="D160" s="157">
        <f>VLOOKUP('450.12'!A92,'450.11'!A92:N279,14,FALSE)</f>
        <v>303611.1533967412</v>
      </c>
    </row>
    <row r="161" spans="1:4" ht="54" thickTop="1" thickBot="1">
      <c r="A161" s="135" t="s">
        <v>328</v>
      </c>
      <c r="B161" s="136" t="s">
        <v>329</v>
      </c>
      <c r="C161" s="131" t="s">
        <v>24</v>
      </c>
      <c r="D161" s="157">
        <f>VLOOKUP('451.1'!A92,'451.1'!A92:N280,14,FALSE)</f>
        <v>263197.64071849873</v>
      </c>
    </row>
    <row r="162" spans="1:4" ht="54" thickTop="1" thickBot="1">
      <c r="A162" s="135" t="s">
        <v>330</v>
      </c>
      <c r="B162" s="136" t="s">
        <v>331</v>
      </c>
      <c r="C162" s="131" t="s">
        <v>24</v>
      </c>
      <c r="D162" s="157">
        <f>VLOOKUP('451.2'!A93,'451.2'!A93:N281,14,FALSE)</f>
        <v>263197.64071849873</v>
      </c>
    </row>
    <row r="163" spans="1:4" ht="54" thickTop="1" thickBot="1">
      <c r="A163" s="135" t="s">
        <v>332</v>
      </c>
      <c r="B163" s="136" t="s">
        <v>333</v>
      </c>
      <c r="C163" s="131" t="s">
        <v>24</v>
      </c>
      <c r="D163" s="157">
        <f>VLOOKUP('451.3'!A92,'451.3'!A92:N282,14,FALSE)</f>
        <v>263197.64071849873</v>
      </c>
    </row>
    <row r="164" spans="1:4" ht="54" thickTop="1" thickBot="1">
      <c r="A164" s="135" t="s">
        <v>334</v>
      </c>
      <c r="B164" s="136" t="s">
        <v>335</v>
      </c>
      <c r="C164" s="131" t="s">
        <v>24</v>
      </c>
      <c r="D164" s="157">
        <f>VLOOKUP('451.4'!A92,'451.4'!A92:N283,14,FALSE)</f>
        <v>303611.1533967412</v>
      </c>
    </row>
    <row r="165" spans="1:4" ht="54" thickTop="1" thickBot="1">
      <c r="A165" s="135" t="s">
        <v>336</v>
      </c>
      <c r="B165" s="136" t="s">
        <v>337</v>
      </c>
      <c r="C165" s="131" t="s">
        <v>24</v>
      </c>
      <c r="D165" s="157">
        <f>VLOOKUP('452.1'!A93,'452.1'!A93:N284,14,FALSE)</f>
        <v>263197.64071849873</v>
      </c>
    </row>
    <row r="166" spans="1:4" ht="54" thickTop="1" thickBot="1">
      <c r="A166" s="135" t="s">
        <v>338</v>
      </c>
      <c r="B166" s="136" t="s">
        <v>339</v>
      </c>
      <c r="C166" s="131" t="s">
        <v>24</v>
      </c>
      <c r="D166" s="157">
        <f>VLOOKUP('452.2'!A93,'452.2'!A93:N285,14,FALSE)</f>
        <v>263197.64071849873</v>
      </c>
    </row>
    <row r="167" spans="1:4" ht="54" thickTop="1" thickBot="1">
      <c r="A167" s="135" t="s">
        <v>340</v>
      </c>
      <c r="B167" s="136" t="s">
        <v>341</v>
      </c>
      <c r="C167" s="131" t="s">
        <v>24</v>
      </c>
      <c r="D167" s="157">
        <f>VLOOKUP('452.3'!A92,'452.3'!A92:N286,14,FALSE)</f>
        <v>263197.64071849873</v>
      </c>
    </row>
    <row r="168" spans="1:4" ht="54" thickTop="1" thickBot="1">
      <c r="A168" s="135" t="s">
        <v>342</v>
      </c>
      <c r="B168" s="136" t="s">
        <v>343</v>
      </c>
      <c r="C168" s="131" t="s">
        <v>24</v>
      </c>
      <c r="D168" s="157">
        <f>VLOOKUP('452.4'!A93,'452.4'!A93:N287,14,FALSE)</f>
        <v>263197.64071849873</v>
      </c>
    </row>
    <row r="169" spans="1:4" ht="54" thickTop="1" thickBot="1">
      <c r="A169" s="135" t="s">
        <v>344</v>
      </c>
      <c r="B169" s="136" t="s">
        <v>345</v>
      </c>
      <c r="C169" s="131" t="s">
        <v>24</v>
      </c>
      <c r="D169" s="157">
        <f>VLOOKUP('453.1'!A92,'453.1'!A92:N288,14,FALSE)</f>
        <v>265742.5376571024</v>
      </c>
    </row>
    <row r="170" spans="1:4" ht="54" thickTop="1" thickBot="1">
      <c r="A170" s="135" t="s">
        <v>346</v>
      </c>
      <c r="B170" s="136" t="s">
        <v>347</v>
      </c>
      <c r="C170" s="131" t="s">
        <v>27</v>
      </c>
      <c r="D170" s="157">
        <f>VLOOKUP('460.1'!A87,'460.1'!A87:N289,14,FALSE)</f>
        <v>7577.7787424609305</v>
      </c>
    </row>
    <row r="171" spans="1:4" ht="54" thickTop="1" thickBot="1">
      <c r="A171" s="174" t="s">
        <v>348</v>
      </c>
      <c r="B171" s="136" t="s">
        <v>349</v>
      </c>
      <c r="C171" s="131" t="s">
        <v>27</v>
      </c>
      <c r="D171" s="157">
        <f>VLOOKUP('460.2'!A87,'460.2'!A87:N290,14,FALSE)</f>
        <v>3788.8893712304653</v>
      </c>
    </row>
    <row r="172" spans="1:4" ht="51.75" customHeight="1" thickTop="1" thickBot="1">
      <c r="A172" s="135" t="s">
        <v>350</v>
      </c>
      <c r="B172" s="136" t="s">
        <v>351</v>
      </c>
      <c r="C172" s="131" t="s">
        <v>24</v>
      </c>
      <c r="D172" s="157">
        <f>VLOOKUP('461.1'!A87,'461.1'!A87:N291,14,FALSE)</f>
        <v>108269.12417012823</v>
      </c>
    </row>
    <row r="173" spans="1:4" ht="54" thickTop="1" thickBot="1">
      <c r="A173" s="135" t="s">
        <v>352</v>
      </c>
      <c r="B173" s="136" t="s">
        <v>353</v>
      </c>
      <c r="C173" s="131" t="s">
        <v>24</v>
      </c>
      <c r="D173" s="157">
        <f>VLOOKUP('461.2'!A89,'461.2'!A89:N294,14,FALSE)</f>
        <v>137094.37082551621</v>
      </c>
    </row>
    <row r="174" spans="1:4" ht="54" thickTop="1" thickBot="1">
      <c r="A174" s="135" t="s">
        <v>354</v>
      </c>
      <c r="B174" s="136" t="s">
        <v>355</v>
      </c>
      <c r="C174" s="131" t="s">
        <v>24</v>
      </c>
      <c r="D174" s="157">
        <f>VLOOKUP('462.1.1'!A88,'462.1.1'!A88:N293,14,FALSE)</f>
        <v>182304.94365670165</v>
      </c>
    </row>
    <row r="175" spans="1:4" ht="54" thickTop="1" thickBot="1">
      <c r="A175" s="135" t="s">
        <v>356</v>
      </c>
      <c r="B175" s="136" t="s">
        <v>357</v>
      </c>
      <c r="C175" s="131" t="s">
        <v>24</v>
      </c>
      <c r="D175" s="157">
        <f>VLOOKUP('462.1.2'!A88,'462.1.2'!A88:N294,14,FALSE)</f>
        <v>191039.14443961071</v>
      </c>
    </row>
    <row r="176" spans="1:4" ht="54" thickTop="1" thickBot="1">
      <c r="A176" s="135" t="s">
        <v>358</v>
      </c>
      <c r="B176" s="136" t="s">
        <v>359</v>
      </c>
      <c r="C176" s="131" t="s">
        <v>24</v>
      </c>
      <c r="D176" s="157">
        <f>VLOOKUP('462.2.1'!A88,'462.2.1'!A88:N295,14,FALSE)</f>
        <v>199363.15154231299</v>
      </c>
    </row>
    <row r="177" spans="1:4" ht="54" thickTop="1" thickBot="1">
      <c r="A177" s="135" t="s">
        <v>360</v>
      </c>
      <c r="B177" s="136" t="s">
        <v>361</v>
      </c>
      <c r="C177" s="131" t="s">
        <v>24</v>
      </c>
      <c r="D177" s="157">
        <f>VLOOKUP('462.2.2'!A88,'462.2.2'!A88:N296,14,FALSE)</f>
        <v>208097.35232522205</v>
      </c>
    </row>
    <row r="178" spans="1:4" ht="54" thickTop="1" thickBot="1">
      <c r="A178" s="135" t="s">
        <v>362</v>
      </c>
      <c r="B178" s="136" t="s">
        <v>363</v>
      </c>
      <c r="C178" s="131" t="s">
        <v>27</v>
      </c>
      <c r="D178" s="157">
        <f>VLOOKUP('464.1'!A88,'464.1'!A88:N297,14,FALSE)</f>
        <v>9268.6735591700817</v>
      </c>
    </row>
    <row r="179" spans="1:4" ht="54" thickTop="1" thickBot="1">
      <c r="A179" s="135" t="s">
        <v>364</v>
      </c>
      <c r="B179" s="136" t="s">
        <v>365</v>
      </c>
      <c r="C179" s="131" t="s">
        <v>24</v>
      </c>
      <c r="D179" s="157">
        <f>VLOOKUP('465.1'!A92,'465.1'!A92:N298,14,FALSE)</f>
        <v>102091.83786275235</v>
      </c>
    </row>
    <row r="180" spans="1:4" ht="54" thickTop="1" thickBot="1">
      <c r="A180" s="135" t="s">
        <v>366</v>
      </c>
      <c r="B180" s="136" t="s">
        <v>367</v>
      </c>
      <c r="C180" s="131" t="s">
        <v>24</v>
      </c>
      <c r="D180" s="157">
        <f>VLOOKUP('465.2'!A92,'465.2'!A92:N299,14,FALSE)</f>
        <v>28658.586654349136</v>
      </c>
    </row>
    <row r="181" spans="1:4" ht="54" thickTop="1" thickBot="1">
      <c r="A181" s="135" t="s">
        <v>368</v>
      </c>
      <c r="B181" s="136" t="s">
        <v>369</v>
      </c>
      <c r="C181" s="131" t="s">
        <v>32</v>
      </c>
      <c r="D181" s="157">
        <f>VLOOKUP('466.1'!A92,'466.1'!A92:N300,14,FALSE)</f>
        <v>3552.44665629479</v>
      </c>
    </row>
    <row r="182" spans="1:4" ht="54" thickTop="1" thickBot="1">
      <c r="A182" s="135" t="s">
        <v>370</v>
      </c>
      <c r="B182" s="136" t="s">
        <v>371</v>
      </c>
      <c r="C182" s="131" t="s">
        <v>32</v>
      </c>
      <c r="D182" s="157">
        <f>VLOOKUP('466.2'!A96,'466.2'!A96:N301,14,FALSE)</f>
        <v>4200.8884638497002</v>
      </c>
    </row>
    <row r="183" spans="1:4" ht="54" thickTop="1" thickBot="1">
      <c r="A183" s="137" t="s">
        <v>372</v>
      </c>
      <c r="B183" s="138" t="s">
        <v>373</v>
      </c>
      <c r="C183" s="131" t="s">
        <v>24</v>
      </c>
      <c r="D183" s="157">
        <f>VLOOKUP('500.1'!A95,'500.1'!A95:N302,14,FALSE)</f>
        <v>824129.19887551793</v>
      </c>
    </row>
    <row r="184" spans="1:4" ht="54" thickTop="1" thickBot="1">
      <c r="A184" s="135" t="s">
        <v>374</v>
      </c>
      <c r="B184" s="136" t="s">
        <v>375</v>
      </c>
      <c r="C184" s="131" t="s">
        <v>24</v>
      </c>
      <c r="D184" s="157">
        <f>VLOOKUP('500.2'!A95,'500.2'!A95:N303,14,FALSE)</f>
        <v>848580.81091090036</v>
      </c>
    </row>
    <row r="185" spans="1:4" ht="57.75" thickTop="1" thickBot="1">
      <c r="A185" s="135" t="s">
        <v>376</v>
      </c>
      <c r="B185" s="136" t="s">
        <v>377</v>
      </c>
      <c r="C185" s="131" t="s">
        <v>128</v>
      </c>
      <c r="D185" s="157">
        <f>VLOOKUP('501.1'!A88,'501.1'!A88:N304,14,FALSE)</f>
        <v>873.82267110048076</v>
      </c>
    </row>
    <row r="186" spans="1:4" ht="57.75" thickTop="1" thickBot="1">
      <c r="A186" s="135" t="s">
        <v>378</v>
      </c>
      <c r="B186" s="136" t="s">
        <v>379</v>
      </c>
      <c r="C186" s="131" t="s">
        <v>128</v>
      </c>
      <c r="D186" s="157">
        <f>VLOOKUP('501.10'!A88,'501.10'!A88:N305,14,FALSE)</f>
        <v>925.11012073240204</v>
      </c>
    </row>
    <row r="187" spans="1:4" ht="57.75" thickTop="1" thickBot="1">
      <c r="A187" s="135" t="s">
        <v>380</v>
      </c>
      <c r="B187" s="136" t="s">
        <v>381</v>
      </c>
      <c r="C187" s="131" t="s">
        <v>128</v>
      </c>
      <c r="D187" s="157">
        <f>VLOOKUP('501.20'!A88,'501.20'!A88:N306,14,FALSE)</f>
        <v>615.93717137478484</v>
      </c>
    </row>
    <row r="188" spans="1:4" ht="54" thickTop="1" thickBot="1">
      <c r="A188" s="135" t="s">
        <v>382</v>
      </c>
      <c r="B188" s="136" t="s">
        <v>383</v>
      </c>
      <c r="C188" s="131" t="s">
        <v>24</v>
      </c>
      <c r="D188" s="157">
        <f>VLOOKUP('505.1'!A84,'505.1'!A84:N307,14,FALSE)</f>
        <v>757053.93183301063</v>
      </c>
    </row>
    <row r="189" spans="1:4" ht="54" thickTop="1" thickBot="1">
      <c r="A189" s="135" t="s">
        <v>384</v>
      </c>
      <c r="B189" s="136" t="s">
        <v>385</v>
      </c>
      <c r="C189" s="131" t="s">
        <v>27</v>
      </c>
      <c r="D189" s="157">
        <f>VLOOKUP('510.1'!A84,'510.1'!A84:N308,14,FALSE)</f>
        <v>113075.08899340358</v>
      </c>
    </row>
    <row r="190" spans="1:4" ht="54" thickTop="1" thickBot="1">
      <c r="A190" s="135" t="s">
        <v>386</v>
      </c>
      <c r="B190" s="136" t="s">
        <v>387</v>
      </c>
      <c r="C190" s="131" t="s">
        <v>24</v>
      </c>
      <c r="D190" s="157">
        <f>VLOOKUP('600.1.1'!A85,'600.1.1'!A85:N311,14,FALSE)</f>
        <v>25821.210523263653</v>
      </c>
    </row>
    <row r="191" spans="1:4" ht="54" thickTop="1" thickBot="1">
      <c r="A191" s="135" t="s">
        <v>388</v>
      </c>
      <c r="B191" s="136" t="s">
        <v>389</v>
      </c>
      <c r="C191" s="131" t="s">
        <v>24</v>
      </c>
      <c r="D191" s="157">
        <f>VLOOKUP('600.2.1'!A88,'600.2.1'!A88:N310,14,FALSE)</f>
        <v>115454.45969524203</v>
      </c>
    </row>
    <row r="192" spans="1:4" ht="54" thickTop="1" thickBot="1">
      <c r="A192" s="135" t="s">
        <v>390</v>
      </c>
      <c r="B192" s="136" t="s">
        <v>391</v>
      </c>
      <c r="C192" s="131" t="s">
        <v>24</v>
      </c>
      <c r="D192" s="157">
        <f>VLOOKUP('600.2.2'!A90,'600.2.2'!A90:N312,14,FALSE)</f>
        <v>163751.5281198984</v>
      </c>
    </row>
    <row r="193" spans="1:4" ht="54" thickTop="1" thickBot="1">
      <c r="A193" s="135" t="s">
        <v>392</v>
      </c>
      <c r="B193" s="136" t="s">
        <v>393</v>
      </c>
      <c r="C193" s="131" t="s">
        <v>24</v>
      </c>
      <c r="D193" s="157">
        <f>VLOOKUP('600.2.3'!A89,'600.2.3'!A89:N312,14,FALSE)</f>
        <v>24671.136752719311</v>
      </c>
    </row>
    <row r="194" spans="1:4" ht="54" thickTop="1" thickBot="1">
      <c r="A194" s="135" t="s">
        <v>394</v>
      </c>
      <c r="B194" s="136" t="s">
        <v>395</v>
      </c>
      <c r="C194" s="131" t="s">
        <v>24</v>
      </c>
      <c r="D194" s="157">
        <f>VLOOKUP('600.2.4'!A88,'600.2.4'!A88:N312,14,FALSE)</f>
        <v>31538.883795490779</v>
      </c>
    </row>
    <row r="195" spans="1:4" ht="54" thickTop="1" thickBot="1">
      <c r="A195" s="135" t="s">
        <v>396</v>
      </c>
      <c r="B195" s="136" t="s">
        <v>397</v>
      </c>
      <c r="C195" s="131" t="s">
        <v>24</v>
      </c>
      <c r="D195" s="157">
        <f>VLOOKUP('610.1'!A89,'610.1'!A89:N314,14,FALSE)</f>
        <v>57235.10058853541</v>
      </c>
    </row>
    <row r="196" spans="1:4" ht="54" thickTop="1" thickBot="1">
      <c r="A196" s="135" t="s">
        <v>398</v>
      </c>
      <c r="B196" s="136" t="s">
        <v>399</v>
      </c>
      <c r="C196" s="131" t="s">
        <v>24</v>
      </c>
      <c r="D196" s="157">
        <f>VLOOKUP('610.2'!A89,'610.2'!A89:N315,14,FALSE)</f>
        <v>51564.549156830115</v>
      </c>
    </row>
    <row r="197" spans="1:4" ht="54" thickTop="1" thickBot="1">
      <c r="A197" s="135" t="s">
        <v>400</v>
      </c>
      <c r="B197" s="136" t="s">
        <v>401</v>
      </c>
      <c r="C197" s="131" t="s">
        <v>24</v>
      </c>
      <c r="D197" s="157">
        <f>VLOOKUP('610.3'!A89,'610.3'!A89:N316,14,FALSE)</f>
        <v>95137.877261984569</v>
      </c>
    </row>
    <row r="198" spans="1:4" ht="54" thickTop="1" thickBot="1">
      <c r="A198" s="135" t="s">
        <v>402</v>
      </c>
      <c r="B198" s="136" t="s">
        <v>403</v>
      </c>
      <c r="C198" s="131" t="s">
        <v>24</v>
      </c>
      <c r="D198" s="157">
        <f>VLOOKUP('610.4'!A89,'610.4'!A89:N317,14,FALSE)</f>
        <v>118721.38372147996</v>
      </c>
    </row>
    <row r="199" spans="1:4" ht="54" thickTop="1" thickBot="1">
      <c r="A199" s="135" t="s">
        <v>404</v>
      </c>
      <c r="B199" s="136" t="s">
        <v>405</v>
      </c>
      <c r="C199" s="131" t="s">
        <v>24</v>
      </c>
      <c r="D199" s="157">
        <f>VLOOKUP('610.5'!A89,'610.5'!A89:N318,14,FALSE)</f>
        <v>107625.60272148266</v>
      </c>
    </row>
    <row r="200" spans="1:4" ht="54" thickTop="1" thickBot="1">
      <c r="A200" s="135" t="s">
        <v>406</v>
      </c>
      <c r="B200" s="136" t="s">
        <v>407</v>
      </c>
      <c r="C200" s="131" t="s">
        <v>24</v>
      </c>
      <c r="D200" s="157">
        <f>VLOOKUP('610.6'!A89,'610.6'!A89:N319,14,FALSE)</f>
        <v>98751.552271228022</v>
      </c>
    </row>
    <row r="201" spans="1:4" ht="54" thickTop="1" thickBot="1">
      <c r="A201" s="135" t="s">
        <v>408</v>
      </c>
      <c r="B201" s="136" t="s">
        <v>409</v>
      </c>
      <c r="C201" s="131" t="s">
        <v>24</v>
      </c>
      <c r="D201" s="157">
        <f>VLOOKUP('610.7'!A89,'610.7'!A89:N320,14,FALSE)</f>
        <v>129860.95044599002</v>
      </c>
    </row>
    <row r="202" spans="1:4" ht="54" thickTop="1" thickBot="1">
      <c r="A202" s="135" t="s">
        <v>410</v>
      </c>
      <c r="B202" s="136" t="s">
        <v>411</v>
      </c>
      <c r="C202" s="131" t="s">
        <v>32</v>
      </c>
      <c r="D202" s="157">
        <f>VLOOKUP('620.1'!A88,'620.1'!A88:N321,14,FALSE)</f>
        <v>369249.9406328547</v>
      </c>
    </row>
    <row r="203" spans="1:4" ht="54" thickTop="1" thickBot="1">
      <c r="A203" s="135" t="s">
        <v>412</v>
      </c>
      <c r="B203" s="136" t="s">
        <v>413</v>
      </c>
      <c r="C203" s="131" t="s">
        <v>32</v>
      </c>
      <c r="D203" s="157">
        <f>VLOOKUP('620.2'!A88,'620.2'!A88:N322,14,FALSE)</f>
        <v>369249.9406328547</v>
      </c>
    </row>
    <row r="204" spans="1:4" ht="54" thickTop="1" thickBot="1">
      <c r="A204" s="135" t="s">
        <v>414</v>
      </c>
      <c r="B204" s="136" t="s">
        <v>415</v>
      </c>
      <c r="C204" s="131" t="s">
        <v>21</v>
      </c>
      <c r="D204" s="157">
        <f>VLOOKUP('620.3'!A93,'620.3'!A93:N323,14,FALSE)</f>
        <v>87458572.712020516</v>
      </c>
    </row>
    <row r="205" spans="1:4" ht="54" thickTop="1" thickBot="1">
      <c r="A205" s="135" t="s">
        <v>416</v>
      </c>
      <c r="B205" s="136" t="s">
        <v>417</v>
      </c>
      <c r="C205" s="131" t="s">
        <v>32</v>
      </c>
      <c r="D205" s="157">
        <f>VLOOKUP('621.1.1'!A95,'621.1.1'!A95:N325,14,FALSE)</f>
        <v>2592282.8288889988</v>
      </c>
    </row>
    <row r="206" spans="1:4" ht="54" thickTop="1" thickBot="1">
      <c r="A206" s="135" t="s">
        <v>418</v>
      </c>
      <c r="B206" s="136" t="s">
        <v>419</v>
      </c>
      <c r="C206" s="131" t="s">
        <v>32</v>
      </c>
      <c r="D206" s="157">
        <f>VLOOKUP('621.1.2'!A99,'621.1.2'!A99:N326,14,FALSE)</f>
        <v>4139861.5066364184</v>
      </c>
    </row>
    <row r="207" spans="1:4" ht="54" thickTop="1" thickBot="1">
      <c r="A207" s="135" t="s">
        <v>420</v>
      </c>
      <c r="B207" s="136" t="s">
        <v>421</v>
      </c>
      <c r="C207" s="131" t="s">
        <v>24</v>
      </c>
      <c r="D207" s="157">
        <f>VLOOKUP('621.2'!A89,'621.2'!A89:N326,14,FALSE)</f>
        <v>2808769.1349262791</v>
      </c>
    </row>
    <row r="208" spans="1:4" ht="54" thickTop="1" thickBot="1">
      <c r="A208" s="135" t="s">
        <v>422</v>
      </c>
      <c r="B208" s="136" t="s">
        <v>423</v>
      </c>
      <c r="C208" s="131" t="s">
        <v>32</v>
      </c>
      <c r="D208" s="157">
        <f>VLOOKUP('621.3'!A93,'621.3'!A93:N327,14,FALSE)</f>
        <v>80679967.275125489</v>
      </c>
    </row>
    <row r="209" spans="1:4" ht="54" thickTop="1" thickBot="1">
      <c r="A209" s="135" t="s">
        <v>424</v>
      </c>
      <c r="B209" s="136" t="s">
        <v>425</v>
      </c>
      <c r="C209" s="131" t="s">
        <v>24</v>
      </c>
      <c r="D209" s="157">
        <f>VLOOKUP('621.4'!A93,'621.4'!A93:N328,14,FALSE)</f>
        <v>72484888.896483794</v>
      </c>
    </row>
    <row r="210" spans="1:4" ht="54" thickTop="1" thickBot="1">
      <c r="A210" s="135" t="s">
        <v>426</v>
      </c>
      <c r="B210" s="136" t="s">
        <v>427</v>
      </c>
      <c r="C210" s="131" t="s">
        <v>32</v>
      </c>
      <c r="D210" s="157">
        <f>VLOOKUP('621.5'!A89,'621.5'!A89:N329,14,FALSE)</f>
        <v>4576803.0120021384</v>
      </c>
    </row>
    <row r="211" spans="1:4" ht="54" thickTop="1" thickBot="1">
      <c r="A211" s="135" t="s">
        <v>428</v>
      </c>
      <c r="B211" s="136" t="s">
        <v>429</v>
      </c>
      <c r="C211" s="131" t="s">
        <v>32</v>
      </c>
      <c r="D211" s="157">
        <f>VLOOKUP('621.5.1'!A89,'621.5.1'!A89:N330,14,FALSE)</f>
        <v>690094.68971927231</v>
      </c>
    </row>
    <row r="212" spans="1:4" ht="54" thickTop="1" thickBot="1">
      <c r="A212" s="135" t="s">
        <v>430</v>
      </c>
      <c r="B212" s="136" t="s">
        <v>431</v>
      </c>
      <c r="C212" s="131" t="s">
        <v>21</v>
      </c>
      <c r="D212" s="157">
        <f>VLOOKUP('621.6'!A98,'621.6'!A98:N331,14,FALSE)</f>
        <v>81748769.212704912</v>
      </c>
    </row>
    <row r="213" spans="1:4" ht="54" thickTop="1" thickBot="1">
      <c r="A213" s="135" t="s">
        <v>432</v>
      </c>
      <c r="B213" s="136" t="s">
        <v>433</v>
      </c>
      <c r="C213" s="131" t="s">
        <v>21</v>
      </c>
      <c r="D213" s="157">
        <f>VLOOKUP('621.7'!A89,'621.7'!A89:N332,14,FALSE)</f>
        <v>662051.68552863284</v>
      </c>
    </row>
    <row r="214" spans="1:4" ht="54" thickTop="1" thickBot="1">
      <c r="A214" s="135" t="s">
        <v>434</v>
      </c>
      <c r="B214" s="136" t="s">
        <v>435</v>
      </c>
      <c r="C214" s="131" t="s">
        <v>27</v>
      </c>
      <c r="D214" s="157">
        <f>VLOOKUP('622.1'!A89,'622.1'!A89:N333,14,FALSE)</f>
        <v>104431.92476682566</v>
      </c>
    </row>
    <row r="215" spans="1:4" ht="54" thickTop="1" thickBot="1">
      <c r="A215" s="135" t="s">
        <v>436</v>
      </c>
      <c r="B215" s="136" t="s">
        <v>437</v>
      </c>
      <c r="C215" s="131" t="s">
        <v>27</v>
      </c>
      <c r="D215" s="157">
        <f>VLOOKUP('622.2'!A89,'622.2'!A89:N335,14,FALSE)</f>
        <v>402932.4206233446</v>
      </c>
    </row>
    <row r="216" spans="1:4" ht="54" thickTop="1" thickBot="1">
      <c r="A216" s="135" t="s">
        <v>438</v>
      </c>
      <c r="B216" s="136" t="s">
        <v>439</v>
      </c>
      <c r="C216" s="131" t="s">
        <v>27</v>
      </c>
      <c r="D216" s="157">
        <f>VLOOKUP('622.3'!A89,'622.3'!A89:N336,14,FALSE)</f>
        <v>902774.35416340129</v>
      </c>
    </row>
    <row r="217" spans="1:4" ht="54" thickTop="1" thickBot="1">
      <c r="A217" s="135" t="s">
        <v>440</v>
      </c>
      <c r="B217" s="136" t="s">
        <v>441</v>
      </c>
      <c r="C217" s="131" t="s">
        <v>27</v>
      </c>
      <c r="D217" s="157">
        <f>VLOOKUP('622.4'!A89,'622.4'!A89:N337,14,FALSE)</f>
        <v>901552.63685471611</v>
      </c>
    </row>
    <row r="218" spans="1:4" ht="54" thickTop="1" thickBot="1">
      <c r="A218" s="135" t="s">
        <v>442</v>
      </c>
      <c r="B218" s="136" t="s">
        <v>443</v>
      </c>
      <c r="C218" s="131" t="s">
        <v>32</v>
      </c>
      <c r="D218" s="157">
        <f>VLOOKUP('622.5'!A89,'622.5'!A89:N338,14,FALSE)</f>
        <v>75253.482901214855</v>
      </c>
    </row>
    <row r="219" spans="1:4" ht="54" thickTop="1" thickBot="1">
      <c r="A219" s="135" t="s">
        <v>444</v>
      </c>
      <c r="B219" s="136" t="s">
        <v>445</v>
      </c>
      <c r="C219" s="131" t="s">
        <v>32</v>
      </c>
      <c r="D219" s="157">
        <f>VLOOKUP('623.1'!A103,'623.1'!A103:N339,14,FALSE)</f>
        <v>511257.58173187263</v>
      </c>
    </row>
    <row r="220" spans="1:4" ht="54" thickTop="1" thickBot="1">
      <c r="A220" s="135" t="s">
        <v>446</v>
      </c>
      <c r="B220" s="136" t="s">
        <v>447</v>
      </c>
      <c r="C220" s="131" t="s">
        <v>448</v>
      </c>
      <c r="D220" s="157">
        <f>VLOOKUP('623.2'!A89,'623.2'!A89:N340,14,FALSE)</f>
        <v>2658973.8613809613</v>
      </c>
    </row>
    <row r="221" spans="1:4" ht="54" thickTop="1" thickBot="1">
      <c r="A221" s="135" t="s">
        <v>449</v>
      </c>
      <c r="B221" s="136" t="s">
        <v>450</v>
      </c>
      <c r="C221" s="131" t="s">
        <v>24</v>
      </c>
      <c r="D221" s="157">
        <f>VLOOKUP('630.1'!A89,'630.1'!A89:N341,14,FALSE)</f>
        <v>1321776.3080033918</v>
      </c>
    </row>
    <row r="222" spans="1:4" ht="54" thickTop="1" thickBot="1">
      <c r="A222" s="135" t="s">
        <v>451</v>
      </c>
      <c r="B222" s="136" t="s">
        <v>452</v>
      </c>
      <c r="C222" s="131" t="s">
        <v>24</v>
      </c>
      <c r="D222" s="157">
        <f>VLOOKUP('630.2'!A89,'630.2'!A89:N342,14,FALSE)</f>
        <v>1281284.9625557638</v>
      </c>
    </row>
    <row r="223" spans="1:4" ht="54" thickTop="1" thickBot="1">
      <c r="A223" s="135" t="s">
        <v>453</v>
      </c>
      <c r="B223" s="136" t="s">
        <v>454</v>
      </c>
      <c r="C223" s="131" t="s">
        <v>24</v>
      </c>
      <c r="D223" s="157">
        <f>VLOOKUP('630.3'!A89,'630.3'!A89:N343,14,FALSE)</f>
        <v>869751.28972506593</v>
      </c>
    </row>
    <row r="224" spans="1:4" ht="54" thickTop="1" thickBot="1">
      <c r="A224" s="135" t="s">
        <v>455</v>
      </c>
      <c r="B224" s="136" t="s">
        <v>456</v>
      </c>
      <c r="C224" s="131" t="s">
        <v>24</v>
      </c>
      <c r="D224" s="157">
        <f>VLOOKUP('630.4'!A89,'630.4'!A89:N344,14,FALSE)</f>
        <v>714602.77057482791</v>
      </c>
    </row>
    <row r="225" spans="1:4" ht="54" thickTop="1" thickBot="1">
      <c r="A225" s="135" t="s">
        <v>457</v>
      </c>
      <c r="B225" s="136" t="s">
        <v>458</v>
      </c>
      <c r="C225" s="131" t="s">
        <v>24</v>
      </c>
      <c r="D225" s="157">
        <f>VLOOKUP('630.5'!A93,'630.5'!A93:N345,14,FALSE)</f>
        <v>469968.4761814134</v>
      </c>
    </row>
    <row r="226" spans="1:4" ht="54" thickTop="1" thickBot="1">
      <c r="A226" s="135" t="s">
        <v>459</v>
      </c>
      <c r="B226" s="136" t="s">
        <v>460</v>
      </c>
      <c r="C226" s="131" t="s">
        <v>24</v>
      </c>
      <c r="D226" s="157">
        <f>VLOOKUP('630.6'!A93,'630.6'!A89:N346,14,FALSE)</f>
        <v>412460.76265043579</v>
      </c>
    </row>
    <row r="227" spans="1:4" ht="54" thickTop="1" thickBot="1">
      <c r="A227" s="135" t="s">
        <v>461</v>
      </c>
      <c r="B227" s="136" t="s">
        <v>462</v>
      </c>
      <c r="C227" s="131" t="s">
        <v>24</v>
      </c>
      <c r="D227" s="157">
        <f>VLOOKUP('630.7'!A93,'630.7'!A90:N347,14,FALSE)</f>
        <v>297983.42144997837</v>
      </c>
    </row>
    <row r="228" spans="1:4" ht="54" thickTop="1" thickBot="1">
      <c r="A228" s="135" t="s">
        <v>463</v>
      </c>
      <c r="B228" s="136" t="s">
        <v>464</v>
      </c>
      <c r="C228" s="131" t="s">
        <v>32</v>
      </c>
      <c r="D228" s="157">
        <f>VLOOKUP('632.1'!A90,'632.1'!A90:N349,14,FALSE)</f>
        <v>410495.73774808215</v>
      </c>
    </row>
    <row r="229" spans="1:4" ht="54" thickTop="1" thickBot="1">
      <c r="A229" s="135" t="s">
        <v>465</v>
      </c>
      <c r="B229" s="136" t="s">
        <v>466</v>
      </c>
      <c r="C229" s="131" t="s">
        <v>32</v>
      </c>
      <c r="D229" s="157">
        <f>VLOOKUP('632.2'!A90,'632.2'!A90:N350,14,FALSE)</f>
        <v>418230.23688129062</v>
      </c>
    </row>
    <row r="230" spans="1:4" ht="54" thickTop="1" thickBot="1">
      <c r="A230" s="135" t="s">
        <v>467</v>
      </c>
      <c r="B230" s="136" t="s">
        <v>468</v>
      </c>
      <c r="C230" s="131" t="s">
        <v>128</v>
      </c>
      <c r="D230" s="157">
        <f>VLOOKUP('640.1'!A90,'640.1'!A90:N351,14,FALSE)</f>
        <v>6420.2505299823451</v>
      </c>
    </row>
    <row r="231" spans="1:4" ht="54" thickTop="1" thickBot="1">
      <c r="A231" s="135" t="s">
        <v>469</v>
      </c>
      <c r="B231" s="136" t="s">
        <v>470</v>
      </c>
      <c r="C231" s="131" t="s">
        <v>128</v>
      </c>
      <c r="D231" s="157">
        <f>VLOOKUP('640.2'!A90,'640.2'!A90:N352,14,FALSE)</f>
        <v>6657.0461334918764</v>
      </c>
    </row>
    <row r="232" spans="1:4" ht="54" thickTop="1" thickBot="1">
      <c r="A232" s="135" t="s">
        <v>471</v>
      </c>
      <c r="B232" s="136" t="s">
        <v>472</v>
      </c>
      <c r="C232" s="131" t="s">
        <v>473</v>
      </c>
      <c r="D232" s="157">
        <f>VLOOKUP('641.1'!A90,'641.1'!A90:N353,14,FALSE)</f>
        <v>2046.8397950282015</v>
      </c>
    </row>
    <row r="233" spans="1:4" ht="54" thickTop="1" thickBot="1">
      <c r="A233" s="135" t="s">
        <v>474</v>
      </c>
      <c r="B233" s="136" t="s">
        <v>472</v>
      </c>
      <c r="C233" s="131" t="s">
        <v>128</v>
      </c>
      <c r="D233" s="157">
        <f>VLOOKUP('641.2'!A90,'641.2'!A90:N354,14,FALSE)</f>
        <v>49566.484274111186</v>
      </c>
    </row>
    <row r="234" spans="1:4" ht="54" thickTop="1" thickBot="1">
      <c r="A234" s="135" t="s">
        <v>475</v>
      </c>
      <c r="B234" s="136" t="s">
        <v>476</v>
      </c>
      <c r="C234" s="131" t="s">
        <v>21</v>
      </c>
      <c r="D234" s="157">
        <f>VLOOKUP('642.1'!A90,'642.1'!A90:N355,14,FALSE)</f>
        <v>716034.80478466023</v>
      </c>
    </row>
    <row r="235" spans="1:4" ht="54" thickTop="1" thickBot="1">
      <c r="A235" s="135" t="s">
        <v>477</v>
      </c>
      <c r="B235" s="136" t="s">
        <v>478</v>
      </c>
      <c r="C235" s="131" t="s">
        <v>32</v>
      </c>
      <c r="D235" s="157">
        <f>VLOOKUP('642.2'!A90,'642.2'!A90:N356,14,FALSE)</f>
        <v>53458.166072783068</v>
      </c>
    </row>
    <row r="236" spans="1:4" ht="54" thickTop="1" thickBot="1">
      <c r="A236" s="135" t="s">
        <v>479</v>
      </c>
      <c r="B236" s="136" t="s">
        <v>480</v>
      </c>
      <c r="C236" s="131" t="s">
        <v>128</v>
      </c>
      <c r="D236" s="157">
        <f>VLOOKUP('650.1'!A95,'650.1'!A95:N358,14,FALSE)</f>
        <v>11030.008579146299</v>
      </c>
    </row>
    <row r="237" spans="1:4" ht="54" thickTop="1" thickBot="1">
      <c r="A237" s="135" t="s">
        <v>481</v>
      </c>
      <c r="B237" s="136" t="s">
        <v>482</v>
      </c>
      <c r="C237" s="131" t="s">
        <v>128</v>
      </c>
      <c r="D237" s="157">
        <f>VLOOKUP('650.2'!A93,'650.2'!A93:N359,14,FALSE)</f>
        <v>10837.796468544997</v>
      </c>
    </row>
    <row r="238" spans="1:4" ht="54" thickTop="1" thickBot="1">
      <c r="A238" s="135" t="s">
        <v>483</v>
      </c>
      <c r="B238" s="136" t="s">
        <v>484</v>
      </c>
      <c r="C238" s="131" t="s">
        <v>128</v>
      </c>
      <c r="D238" s="157">
        <f>VLOOKUP('650.3'!A90,'650.3'!A90:N360,14,FALSE)</f>
        <v>0.60279002274201976</v>
      </c>
    </row>
    <row r="239" spans="1:4" ht="54" thickTop="1" thickBot="1">
      <c r="A239" s="135" t="s">
        <v>485</v>
      </c>
      <c r="B239" s="136" t="s">
        <v>486</v>
      </c>
      <c r="C239" s="131" t="s">
        <v>128</v>
      </c>
      <c r="D239" s="157">
        <f>VLOOKUP('650.4'!A93,'650.4'!A93:N361,14,FALSE)</f>
        <v>4538.6589564353044</v>
      </c>
    </row>
    <row r="240" spans="1:4" ht="57.75" thickTop="1" thickBot="1">
      <c r="A240" s="135" t="s">
        <v>487</v>
      </c>
      <c r="B240" s="136" t="s">
        <v>488</v>
      </c>
      <c r="C240" s="131" t="s">
        <v>27</v>
      </c>
      <c r="D240" s="157">
        <f>VLOOKUP('660.1'!A87,'660.1'!A87:N362,14,FALSE)</f>
        <v>388079.3281786181</v>
      </c>
    </row>
    <row r="241" spans="1:4" ht="76.5" thickTop="1" thickBot="1">
      <c r="A241" s="135" t="s">
        <v>489</v>
      </c>
      <c r="B241" s="136" t="s">
        <v>490</v>
      </c>
      <c r="C241" s="131" t="s">
        <v>32</v>
      </c>
      <c r="D241" s="157">
        <f>VLOOKUP('660.2'!A87,'660.2'!A87:N363,14,FALSE)</f>
        <v>445579.36087268055</v>
      </c>
    </row>
    <row r="242" spans="1:4" ht="54" thickTop="1" thickBot="1">
      <c r="A242" s="135" t="s">
        <v>491</v>
      </c>
      <c r="B242" s="136" t="s">
        <v>492</v>
      </c>
      <c r="C242" s="131" t="s">
        <v>32</v>
      </c>
      <c r="D242" s="157">
        <f>VLOOKUP('661.1'!A87,'661.1'!A87:N364,14,FALSE)</f>
        <v>726304.1073200726</v>
      </c>
    </row>
    <row r="243" spans="1:4" ht="54" thickTop="1" thickBot="1">
      <c r="A243" s="135" t="s">
        <v>493</v>
      </c>
      <c r="B243" s="136" t="s">
        <v>494</v>
      </c>
      <c r="C243" s="131" t="s">
        <v>32</v>
      </c>
      <c r="D243" s="157">
        <f>VLOOKUP('662.1'!A87,'662.1'!A87:N365,14,FALSE)</f>
        <v>478163.12811941694</v>
      </c>
    </row>
    <row r="244" spans="1:4" ht="54" thickTop="1" thickBot="1">
      <c r="A244" s="135" t="s">
        <v>495</v>
      </c>
      <c r="B244" s="136" t="s">
        <v>496</v>
      </c>
      <c r="C244" s="131" t="s">
        <v>32</v>
      </c>
      <c r="D244" s="157">
        <f>VLOOKUP('662.2'!A87,'662.2'!A87:N366,14,FALSE)</f>
        <v>456371.199871613</v>
      </c>
    </row>
    <row r="245" spans="1:4" ht="54" thickTop="1" thickBot="1">
      <c r="A245" s="135" t="s">
        <v>497</v>
      </c>
      <c r="B245" s="136" t="s">
        <v>498</v>
      </c>
      <c r="C245" s="131" t="s">
        <v>32</v>
      </c>
      <c r="D245" s="157">
        <f>VLOOKUP('663.1'!A87,'663.1'!A87:N367,14,FALSE)</f>
        <v>20303.815421081657</v>
      </c>
    </row>
    <row r="246" spans="1:4" ht="54" thickTop="1" thickBot="1">
      <c r="A246" s="135" t="s">
        <v>499</v>
      </c>
      <c r="B246" s="136" t="s">
        <v>500</v>
      </c>
      <c r="C246" s="131" t="s">
        <v>24</v>
      </c>
      <c r="D246" s="157">
        <f>VLOOKUP('670.1'!A87,'670.1'!A87:N368,14,FALSE)</f>
        <v>298945.56065948016</v>
      </c>
    </row>
    <row r="247" spans="1:4" ht="54" thickTop="1" thickBot="1">
      <c r="A247" s="135" t="s">
        <v>501</v>
      </c>
      <c r="B247" s="136" t="s">
        <v>502</v>
      </c>
      <c r="C247" s="131" t="s">
        <v>24</v>
      </c>
      <c r="D247" s="157">
        <f>VLOOKUP('670.2'!A87,'670.2'!A87:N369,14,FALSE)</f>
        <v>322811.76439662447</v>
      </c>
    </row>
    <row r="248" spans="1:4" ht="54" thickTop="1" thickBot="1">
      <c r="A248" s="135" t="s">
        <v>503</v>
      </c>
      <c r="B248" s="136" t="s">
        <v>504</v>
      </c>
      <c r="C248" s="131" t="s">
        <v>24</v>
      </c>
      <c r="D248" s="157">
        <f>VLOOKUP('670.3'!A87,'670.3'!A87:N370,14,FALSE)</f>
        <v>330348.37144574703</v>
      </c>
    </row>
    <row r="249" spans="1:4" ht="54" thickTop="1" thickBot="1">
      <c r="A249" s="135" t="s">
        <v>505</v>
      </c>
      <c r="B249" s="136" t="s">
        <v>506</v>
      </c>
      <c r="C249" s="131" t="s">
        <v>24</v>
      </c>
      <c r="D249" s="157">
        <f>VLOOKUP('670.4'!A87,'670.4'!A87:N371,14,FALSE)</f>
        <v>329197.11476802808</v>
      </c>
    </row>
    <row r="250" spans="1:4" ht="54" thickTop="1" thickBot="1">
      <c r="A250" s="135" t="s">
        <v>507</v>
      </c>
      <c r="B250" s="136" t="s">
        <v>508</v>
      </c>
      <c r="C250" s="131" t="s">
        <v>24</v>
      </c>
      <c r="D250" s="157">
        <f>VLOOKUP('670.5'!A89,'670.5'!A89:N372,14,FALSE)</f>
        <v>333998.10428975575</v>
      </c>
    </row>
    <row r="251" spans="1:4" ht="54" thickTop="1" thickBot="1">
      <c r="A251" s="135" t="s">
        <v>509</v>
      </c>
      <c r="B251" s="136" t="s">
        <v>510</v>
      </c>
      <c r="C251" s="131" t="s">
        <v>24</v>
      </c>
      <c r="D251" s="157">
        <f>VLOOKUP('671.1'!A89,'671.1'!A89:N373,14,FALSE)</f>
        <v>597285.48970699613</v>
      </c>
    </row>
    <row r="252" spans="1:4" ht="54" thickTop="1" thickBot="1">
      <c r="A252" s="135" t="s">
        <v>511</v>
      </c>
      <c r="B252" s="136" t="s">
        <v>512</v>
      </c>
      <c r="C252" s="131" t="s">
        <v>32</v>
      </c>
      <c r="D252" s="157">
        <f>VLOOKUP('671.2'!A89,'671.2'!A89:N374,14,FALSE)</f>
        <v>71915.828153145965</v>
      </c>
    </row>
    <row r="253" spans="1:4" ht="54" thickTop="1" thickBot="1">
      <c r="A253" s="135" t="s">
        <v>513</v>
      </c>
      <c r="B253" s="136" t="s">
        <v>514</v>
      </c>
      <c r="C253" s="131" t="s">
        <v>24</v>
      </c>
      <c r="D253" s="157">
        <f>VLOOKUP('671.3'!A87,'671.3'!A87:N375,14,FALSE)</f>
        <v>636249.53780428797</v>
      </c>
    </row>
    <row r="254" spans="1:4" ht="54" thickTop="1" thickBot="1">
      <c r="A254" s="135" t="s">
        <v>515</v>
      </c>
      <c r="B254" s="136" t="s">
        <v>516</v>
      </c>
      <c r="C254" s="131" t="s">
        <v>32</v>
      </c>
      <c r="D254" s="157">
        <f>VLOOKUP('671.4'!A87,'671.4'!A87:N376,14,FALSE)</f>
        <v>75009.089046991226</v>
      </c>
    </row>
    <row r="255" spans="1:4" ht="54" thickTop="1" thickBot="1">
      <c r="A255" s="135" t="s">
        <v>517</v>
      </c>
      <c r="B255" s="136" t="s">
        <v>518</v>
      </c>
      <c r="C255" s="131" t="s">
        <v>32</v>
      </c>
      <c r="D255" s="157">
        <f>VLOOKUP('672.1'!A87,'672.1'!A87:N377,14,FALSE)</f>
        <v>44693.34849411399</v>
      </c>
    </row>
    <row r="256" spans="1:4" ht="54" thickTop="1" thickBot="1">
      <c r="A256" s="135" t="s">
        <v>519</v>
      </c>
      <c r="B256" s="136" t="s">
        <v>520</v>
      </c>
      <c r="C256" s="131" t="s">
        <v>32</v>
      </c>
      <c r="D256" s="157">
        <f>VLOOKUP('672.2'!A87,'672.2'!A87:N378,14,FALSE)</f>
        <v>57759.640371393543</v>
      </c>
    </row>
    <row r="257" spans="1:4" ht="54" thickTop="1" thickBot="1">
      <c r="A257" s="135" t="s">
        <v>521</v>
      </c>
      <c r="B257" s="136" t="s">
        <v>522</v>
      </c>
      <c r="C257" s="131" t="s">
        <v>32</v>
      </c>
      <c r="D257" s="157">
        <f>VLOOKUP('672.3'!A87,'672.3'!A87:N379,14,FALSE)</f>
        <v>46667.013783479102</v>
      </c>
    </row>
    <row r="258" spans="1:4" ht="54" thickTop="1" thickBot="1">
      <c r="A258" s="135" t="s">
        <v>523</v>
      </c>
      <c r="B258" s="136" t="s">
        <v>524</v>
      </c>
      <c r="C258" s="131" t="s">
        <v>32</v>
      </c>
      <c r="D258" s="157">
        <f>VLOOKUP('672.4'!A87,'672.3'!A87:N380,14,FALSE)</f>
        <v>46667.013783479102</v>
      </c>
    </row>
    <row r="259" spans="1:4" ht="54" thickTop="1" thickBot="1">
      <c r="A259" s="135" t="s">
        <v>525</v>
      </c>
      <c r="B259" s="136" t="s">
        <v>526</v>
      </c>
      <c r="C259" s="131" t="s">
        <v>27</v>
      </c>
      <c r="D259" s="157">
        <f>VLOOKUP('673.1.1'!A87,'673.1.1'!A87:N381,14,FALSE)</f>
        <v>10045.77812358606</v>
      </c>
    </row>
    <row r="260" spans="1:4" ht="54" thickTop="1" thickBot="1">
      <c r="A260" s="135" t="s">
        <v>527</v>
      </c>
      <c r="B260" s="136" t="s">
        <v>528</v>
      </c>
      <c r="C260" s="131" t="s">
        <v>27</v>
      </c>
      <c r="D260" s="157">
        <f>VLOOKUP('673.1.2'!A87,'673.1.2'!A87:N382,14,FALSE)</f>
        <v>11658.226528193301</v>
      </c>
    </row>
    <row r="261" spans="1:4" ht="54" thickTop="1" thickBot="1">
      <c r="A261" s="135" t="s">
        <v>529</v>
      </c>
      <c r="B261" s="136" t="s">
        <v>530</v>
      </c>
      <c r="C261" s="131" t="s">
        <v>24</v>
      </c>
      <c r="D261" s="157">
        <f>VLOOKUP('673.2'!A87,'673.2'!A87:N383,14,FALSE)</f>
        <v>89874.143076403663</v>
      </c>
    </row>
    <row r="262" spans="1:4" ht="54" thickTop="1" thickBot="1">
      <c r="A262" s="135" t="s">
        <v>531</v>
      </c>
      <c r="B262" s="136" t="s">
        <v>532</v>
      </c>
      <c r="C262" s="131" t="s">
        <v>24</v>
      </c>
      <c r="D262" s="157">
        <f>VLOOKUP('673.3'!A89,'673.3'!A89:N384,14,FALSE)</f>
        <v>88421.234729942691</v>
      </c>
    </row>
    <row r="263" spans="1:4" ht="54" thickTop="1" thickBot="1">
      <c r="A263" s="135" t="s">
        <v>533</v>
      </c>
      <c r="B263" s="136" t="s">
        <v>534</v>
      </c>
      <c r="C263" s="131" t="s">
        <v>32</v>
      </c>
      <c r="D263" s="157">
        <f>VLOOKUP('674.1'!A89,'674.1'!A89:N385,14,FALSE)</f>
        <v>126369.97445782131</v>
      </c>
    </row>
    <row r="264" spans="1:4" ht="54" thickTop="1" thickBot="1">
      <c r="A264" s="135" t="s">
        <v>535</v>
      </c>
      <c r="B264" s="136" t="s">
        <v>536</v>
      </c>
      <c r="C264" s="131" t="s">
        <v>32</v>
      </c>
      <c r="D264" s="157">
        <f>VLOOKUP('674.2'!A89,'674.2'!A89:N386,14,FALSE)</f>
        <v>234831.91441755739</v>
      </c>
    </row>
    <row r="265" spans="1:4" ht="54" thickTop="1" thickBot="1">
      <c r="A265" s="135" t="s">
        <v>537</v>
      </c>
      <c r="B265" s="136" t="s">
        <v>538</v>
      </c>
      <c r="C265" s="131" t="s">
        <v>27</v>
      </c>
      <c r="D265" s="157">
        <f>VLOOKUP('680.1'!A87,'680.1'!A87:N387,14,FALSE)</f>
        <v>199051.61002394548</v>
      </c>
    </row>
    <row r="266" spans="1:4" ht="54" thickTop="1" thickBot="1">
      <c r="A266" s="135" t="s">
        <v>539</v>
      </c>
      <c r="B266" s="136" t="s">
        <v>540</v>
      </c>
      <c r="C266" s="131" t="s">
        <v>32</v>
      </c>
      <c r="D266" s="157">
        <f>VLOOKUP('680.2'!A87,'680.2'!A87:N388,14,FALSE)</f>
        <v>12986.783445862204</v>
      </c>
    </row>
    <row r="267" spans="1:4" ht="54" thickTop="1" thickBot="1">
      <c r="A267" s="135" t="s">
        <v>541</v>
      </c>
      <c r="B267" s="136" t="s">
        <v>542</v>
      </c>
      <c r="C267" s="131" t="s">
        <v>24</v>
      </c>
      <c r="D267" s="157">
        <f>VLOOKUP('680.3'!A89,'680.3'!A89:N389,14,FALSE)</f>
        <v>67494.058861028054</v>
      </c>
    </row>
    <row r="268" spans="1:4" ht="54" thickTop="1" thickBot="1">
      <c r="A268" s="135" t="s">
        <v>543</v>
      </c>
      <c r="B268" s="136" t="s">
        <v>544</v>
      </c>
      <c r="C268" s="131" t="s">
        <v>24</v>
      </c>
      <c r="D268" s="157">
        <f>VLOOKUP('681.1'!A89,'681.1'!A89:N390,14,FALSE)</f>
        <v>195662.19592915557</v>
      </c>
    </row>
    <row r="269" spans="1:4" ht="54" thickTop="1" thickBot="1">
      <c r="A269" s="135" t="s">
        <v>545</v>
      </c>
      <c r="B269" s="136" t="s">
        <v>546</v>
      </c>
      <c r="C269" s="131" t="s">
        <v>24</v>
      </c>
      <c r="D269" s="157">
        <f>VLOOKUP('681.2'!A89,'681.2'!A89:N391,14,FALSE)</f>
        <v>219528.39966629987</v>
      </c>
    </row>
    <row r="270" spans="1:4" ht="54" thickTop="1" thickBot="1">
      <c r="A270" s="135" t="s">
        <v>547</v>
      </c>
      <c r="B270" s="136" t="s">
        <v>548</v>
      </c>
      <c r="C270" s="131" t="s">
        <v>24</v>
      </c>
      <c r="D270" s="157">
        <f>VLOOKUP('681.3'!A89,'681.3'!A89:N392,14,FALSE)</f>
        <v>227065.00671542241</v>
      </c>
    </row>
    <row r="271" spans="1:4" ht="54" thickTop="1" thickBot="1">
      <c r="A271" s="135" t="s">
        <v>549</v>
      </c>
      <c r="B271" s="136" t="s">
        <v>550</v>
      </c>
      <c r="C271" s="131" t="s">
        <v>24</v>
      </c>
      <c r="D271" s="157">
        <f>VLOOKUP('681.4'!A89,'681.4'!A89:N393,14,FALSE)</f>
        <v>225913.75003770346</v>
      </c>
    </row>
    <row r="272" spans="1:4" ht="54" thickTop="1" thickBot="1">
      <c r="A272" s="135" t="s">
        <v>551</v>
      </c>
      <c r="B272" s="136" t="s">
        <v>552</v>
      </c>
      <c r="C272" s="131" t="s">
        <v>24</v>
      </c>
      <c r="D272" s="157">
        <f>VLOOKUP('682.1'!A89,'682.1'!A89:N394,14,FALSE)</f>
        <v>214832.2175160707</v>
      </c>
    </row>
    <row r="273" spans="1:4" ht="54" thickTop="1" thickBot="1">
      <c r="A273" s="135" t="s">
        <v>553</v>
      </c>
      <c r="B273" s="136" t="s">
        <v>554</v>
      </c>
      <c r="C273" s="131" t="s">
        <v>24</v>
      </c>
      <c r="D273" s="157">
        <f>VLOOKUP('682.2'!A89,'682.2'!A89:N395,14,FALSE)</f>
        <v>214832.2175160707</v>
      </c>
    </row>
    <row r="274" spans="1:4" ht="54" thickTop="1" thickBot="1">
      <c r="A274" s="135" t="s">
        <v>555</v>
      </c>
      <c r="B274" s="136" t="s">
        <v>556</v>
      </c>
      <c r="C274" s="131" t="s">
        <v>24</v>
      </c>
      <c r="D274" s="157">
        <f>VLOOKUP('682.3'!A89,'682.3'!A89:N396,14,FALSE)</f>
        <v>214832.2175160707</v>
      </c>
    </row>
    <row r="275" spans="1:4" ht="54" thickTop="1" thickBot="1">
      <c r="A275" s="135" t="s">
        <v>557</v>
      </c>
      <c r="B275" s="136" t="s">
        <v>558</v>
      </c>
      <c r="C275" s="131" t="s">
        <v>24</v>
      </c>
      <c r="D275" s="157">
        <f>VLOOKUP('682.4'!A89,'682.4'!A89:N397,14,FALSE)</f>
        <v>214832.2175160707</v>
      </c>
    </row>
    <row r="276" spans="1:4" ht="54" thickTop="1" thickBot="1">
      <c r="A276" s="135" t="s">
        <v>559</v>
      </c>
      <c r="B276" s="136" t="s">
        <v>560</v>
      </c>
      <c r="C276" s="131" t="s">
        <v>27</v>
      </c>
      <c r="D276" s="157">
        <f>VLOOKUP('683.1'!A89,'683.1'!A89:N398,14,FALSE)</f>
        <v>10080.587158217322</v>
      </c>
    </row>
    <row r="277" spans="1:4" ht="54" thickTop="1" thickBot="1">
      <c r="A277" s="135" t="s">
        <v>561</v>
      </c>
      <c r="B277" s="136" t="s">
        <v>562</v>
      </c>
      <c r="C277" s="131" t="s">
        <v>27</v>
      </c>
      <c r="D277" s="157">
        <f>VLOOKUP('683.2'!A89,'683.2'!A89:N399,14,FALSE)</f>
        <v>34355.287835554416</v>
      </c>
    </row>
    <row r="278" spans="1:4" ht="54" thickTop="1" thickBot="1">
      <c r="A278" s="135" t="s">
        <v>563</v>
      </c>
      <c r="B278" s="136" t="s">
        <v>564</v>
      </c>
      <c r="C278" s="131" t="s">
        <v>27</v>
      </c>
      <c r="D278" s="157">
        <f>VLOOKUP('683.3'!A89,'683.3'!A89:N400,14,FALSE)</f>
        <v>10080.587158217322</v>
      </c>
    </row>
    <row r="279" spans="1:4" ht="54" thickTop="1" thickBot="1">
      <c r="A279" s="135" t="s">
        <v>565</v>
      </c>
      <c r="B279" s="136" t="s">
        <v>566</v>
      </c>
      <c r="C279" s="131" t="s">
        <v>27</v>
      </c>
      <c r="D279" s="157">
        <f>VLOOKUP('683.4'!A89,'683.4'!A89:N401,14,FALSE)</f>
        <v>34355.287835554416</v>
      </c>
    </row>
    <row r="280" spans="1:4" ht="54" thickTop="1" thickBot="1">
      <c r="A280" s="135" t="s">
        <v>567</v>
      </c>
      <c r="B280" s="136" t="s">
        <v>568</v>
      </c>
      <c r="C280" s="131" t="s">
        <v>27</v>
      </c>
      <c r="D280" s="157">
        <f>VLOOKUP('683.5'!A87,'683.5'!A87:N402,14,FALSE)</f>
        <v>76513.245442771309</v>
      </c>
    </row>
    <row r="281" spans="1:4" ht="54" thickTop="1" thickBot="1">
      <c r="A281" s="135" t="s">
        <v>569</v>
      </c>
      <c r="B281" s="136" t="s">
        <v>570</v>
      </c>
      <c r="C281" s="131" t="s">
        <v>27</v>
      </c>
      <c r="D281" s="157">
        <f>VLOOKUP('690.1.1'!A89,'690.1.1'!A89:N403,14,FALSE)</f>
        <v>14509.353742779953</v>
      </c>
    </row>
    <row r="282" spans="1:4" ht="54" thickTop="1" thickBot="1">
      <c r="A282" s="135" t="s">
        <v>571</v>
      </c>
      <c r="B282" s="136" t="s">
        <v>572</v>
      </c>
      <c r="C282" s="131" t="s">
        <v>27</v>
      </c>
      <c r="D282" s="157">
        <f>VLOOKUP('690.1.2'!A89,'690.1.2'!A89:N404,14,FALSE)</f>
        <v>31772.229798580396</v>
      </c>
    </row>
    <row r="283" spans="1:4" ht="54" thickTop="1" thickBot="1">
      <c r="A283" s="135" t="s">
        <v>573</v>
      </c>
      <c r="B283" s="136" t="s">
        <v>574</v>
      </c>
      <c r="C283" s="131" t="s">
        <v>32</v>
      </c>
      <c r="D283" s="157">
        <f>VLOOKUP('700.1'!A89,'700.1'!A89:N405,14,FALSE)</f>
        <v>2379.9461319509619</v>
      </c>
    </row>
    <row r="284" spans="1:4" ht="54" thickTop="1" thickBot="1">
      <c r="A284" s="135" t="s">
        <v>575</v>
      </c>
      <c r="B284" s="136" t="s">
        <v>576</v>
      </c>
      <c r="C284" s="131" t="s">
        <v>32</v>
      </c>
      <c r="D284" s="157">
        <f>VLOOKUP('700.2'!A89,'700.2'!A89:N406,14,FALSE)</f>
        <v>2112.7409720720084</v>
      </c>
    </row>
    <row r="285" spans="1:4" ht="54" thickTop="1" thickBot="1">
      <c r="A285" s="135" t="s">
        <v>577</v>
      </c>
      <c r="B285" s="136" t="s">
        <v>578</v>
      </c>
      <c r="C285" s="131" t="s">
        <v>27</v>
      </c>
      <c r="D285" s="157">
        <f>VLOOKUP('700.3'!A89,'700.3'!A89:N407,14,FALSE)</f>
        <v>45203.753042295117</v>
      </c>
    </row>
    <row r="286" spans="1:4" ht="54" thickTop="1" thickBot="1">
      <c r="A286" s="135" t="s">
        <v>579</v>
      </c>
      <c r="B286" s="136" t="s">
        <v>580</v>
      </c>
      <c r="C286" s="131" t="s">
        <v>27</v>
      </c>
      <c r="D286" s="157">
        <f>VLOOKUP('700.4'!A89,'700.4'!A89:N408,14,FALSE)</f>
        <v>54664.419995704135</v>
      </c>
    </row>
    <row r="287" spans="1:4" ht="54" thickTop="1" thickBot="1">
      <c r="A287" s="135" t="s">
        <v>581</v>
      </c>
      <c r="B287" s="136" t="s">
        <v>582</v>
      </c>
      <c r="C287" s="131" t="s">
        <v>21</v>
      </c>
      <c r="D287" s="157">
        <f>VLOOKUP('701.1'!A89,'701.1'!A89:N409,14,FALSE)</f>
        <v>9556.5284185671462</v>
      </c>
    </row>
    <row r="288" spans="1:4" ht="54" thickTop="1" thickBot="1">
      <c r="A288" s="135" t="s">
        <v>583</v>
      </c>
      <c r="B288" s="136" t="s">
        <v>584</v>
      </c>
      <c r="C288" s="131" t="s">
        <v>21</v>
      </c>
      <c r="D288" s="157">
        <f>VLOOKUP('710.1'!A89,'710.1'!A89:N410,14,FALSE)</f>
        <v>502855.64547033515</v>
      </c>
    </row>
    <row r="289" spans="1:4" ht="54" thickTop="1" thickBot="1">
      <c r="A289" s="135" t="s">
        <v>585</v>
      </c>
      <c r="B289" s="136" t="s">
        <v>586</v>
      </c>
      <c r="C289" s="131" t="s">
        <v>27</v>
      </c>
      <c r="D289" s="157">
        <f>VLOOKUP('710.2'!A89,'710.2'!A89:N411,14,FALSE)</f>
        <v>451174.44220511487</v>
      </c>
    </row>
    <row r="290" spans="1:4" ht="54" thickTop="1" thickBot="1">
      <c r="A290" s="135" t="s">
        <v>587</v>
      </c>
      <c r="B290" s="136" t="s">
        <v>588</v>
      </c>
      <c r="C290" s="131" t="s">
        <v>21</v>
      </c>
      <c r="D290" s="157">
        <f>VLOOKUP('720.1'!A89,'720.1'!A89:N412,14,FALSE)</f>
        <v>177474.71931816707</v>
      </c>
    </row>
    <row r="291" spans="1:4" ht="54" thickTop="1" thickBot="1">
      <c r="A291" s="135" t="s">
        <v>589</v>
      </c>
      <c r="B291" s="136" t="s">
        <v>590</v>
      </c>
      <c r="C291" s="131" t="s">
        <v>32</v>
      </c>
      <c r="D291" s="157">
        <f>VLOOKUP('730.1'!A89,'730.1'!A89:N413,14,FALSE)</f>
        <v>197462.3628385129</v>
      </c>
    </row>
    <row r="292" spans="1:4" ht="54" thickTop="1" thickBot="1">
      <c r="A292" s="135" t="s">
        <v>591</v>
      </c>
      <c r="B292" s="136" t="s">
        <v>592</v>
      </c>
      <c r="C292" s="131" t="s">
        <v>21</v>
      </c>
      <c r="D292" s="157">
        <f>VLOOKUP('730.2'!A89,'730.2'!A89:N414,14,FALSE)</f>
        <v>96626.138718907983</v>
      </c>
    </row>
    <row r="293" spans="1:4" ht="54" thickTop="1" thickBot="1">
      <c r="A293" s="135" t="s">
        <v>593</v>
      </c>
      <c r="B293" s="136" t="s">
        <v>594</v>
      </c>
      <c r="C293" s="131" t="s">
        <v>21</v>
      </c>
      <c r="D293" s="157">
        <f>VLOOKUP('730.3'!A89,'730.3'!A89:N415,14,FALSE)</f>
        <v>94148.850724394011</v>
      </c>
    </row>
    <row r="294" spans="1:4" ht="54" thickTop="1" thickBot="1">
      <c r="A294" s="135" t="s">
        <v>595</v>
      </c>
      <c r="B294" s="136" t="s">
        <v>596</v>
      </c>
      <c r="C294" s="131" t="s">
        <v>21</v>
      </c>
      <c r="D294" s="157">
        <f>VLOOKUP('730.4'!A89,'730.4'!A89:N416,14,FALSE)</f>
        <v>51547.915019466011</v>
      </c>
    </row>
    <row r="295" spans="1:4" ht="54" thickTop="1" thickBot="1">
      <c r="A295" s="135" t="s">
        <v>597</v>
      </c>
      <c r="B295" s="136" t="s">
        <v>598</v>
      </c>
      <c r="C295" s="131" t="s">
        <v>32</v>
      </c>
      <c r="D295" s="157">
        <f>VLOOKUP('731.1'!A89,'731.1'!A89:N417,14,FALSE)</f>
        <v>183947.6268686516</v>
      </c>
    </row>
    <row r="296" spans="1:4" ht="54" thickTop="1" thickBot="1">
      <c r="A296" s="135" t="s">
        <v>599</v>
      </c>
      <c r="B296" s="136" t="s">
        <v>600</v>
      </c>
      <c r="C296" s="131" t="s">
        <v>448</v>
      </c>
      <c r="D296" s="157">
        <f>VLOOKUP('740.1'!A89,'740.1'!A89:N418,14,FALSE)</f>
        <v>16370.568575746176</v>
      </c>
    </row>
    <row r="297" spans="1:4" ht="54" thickTop="1" thickBot="1">
      <c r="A297" s="135" t="s">
        <v>601</v>
      </c>
      <c r="B297" s="136" t="s">
        <v>602</v>
      </c>
      <c r="C297" s="131" t="s">
        <v>21</v>
      </c>
      <c r="D297" s="157">
        <f>VLOOKUP('741.1'!A89,'741.1'!A89:N419,14,FALSE)</f>
        <v>62756.378279011828</v>
      </c>
    </row>
    <row r="298" spans="1:4" ht="54" thickTop="1" thickBot="1">
      <c r="A298" s="135" t="s">
        <v>603</v>
      </c>
      <c r="B298" s="136" t="s">
        <v>604</v>
      </c>
      <c r="C298" s="131" t="s">
        <v>32</v>
      </c>
      <c r="D298" s="157">
        <f>VLOOKUP('800.1'!A89,'800.1'!A89:N420,14,FALSE)</f>
        <v>10212.67067118354</v>
      </c>
    </row>
    <row r="299" spans="1:4" ht="54" thickTop="1" thickBot="1">
      <c r="A299" s="135" t="s">
        <v>605</v>
      </c>
      <c r="B299" s="136" t="s">
        <v>606</v>
      </c>
      <c r="C299" s="131" t="s">
        <v>32</v>
      </c>
      <c r="D299" s="157">
        <f>VLOOKUP('800.2'!A89,'800.2'!A89:N421,14,FALSE)</f>
        <v>25075.647529981783</v>
      </c>
    </row>
    <row r="300" spans="1:4" ht="54" thickTop="1" thickBot="1">
      <c r="A300" s="135" t="s">
        <v>607</v>
      </c>
      <c r="B300" s="136" t="s">
        <v>608</v>
      </c>
      <c r="C300" s="131" t="s">
        <v>32</v>
      </c>
      <c r="D300" s="157">
        <f>VLOOKUP('800.3'!A89,'800.3'!A89:N422,14,FALSE)</f>
        <v>45457.328927507268</v>
      </c>
    </row>
    <row r="301" spans="1:4" ht="54" thickTop="1" thickBot="1">
      <c r="A301" s="135" t="s">
        <v>609</v>
      </c>
      <c r="B301" s="136" t="s">
        <v>610</v>
      </c>
      <c r="C301" s="131" t="s">
        <v>32</v>
      </c>
      <c r="D301" s="157">
        <f>VLOOKUP('800.4'!A89,'800.4'!A89:N423,14,FALSE)</f>
        <v>59924.673650111989</v>
      </c>
    </row>
    <row r="302" spans="1:4" ht="54" thickTop="1" thickBot="1">
      <c r="A302" s="135" t="s">
        <v>611</v>
      </c>
      <c r="B302" s="136" t="s">
        <v>612</v>
      </c>
      <c r="C302" s="131" t="s">
        <v>21</v>
      </c>
      <c r="D302" s="157">
        <f>VLOOKUP('802.1'!A89,'802.1'!A89:N424,14,FALSE)</f>
        <v>347363.66935138399</v>
      </c>
    </row>
    <row r="303" spans="1:4" ht="54" thickTop="1" thickBot="1">
      <c r="A303" s="135" t="s">
        <v>613</v>
      </c>
      <c r="B303" s="136" t="s">
        <v>614</v>
      </c>
      <c r="C303" s="131" t="s">
        <v>21</v>
      </c>
      <c r="D303" s="157">
        <f>VLOOKUP('802.2'!A89,'802.2'!A89:N425,14,FALSE)</f>
        <v>79251.548651732723</v>
      </c>
    </row>
    <row r="304" spans="1:4" ht="54" thickTop="1" thickBot="1">
      <c r="A304" s="135" t="s">
        <v>615</v>
      </c>
      <c r="B304" s="136" t="s">
        <v>616</v>
      </c>
      <c r="C304" s="131" t="s">
        <v>21</v>
      </c>
      <c r="D304" s="157">
        <f>VLOOKUP('802.3'!A89,'802.3'!A89:N426,14,FALSE)</f>
        <v>50719.084426384827</v>
      </c>
    </row>
    <row r="305" spans="1:4" ht="54" thickTop="1" thickBot="1">
      <c r="A305" s="135" t="s">
        <v>617</v>
      </c>
      <c r="B305" s="136" t="s">
        <v>618</v>
      </c>
      <c r="C305" s="131" t="s">
        <v>21</v>
      </c>
      <c r="D305" s="157">
        <f>VLOOKUP('802.4'!A89,'802.4'!A89:N427,14,FALSE)</f>
        <v>43497.386212769423</v>
      </c>
    </row>
    <row r="306" spans="1:4" ht="54" thickTop="1" thickBot="1">
      <c r="A306" s="135" t="s">
        <v>619</v>
      </c>
      <c r="B306" s="136" t="s">
        <v>620</v>
      </c>
      <c r="C306" s="131" t="s">
        <v>21</v>
      </c>
      <c r="D306" s="157">
        <f>VLOOKUP('802.5'!A89,'802.5'!A89:N428,14,FALSE)</f>
        <v>323621.5682752502</v>
      </c>
    </row>
    <row r="307" spans="1:4" ht="54" thickTop="1" thickBot="1">
      <c r="A307" s="135" t="s">
        <v>621</v>
      </c>
      <c r="B307" s="136" t="s">
        <v>622</v>
      </c>
      <c r="C307" s="131" t="s">
        <v>21</v>
      </c>
      <c r="D307" s="157">
        <f>VLOOKUP('802.6'!A89,'802.6'!A89:N429,14,FALSE)</f>
        <v>315122.52314316621</v>
      </c>
    </row>
    <row r="308" spans="1:4" ht="54" thickTop="1" thickBot="1">
      <c r="A308" s="135" t="s">
        <v>623</v>
      </c>
      <c r="B308" s="136" t="s">
        <v>624</v>
      </c>
      <c r="C308" s="131" t="s">
        <v>21</v>
      </c>
      <c r="D308" s="157">
        <f>VLOOKUP('802.7'!A89,'802.7'!A89:N430,14,FALSE)</f>
        <v>207042.51120899612</v>
      </c>
    </row>
    <row r="309" spans="1:4" ht="54" thickTop="1" thickBot="1">
      <c r="A309" s="135" t="s">
        <v>625</v>
      </c>
      <c r="B309" s="136" t="s">
        <v>626</v>
      </c>
      <c r="C309" s="131" t="s">
        <v>21</v>
      </c>
      <c r="D309" s="157">
        <f>VLOOKUP('802.8'!A89,'802.8'!A89:N431,14,FALSE)</f>
        <v>177244.51624817122</v>
      </c>
    </row>
    <row r="310" spans="1:4" ht="54" thickTop="1" thickBot="1">
      <c r="A310" s="135" t="s">
        <v>627</v>
      </c>
      <c r="B310" s="136" t="s">
        <v>628</v>
      </c>
      <c r="C310" s="131" t="s">
        <v>27</v>
      </c>
      <c r="D310" s="157">
        <f>VLOOKUP('810.1'!A89,'810.1'!A89:N432,14,FALSE)</f>
        <v>20726.155426745026</v>
      </c>
    </row>
    <row r="311" spans="1:4" ht="54" thickTop="1" thickBot="1">
      <c r="A311" s="135" t="s">
        <v>629</v>
      </c>
      <c r="B311" s="136" t="s">
        <v>630</v>
      </c>
      <c r="C311" s="131" t="s">
        <v>27</v>
      </c>
      <c r="D311" s="157">
        <f>VLOOKUP('810.2'!A89,'810.2'!A89:N433,14,FALSE)</f>
        <v>12202.976272228751</v>
      </c>
    </row>
    <row r="312" spans="1:4" ht="54" thickTop="1" thickBot="1">
      <c r="A312" s="135" t="s">
        <v>631</v>
      </c>
      <c r="B312" s="136" t="s">
        <v>632</v>
      </c>
      <c r="C312" s="131" t="s">
        <v>27</v>
      </c>
      <c r="D312" s="157">
        <f>VLOOKUP('810.3'!A89,'810.3'!A89:N435,14,FALSE)</f>
        <v>6000.0957544502908</v>
      </c>
    </row>
    <row r="313" spans="1:4" ht="57.75" thickTop="1" thickBot="1">
      <c r="A313" s="135" t="s">
        <v>633</v>
      </c>
      <c r="B313" s="136" t="s">
        <v>634</v>
      </c>
      <c r="C313" s="131" t="s">
        <v>27</v>
      </c>
      <c r="D313" s="157">
        <f>VLOOKUP('811.1'!A89,'811.1'!A89:N436,14,FALSE)</f>
        <v>37645.705188222899</v>
      </c>
    </row>
    <row r="314" spans="1:4" ht="57.75" thickTop="1" thickBot="1">
      <c r="A314" s="135" t="s">
        <v>635</v>
      </c>
      <c r="B314" s="136" t="s">
        <v>636</v>
      </c>
      <c r="C314" s="131" t="s">
        <v>27</v>
      </c>
      <c r="D314" s="157">
        <f>VLOOKUP('811.2'!A89,'811.2'!A89:N437,14,FALSE)</f>
        <v>43719.711016528672</v>
      </c>
    </row>
    <row r="315" spans="1:4" ht="54" thickTop="1" thickBot="1">
      <c r="A315" s="135" t="s">
        <v>637</v>
      </c>
      <c r="B315" s="136" t="s">
        <v>638</v>
      </c>
      <c r="C315" s="131" t="s">
        <v>27</v>
      </c>
      <c r="D315" s="157">
        <f>VLOOKUP('812.1'!A89,'812.1'!A89:N438,14,FALSE)</f>
        <v>73309.941556453487</v>
      </c>
    </row>
    <row r="316" spans="1:4" ht="54" thickTop="1" thickBot="1">
      <c r="A316" s="135" t="s">
        <v>639</v>
      </c>
      <c r="B316" s="136" t="s">
        <v>640</v>
      </c>
      <c r="C316" s="131" t="s">
        <v>448</v>
      </c>
      <c r="D316" s="157">
        <f>VLOOKUP('820.1'!A89,'820.1'!A89:N439,14,FALSE)</f>
        <v>75870.224570573424</v>
      </c>
    </row>
    <row r="317" spans="1:4" ht="54" thickTop="1" thickBot="1">
      <c r="A317" s="135" t="s">
        <v>641</v>
      </c>
      <c r="B317" s="136" t="s">
        <v>642</v>
      </c>
      <c r="C317" s="131" t="s">
        <v>10</v>
      </c>
      <c r="D317" s="157">
        <f>VLOOKUP('820.1.2'!A88,'820.1.2'!A88:N440,14,FALSE)</f>
        <v>45898326.88467633</v>
      </c>
    </row>
    <row r="318" spans="1:4" ht="54" thickTop="1" thickBot="1">
      <c r="A318" s="135" t="s">
        <v>643</v>
      </c>
      <c r="B318" s="136" t="s">
        <v>644</v>
      </c>
      <c r="C318" s="131" t="s">
        <v>645</v>
      </c>
      <c r="D318" s="157">
        <f>VLOOKUP('900.1'!A88,'900.1'!A88:N441,14,FALSE)</f>
        <v>1468.6683017528969</v>
      </c>
    </row>
    <row r="319" spans="1:4" ht="57.75" thickTop="1" thickBot="1">
      <c r="A319" s="135" t="s">
        <v>646</v>
      </c>
      <c r="B319" s="136" t="s">
        <v>647</v>
      </c>
      <c r="C319" s="131" t="s">
        <v>648</v>
      </c>
      <c r="D319" s="157">
        <f>VLOOKUP('900.2'!A88,'900.2'!A88:N442,14,FALSE)</f>
        <v>1802.4565521512827</v>
      </c>
    </row>
    <row r="320" spans="1:4" ht="54" thickTop="1" thickBot="1">
      <c r="A320" s="135" t="s">
        <v>649</v>
      </c>
      <c r="B320" s="136" t="s">
        <v>650</v>
      </c>
      <c r="C320" s="131" t="s">
        <v>648</v>
      </c>
      <c r="D320" s="157">
        <f>VLOOKUP('900.3'!A88,'900.3'!A88:N443,14,FALSE)</f>
        <v>1802.4565521512827</v>
      </c>
    </row>
    <row r="321" spans="1:4" ht="53.25" thickTop="1">
      <c r="A321" s="112"/>
      <c r="B321" s="109"/>
      <c r="C321" s="134"/>
      <c r="D321" s="158" t="s">
        <v>651</v>
      </c>
    </row>
    <row r="322" spans="1:4">
      <c r="A322" s="112"/>
      <c r="B322" s="109"/>
      <c r="C322" s="134"/>
      <c r="D322" s="158"/>
    </row>
    <row r="323" spans="1:4">
      <c r="A323" s="112"/>
      <c r="B323" s="109"/>
      <c r="C323" s="134"/>
      <c r="D323" s="158"/>
    </row>
    <row r="324" spans="1:4">
      <c r="A324" s="112"/>
      <c r="B324" s="109"/>
      <c r="C324" s="134"/>
      <c r="D324" s="158"/>
    </row>
    <row r="325" spans="1:4">
      <c r="A325" s="112"/>
      <c r="B325" s="109"/>
      <c r="C325" s="134"/>
      <c r="D325" s="158"/>
    </row>
    <row r="326" spans="1:4">
      <c r="A326" s="112"/>
      <c r="B326" s="109"/>
      <c r="C326" s="134"/>
      <c r="D326" s="158"/>
    </row>
    <row r="327" spans="1:4">
      <c r="A327" s="112"/>
      <c r="B327" s="109"/>
      <c r="C327" s="134"/>
      <c r="D327" s="158"/>
    </row>
    <row r="328" spans="1:4">
      <c r="A328" s="112"/>
      <c r="B328" s="109"/>
      <c r="C328" s="134"/>
      <c r="D328" s="158"/>
    </row>
    <row r="329" spans="1:4">
      <c r="A329" s="112"/>
      <c r="B329" s="109"/>
      <c r="C329" s="134"/>
      <c r="D329" s="158"/>
    </row>
    <row r="330" spans="1:4">
      <c r="A330" s="112"/>
      <c r="B330" s="109"/>
      <c r="C330" s="134"/>
      <c r="D330" s="158"/>
    </row>
    <row r="331" spans="1:4">
      <c r="A331" s="112"/>
      <c r="B331" s="109"/>
      <c r="C331" s="134"/>
      <c r="D331" s="158"/>
    </row>
    <row r="332" spans="1:4">
      <c r="A332" s="112"/>
      <c r="B332" s="109"/>
      <c r="C332" s="134"/>
      <c r="D332" s="158"/>
    </row>
    <row r="333" spans="1:4">
      <c r="A333" s="112"/>
      <c r="B333" s="109"/>
      <c r="C333" s="134"/>
      <c r="D333" s="158"/>
    </row>
    <row r="334" spans="1:4">
      <c r="A334" s="112"/>
      <c r="B334" s="109"/>
      <c r="C334" s="134"/>
      <c r="D334" s="158"/>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E69"/>
  <sheetViews>
    <sheetView showGridLines="0" zoomScale="90" zoomScaleNormal="90" workbookViewId="0">
      <pane xSplit="4" ySplit="4" topLeftCell="E5" activePane="bottomRight" state="frozen"/>
      <selection pane="topRight" activeCell="D20" sqref="D20"/>
      <selection pane="bottomLeft" activeCell="D20" sqref="D20"/>
      <selection pane="bottomRight" activeCell="A6" sqref="A6"/>
    </sheetView>
  </sheetViews>
  <sheetFormatPr baseColWidth="10" defaultColWidth="9.140625" defaultRowHeight="15"/>
  <cols>
    <col min="1" max="1" width="11.5703125" customWidth="1"/>
    <col min="2" max="2" width="9.140625" style="2"/>
    <col min="3" max="3" width="84.5703125" style="1" customWidth="1"/>
    <col min="4" max="4" width="17.85546875" style="161" customWidth="1"/>
    <col min="5" max="5" width="14.7109375" customWidth="1"/>
  </cols>
  <sheetData>
    <row r="1" spans="1:5" ht="66" customHeight="1" thickTop="1">
      <c r="A1" s="606" t="s">
        <v>652</v>
      </c>
      <c r="B1" s="607"/>
      <c r="C1" s="607"/>
      <c r="D1" s="608"/>
    </row>
    <row r="2" spans="1:5" ht="20.25" customHeight="1" thickBot="1">
      <c r="A2" s="609"/>
      <c r="B2" s="610"/>
      <c r="C2" s="610"/>
      <c r="D2" s="611"/>
    </row>
    <row r="3" spans="1:5" ht="16.5" thickTop="1" thickBot="1">
      <c r="A3" s="605" t="s">
        <v>653</v>
      </c>
      <c r="B3" s="605"/>
      <c r="C3" s="605"/>
      <c r="D3" s="605"/>
    </row>
    <row r="4" spans="1:5" ht="16.5" thickTop="1" thickBot="1">
      <c r="A4" s="605"/>
      <c r="B4" s="605"/>
      <c r="C4" s="605"/>
      <c r="D4" s="605"/>
    </row>
    <row r="5" spans="1:5">
      <c r="A5" s="605"/>
      <c r="B5" s="605"/>
      <c r="C5" s="605"/>
      <c r="D5" s="605"/>
    </row>
    <row r="6" spans="1:5">
      <c r="A6" s="584" t="s">
        <v>654</v>
      </c>
      <c r="B6" s="585" t="s">
        <v>655</v>
      </c>
      <c r="C6" s="586" t="s">
        <v>2343</v>
      </c>
      <c r="D6" s="587">
        <v>33832.699999999997</v>
      </c>
    </row>
    <row r="7" spans="1:5">
      <c r="A7" s="588"/>
      <c r="B7" s="589"/>
      <c r="C7" s="590"/>
      <c r="D7" s="591" t="s">
        <v>656</v>
      </c>
    </row>
    <row r="8" spans="1:5">
      <c r="A8" s="592" t="s">
        <v>657</v>
      </c>
      <c r="B8" s="593" t="s">
        <v>655</v>
      </c>
      <c r="C8" s="594" t="s">
        <v>658</v>
      </c>
      <c r="D8" s="595">
        <v>58677.433987924393</v>
      </c>
    </row>
    <row r="9" spans="1:5" ht="16.5" thickTop="1" thickBot="1">
      <c r="A9" s="592" t="s">
        <v>659</v>
      </c>
      <c r="B9" s="593" t="s">
        <v>655</v>
      </c>
      <c r="C9" s="594" t="s">
        <v>660</v>
      </c>
      <c r="D9" s="595">
        <f>$D$6*1.85</f>
        <v>62590.494999999995</v>
      </c>
      <c r="E9" s="583"/>
    </row>
    <row r="10" spans="1:5" ht="16.5" thickTop="1" thickBot="1">
      <c r="A10" s="592" t="s">
        <v>661</v>
      </c>
      <c r="B10" s="593" t="s">
        <v>655</v>
      </c>
      <c r="C10" s="594" t="s">
        <v>662</v>
      </c>
      <c r="D10" s="595">
        <v>69346.058349365194</v>
      </c>
    </row>
    <row r="11" spans="1:5" ht="16.5" thickTop="1" thickBot="1">
      <c r="A11" s="592" t="s">
        <v>663</v>
      </c>
      <c r="B11" s="593" t="s">
        <v>655</v>
      </c>
      <c r="C11" s="594" t="s">
        <v>664</v>
      </c>
      <c r="D11" s="595">
        <v>320058.73084322392</v>
      </c>
    </row>
    <row r="12" spans="1:5" ht="16.5" thickTop="1" thickBot="1">
      <c r="A12" s="592" t="s">
        <v>665</v>
      </c>
      <c r="B12" s="593" t="s">
        <v>655</v>
      </c>
      <c r="C12" s="594" t="s">
        <v>666</v>
      </c>
      <c r="D12" s="595">
        <v>80014.682710805981</v>
      </c>
    </row>
    <row r="13" spans="1:5" ht="16.5" thickTop="1" thickBot="1">
      <c r="A13" s="592" t="s">
        <v>667</v>
      </c>
      <c r="B13" s="593" t="s">
        <v>655</v>
      </c>
      <c r="C13" s="594" t="s">
        <v>668</v>
      </c>
      <c r="D13" s="595">
        <v>586774.33987924387</v>
      </c>
    </row>
    <row r="14" spans="1:5" ht="16.5" thickTop="1" thickBot="1">
      <c r="A14" s="592" t="s">
        <v>669</v>
      </c>
      <c r="B14" s="593" t="s">
        <v>655</v>
      </c>
      <c r="C14" s="594" t="s">
        <v>670</v>
      </c>
      <c r="D14" s="595">
        <v>320058.73084322392</v>
      </c>
    </row>
    <row r="15" spans="1:5" ht="16.5" thickTop="1" thickBot="1">
      <c r="A15" s="592" t="s">
        <v>671</v>
      </c>
      <c r="B15" s="593" t="s">
        <v>655</v>
      </c>
      <c r="C15" s="594" t="s">
        <v>672</v>
      </c>
      <c r="D15" s="595">
        <v>213372.48722881597</v>
      </c>
    </row>
    <row r="16" spans="1:5" ht="16.5" thickTop="1" thickBot="1">
      <c r="A16" s="592" t="s">
        <v>673</v>
      </c>
      <c r="B16" s="593" t="s">
        <v>655</v>
      </c>
      <c r="C16" s="594" t="s">
        <v>674</v>
      </c>
      <c r="D16" s="595">
        <v>320058.73084322392</v>
      </c>
    </row>
    <row r="17" spans="1:4" ht="16.5" thickTop="1" thickBot="1">
      <c r="A17" s="592" t="s">
        <v>675</v>
      </c>
      <c r="B17" s="593" t="s">
        <v>655</v>
      </c>
      <c r="C17" s="594" t="s">
        <v>676</v>
      </c>
      <c r="D17" s="595">
        <v>106686.24361440798</v>
      </c>
    </row>
    <row r="18" spans="1:4" ht="16.5" thickTop="1" thickBot="1">
      <c r="A18" s="592" t="s">
        <v>677</v>
      </c>
      <c r="B18" s="593" t="s">
        <v>655</v>
      </c>
      <c r="C18" s="594" t="s">
        <v>678</v>
      </c>
      <c r="D18" s="595">
        <v>96017.619252967183</v>
      </c>
    </row>
    <row r="19" spans="1:4" ht="16.5" thickTop="1" thickBot="1">
      <c r="A19" s="592" t="s">
        <v>679</v>
      </c>
      <c r="B19" s="593" t="s">
        <v>680</v>
      </c>
      <c r="C19" s="594" t="s">
        <v>681</v>
      </c>
      <c r="D19" s="595">
        <v>2133724.8722881596</v>
      </c>
    </row>
    <row r="20" spans="1:4" ht="16.5" thickTop="1" thickBot="1">
      <c r="A20" s="592" t="s">
        <v>682</v>
      </c>
      <c r="B20" s="593" t="s">
        <v>655</v>
      </c>
      <c r="C20" s="594" t="s">
        <v>683</v>
      </c>
      <c r="D20" s="595">
        <v>485912.31941843667</v>
      </c>
    </row>
    <row r="21" spans="1:4" ht="16.5" thickTop="1" thickBot="1">
      <c r="A21" s="592" t="s">
        <v>684</v>
      </c>
      <c r="B21" s="593" t="s">
        <v>655</v>
      </c>
      <c r="C21" s="594" t="s">
        <v>685</v>
      </c>
      <c r="D21" s="595">
        <v>477235.31371453602</v>
      </c>
    </row>
    <row r="22" spans="1:4" ht="16.5" thickTop="1" thickBot="1">
      <c r="A22" s="592" t="s">
        <v>686</v>
      </c>
      <c r="B22" s="593" t="s">
        <v>655</v>
      </c>
      <c r="C22" s="594" t="s">
        <v>687</v>
      </c>
      <c r="D22" s="595">
        <v>544482.10791976599</v>
      </c>
    </row>
    <row r="23" spans="1:4" ht="16.5" thickTop="1" thickBot="1">
      <c r="A23" s="592" t="s">
        <v>688</v>
      </c>
      <c r="B23" s="593" t="s">
        <v>655</v>
      </c>
      <c r="C23" s="594" t="s">
        <v>689</v>
      </c>
      <c r="D23" s="595">
        <v>605221.14784707059</v>
      </c>
    </row>
    <row r="24" spans="1:4" ht="16.5" thickTop="1" thickBot="1">
      <c r="A24" s="592" t="s">
        <v>690</v>
      </c>
      <c r="B24" s="593" t="s">
        <v>655</v>
      </c>
      <c r="C24" s="594" t="s">
        <v>691</v>
      </c>
      <c r="D24" s="595">
        <v>468558.30801063532</v>
      </c>
    </row>
    <row r="25" spans="1:4" ht="16.5" thickTop="1" thickBot="1">
      <c r="A25" s="592" t="s">
        <v>692</v>
      </c>
      <c r="B25" s="593" t="s">
        <v>655</v>
      </c>
      <c r="C25" s="594" t="s">
        <v>693</v>
      </c>
      <c r="D25" s="595">
        <v>557497.61647561705</v>
      </c>
    </row>
    <row r="26" spans="1:4" ht="16.5" thickTop="1" thickBot="1">
      <c r="A26" s="592" t="s">
        <v>694</v>
      </c>
      <c r="B26" s="593" t="s">
        <v>655</v>
      </c>
      <c r="C26" s="594" t="s">
        <v>695</v>
      </c>
      <c r="D26" s="595">
        <v>577020.87930939358</v>
      </c>
    </row>
    <row r="27" spans="1:4" ht="16.5" thickTop="1" thickBot="1">
      <c r="A27" s="592" t="s">
        <v>696</v>
      </c>
      <c r="B27" s="593" t="s">
        <v>655</v>
      </c>
      <c r="C27" s="594" t="s">
        <v>697</v>
      </c>
      <c r="D27" s="595">
        <v>145339.84554033595</v>
      </c>
    </row>
    <row r="28" spans="1:4" ht="16.5" thickTop="1" thickBot="1">
      <c r="A28" s="592" t="s">
        <v>698</v>
      </c>
      <c r="B28" s="593" t="s">
        <v>655</v>
      </c>
      <c r="C28" s="594" t="s">
        <v>699</v>
      </c>
      <c r="D28" s="595">
        <v>162693.85694813728</v>
      </c>
    </row>
    <row r="29" spans="1:4" ht="16.5" customHeight="1" thickTop="1" thickBot="1">
      <c r="A29" s="592" t="s">
        <v>700</v>
      </c>
      <c r="B29" s="593" t="s">
        <v>655</v>
      </c>
      <c r="C29" s="594" t="s">
        <v>701</v>
      </c>
      <c r="D29" s="595">
        <f>$D$43+$D$64</f>
        <v>169276.73861440798</v>
      </c>
    </row>
    <row r="30" spans="1:4" ht="16.5" thickTop="1" thickBot="1">
      <c r="A30" s="592" t="s">
        <v>702</v>
      </c>
      <c r="B30" s="593" t="s">
        <v>655</v>
      </c>
      <c r="C30" s="594" t="s">
        <v>703</v>
      </c>
      <c r="D30" s="595">
        <v>160029.36542161196</v>
      </c>
    </row>
    <row r="31" spans="1:4" ht="16.5" thickTop="1" thickBot="1">
      <c r="A31" s="592" t="s">
        <v>704</v>
      </c>
      <c r="B31" s="593" t="s">
        <v>655</v>
      </c>
      <c r="C31" s="594" t="s">
        <v>705</v>
      </c>
      <c r="D31" s="595">
        <f>$D$64*10</f>
        <v>625904.94999999995</v>
      </c>
    </row>
    <row r="32" spans="1:4" ht="16.5" thickTop="1" thickBot="1">
      <c r="A32" s="592" t="s">
        <v>706</v>
      </c>
      <c r="B32" s="593" t="s">
        <v>655</v>
      </c>
      <c r="C32" s="594" t="s">
        <v>707</v>
      </c>
      <c r="D32" s="595">
        <f>$D$64*2</f>
        <v>125180.98999999999</v>
      </c>
    </row>
    <row r="33" spans="1:4" ht="16.5" thickTop="1" thickBot="1">
      <c r="A33" s="592" t="s">
        <v>708</v>
      </c>
      <c r="B33" s="593" t="s">
        <v>655</v>
      </c>
      <c r="C33" s="594" t="s">
        <v>709</v>
      </c>
      <c r="D33" s="595">
        <f>$D$64*3</f>
        <v>187771.48499999999</v>
      </c>
    </row>
    <row r="34" spans="1:4" ht="16.5" thickTop="1" thickBot="1">
      <c r="A34" s="592" t="s">
        <v>710</v>
      </c>
      <c r="B34" s="593" t="s">
        <v>655</v>
      </c>
      <c r="C34" s="594" t="s">
        <v>711</v>
      </c>
      <c r="D34" s="595">
        <f>$D$64*4</f>
        <v>250361.97999999998</v>
      </c>
    </row>
    <row r="35" spans="1:4" ht="16.5" thickTop="1" thickBot="1">
      <c r="A35" s="592" t="s">
        <v>712</v>
      </c>
      <c r="B35" s="593" t="s">
        <v>655</v>
      </c>
      <c r="C35" s="594" t="s">
        <v>713</v>
      </c>
      <c r="D35" s="595">
        <f>$D$64*5</f>
        <v>312952.47499999998</v>
      </c>
    </row>
    <row r="36" spans="1:4" ht="16.5" thickTop="1" thickBot="1">
      <c r="A36" s="592" t="s">
        <v>714</v>
      </c>
      <c r="B36" s="593" t="s">
        <v>655</v>
      </c>
      <c r="C36" s="594" t="s">
        <v>715</v>
      </c>
      <c r="D36" s="595">
        <f>$D$64*6</f>
        <v>375542.97</v>
      </c>
    </row>
    <row r="37" spans="1:4" ht="16.5" thickTop="1" thickBot="1">
      <c r="A37" s="592" t="s">
        <v>716</v>
      </c>
      <c r="B37" s="593" t="s">
        <v>655</v>
      </c>
      <c r="C37" s="594" t="s">
        <v>717</v>
      </c>
      <c r="D37" s="595">
        <f>$D$64*7</f>
        <v>438133.46499999997</v>
      </c>
    </row>
    <row r="38" spans="1:4" ht="16.5" thickTop="1" thickBot="1">
      <c r="A38" s="592" t="s">
        <v>718</v>
      </c>
      <c r="B38" s="593" t="s">
        <v>655</v>
      </c>
      <c r="C38" s="594" t="s">
        <v>719</v>
      </c>
      <c r="D38" s="595">
        <f>$D$64*8</f>
        <v>500723.95999999996</v>
      </c>
    </row>
    <row r="39" spans="1:4" ht="16.5" thickTop="1" thickBot="1">
      <c r="A39" s="592" t="s">
        <v>720</v>
      </c>
      <c r="B39" s="593" t="s">
        <v>655</v>
      </c>
      <c r="C39" s="594" t="s">
        <v>721</v>
      </c>
      <c r="D39" s="595">
        <f>$D$64*9</f>
        <v>563314.45499999996</v>
      </c>
    </row>
    <row r="40" spans="1:4" ht="16.5" thickTop="1" thickBot="1">
      <c r="A40" s="592" t="s">
        <v>722</v>
      </c>
      <c r="B40" s="593" t="s">
        <v>655</v>
      </c>
      <c r="C40" s="594" t="s">
        <v>723</v>
      </c>
      <c r="D40" s="595">
        <v>58677.433987924393</v>
      </c>
    </row>
    <row r="41" spans="1:4" ht="16.5" thickTop="1" thickBot="1">
      <c r="A41" s="592" t="s">
        <v>724</v>
      </c>
      <c r="B41" s="593" t="s">
        <v>655</v>
      </c>
      <c r="C41" s="594" t="s">
        <v>725</v>
      </c>
      <c r="D41" s="595">
        <v>117354.86797584879</v>
      </c>
    </row>
    <row r="42" spans="1:4" ht="16.5" thickTop="1" thickBot="1">
      <c r="A42" s="592" t="s">
        <v>726</v>
      </c>
      <c r="B42" s="593" t="s">
        <v>655</v>
      </c>
      <c r="C42" s="594" t="s">
        <v>727</v>
      </c>
      <c r="D42" s="595">
        <v>117354.86797584879</v>
      </c>
    </row>
    <row r="43" spans="1:4" ht="16.5" thickTop="1" thickBot="1">
      <c r="A43" s="592" t="s">
        <v>728</v>
      </c>
      <c r="B43" s="593" t="s">
        <v>655</v>
      </c>
      <c r="C43" s="594" t="s">
        <v>729</v>
      </c>
      <c r="D43" s="595">
        <v>106686.24361440798</v>
      </c>
    </row>
    <row r="44" spans="1:4" ht="17.25" customHeight="1" thickTop="1" thickBot="1">
      <c r="A44" s="592" t="s">
        <v>730</v>
      </c>
      <c r="B44" s="593" t="s">
        <v>655</v>
      </c>
      <c r="C44" s="594" t="s">
        <v>731</v>
      </c>
      <c r="D44" s="595">
        <v>266715.60903601995</v>
      </c>
    </row>
    <row r="45" spans="1:4" ht="16.5" thickTop="1" thickBot="1">
      <c r="A45" s="592" t="s">
        <v>732</v>
      </c>
      <c r="B45" s="593" t="s">
        <v>655</v>
      </c>
      <c r="C45" s="594" t="s">
        <v>733</v>
      </c>
      <c r="D45" s="595">
        <f>D43*2</f>
        <v>213372.48722881597</v>
      </c>
    </row>
    <row r="46" spans="1:4" ht="16.5" thickTop="1" thickBot="1">
      <c r="A46" s="592" t="s">
        <v>734</v>
      </c>
      <c r="B46" s="593" t="s">
        <v>655</v>
      </c>
      <c r="C46" s="594" t="s">
        <v>735</v>
      </c>
      <c r="D46" s="595">
        <f>D43*3</f>
        <v>320058.73084322398</v>
      </c>
    </row>
    <row r="47" spans="1:4" ht="16.5" thickTop="1" thickBot="1">
      <c r="A47" s="592" t="s">
        <v>736</v>
      </c>
      <c r="B47" s="593" t="s">
        <v>655</v>
      </c>
      <c r="C47" s="594" t="s">
        <v>737</v>
      </c>
      <c r="D47" s="595">
        <f>D43+(3*D8)</f>
        <v>282718.54557818116</v>
      </c>
    </row>
    <row r="48" spans="1:4" ht="16.5" thickTop="1" thickBot="1">
      <c r="A48" s="592" t="s">
        <v>738</v>
      </c>
      <c r="B48" s="593" t="s">
        <v>655</v>
      </c>
      <c r="C48" s="594" t="s">
        <v>739</v>
      </c>
      <c r="D48" s="595">
        <v>117354.86797584879</v>
      </c>
    </row>
    <row r="49" spans="1:5" ht="16.5" thickTop="1" thickBot="1">
      <c r="A49" s="592" t="s">
        <v>740</v>
      </c>
      <c r="B49" s="593" t="s">
        <v>655</v>
      </c>
      <c r="C49" s="594" t="s">
        <v>741</v>
      </c>
      <c r="D49" s="595">
        <v>128023.49233728957</v>
      </c>
    </row>
    <row r="50" spans="1:5" ht="16.5" thickTop="1" thickBot="1">
      <c r="A50" s="592" t="s">
        <v>742</v>
      </c>
      <c r="B50" s="593" t="s">
        <v>655</v>
      </c>
      <c r="C50" s="594" t="s">
        <v>743</v>
      </c>
      <c r="D50" s="595">
        <v>133357.80451800997</v>
      </c>
    </row>
    <row r="51" spans="1:5" ht="16.5" thickTop="1" thickBot="1">
      <c r="A51" s="592" t="s">
        <v>744</v>
      </c>
      <c r="B51" s="593" t="s">
        <v>655</v>
      </c>
      <c r="C51" s="594" t="s">
        <v>745</v>
      </c>
      <c r="D51" s="595">
        <f>$D$6*1.85</f>
        <v>62590.494999999995</v>
      </c>
      <c r="E51" s="583"/>
    </row>
    <row r="52" spans="1:5" ht="16.5" thickTop="1" thickBot="1">
      <c r="A52" s="592" t="s">
        <v>746</v>
      </c>
      <c r="B52" s="593" t="s">
        <v>655</v>
      </c>
      <c r="C52" s="594" t="s">
        <v>747</v>
      </c>
      <c r="D52" s="595">
        <f>D51*2</f>
        <v>125180.98999999999</v>
      </c>
    </row>
    <row r="53" spans="1:5" ht="16.5" thickTop="1" thickBot="1">
      <c r="A53" s="592" t="s">
        <v>748</v>
      </c>
      <c r="B53" s="593" t="s">
        <v>655</v>
      </c>
      <c r="C53" s="594" t="s">
        <v>749</v>
      </c>
      <c r="D53" s="595">
        <v>106686.24361440798</v>
      </c>
    </row>
    <row r="54" spans="1:5" ht="16.5" thickTop="1" thickBot="1">
      <c r="A54" s="592" t="s">
        <v>750</v>
      </c>
      <c r="B54" s="593" t="s">
        <v>655</v>
      </c>
      <c r="C54" s="594" t="s">
        <v>751</v>
      </c>
      <c r="D54" s="595">
        <v>213372.48722881597</v>
      </c>
    </row>
    <row r="55" spans="1:5" ht="46.5" thickTop="1" thickBot="1">
      <c r="A55" s="596" t="s">
        <v>752</v>
      </c>
      <c r="B55" s="593" t="s">
        <v>655</v>
      </c>
      <c r="C55" s="594" t="s">
        <v>753</v>
      </c>
      <c r="D55" s="597">
        <v>800146.82710805978</v>
      </c>
    </row>
    <row r="56" spans="1:5" ht="16.5" thickTop="1" thickBot="1">
      <c r="A56" s="592" t="s">
        <v>754</v>
      </c>
      <c r="B56" s="593" t="s">
        <v>655</v>
      </c>
      <c r="C56" s="594" t="s">
        <v>755</v>
      </c>
      <c r="D56" s="595">
        <v>80014.682710805981</v>
      </c>
    </row>
    <row r="57" spans="1:5" ht="16.5" thickTop="1" thickBot="1">
      <c r="A57" s="592" t="s">
        <v>756</v>
      </c>
      <c r="B57" s="593" t="s">
        <v>655</v>
      </c>
      <c r="C57" s="594" t="s">
        <v>757</v>
      </c>
      <c r="D57" s="595">
        <v>160029.36542161196</v>
      </c>
    </row>
    <row r="58" spans="1:5" ht="16.5" thickTop="1" thickBot="1">
      <c r="A58" s="592" t="s">
        <v>758</v>
      </c>
      <c r="B58" s="593" t="s">
        <v>655</v>
      </c>
      <c r="C58" s="594" t="s">
        <v>759</v>
      </c>
      <c r="D58" s="595">
        <v>106686.24361440798</v>
      </c>
    </row>
    <row r="59" spans="1:5" ht="16.5" thickTop="1" thickBot="1">
      <c r="A59" s="592" t="s">
        <v>760</v>
      </c>
      <c r="B59" s="593" t="s">
        <v>655</v>
      </c>
      <c r="C59" s="594" t="s">
        <v>761</v>
      </c>
      <c r="D59" s="595">
        <v>213372.48722881597</v>
      </c>
    </row>
    <row r="60" spans="1:5" ht="16.5" thickTop="1" thickBot="1">
      <c r="A60" s="592" t="s">
        <v>762</v>
      </c>
      <c r="B60" s="593" t="s">
        <v>655</v>
      </c>
      <c r="C60" s="594" t="s">
        <v>763</v>
      </c>
      <c r="D60" s="595">
        <v>133357.80451800997</v>
      </c>
    </row>
    <row r="61" spans="1:5" ht="16.5" thickTop="1" thickBot="1">
      <c r="A61" s="592" t="s">
        <v>764</v>
      </c>
      <c r="B61" s="593" t="s">
        <v>655</v>
      </c>
      <c r="C61" s="594" t="s">
        <v>765</v>
      </c>
      <c r="D61" s="595">
        <v>160029.36542161196</v>
      </c>
    </row>
    <row r="62" spans="1:5" ht="16.5" thickTop="1" thickBot="1">
      <c r="A62" s="592" t="s">
        <v>766</v>
      </c>
      <c r="B62" s="593" t="s">
        <v>655</v>
      </c>
      <c r="C62" s="594" t="s">
        <v>765</v>
      </c>
      <c r="D62" s="595">
        <v>160029.36542161196</v>
      </c>
    </row>
    <row r="63" spans="1:5" ht="16.5" thickTop="1" thickBot="1">
      <c r="A63" s="592" t="s">
        <v>767</v>
      </c>
      <c r="B63" s="593" t="s">
        <v>655</v>
      </c>
      <c r="C63" s="594" t="s">
        <v>768</v>
      </c>
      <c r="D63" s="595">
        <v>160029.36542161196</v>
      </c>
    </row>
    <row r="64" spans="1:5" ht="17.25" customHeight="1" thickTop="1" thickBot="1">
      <c r="A64" s="592" t="s">
        <v>769</v>
      </c>
      <c r="B64" s="593" t="s">
        <v>655</v>
      </c>
      <c r="C64" s="594" t="s">
        <v>770</v>
      </c>
      <c r="D64" s="595">
        <f>$D$6*1.85</f>
        <v>62590.494999999995</v>
      </c>
      <c r="E64" s="583"/>
    </row>
    <row r="65" spans="1:4" ht="16.5" thickTop="1" thickBot="1">
      <c r="A65" s="592" t="s">
        <v>771</v>
      </c>
      <c r="B65" s="593" t="s">
        <v>680</v>
      </c>
      <c r="C65" s="594" t="s">
        <v>772</v>
      </c>
      <c r="D65" s="595">
        <v>533431.21807203989</v>
      </c>
    </row>
    <row r="66" spans="1:4" ht="16.5" thickTop="1" thickBot="1">
      <c r="A66" s="592" t="s">
        <v>773</v>
      </c>
      <c r="B66" s="593" t="s">
        <v>680</v>
      </c>
      <c r="C66" s="594" t="s">
        <v>774</v>
      </c>
      <c r="D66" s="595">
        <v>266715.60903601995</v>
      </c>
    </row>
    <row r="67" spans="1:4" ht="16.5" thickTop="1" thickBot="1">
      <c r="A67" s="592" t="s">
        <v>775</v>
      </c>
      <c r="B67" s="593" t="s">
        <v>655</v>
      </c>
      <c r="C67" s="594" t="s">
        <v>776</v>
      </c>
      <c r="D67" s="595">
        <f>$D$6*1.85</f>
        <v>62590.494999999995</v>
      </c>
    </row>
    <row r="68" spans="1:4" ht="15.75" thickTop="1">
      <c r="A68" s="3"/>
      <c r="B68" s="4"/>
      <c r="C68" s="5"/>
      <c r="D68" s="162"/>
    </row>
    <row r="69" spans="1:4">
      <c r="A69" s="3"/>
      <c r="B69" s="4"/>
      <c r="C69" s="5"/>
      <c r="D69" s="16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ignoredErrors>
    <ignoredError sqref="D29" unlockedFormula="1"/>
  </ignoredError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80" zoomScaleNormal="80" workbookViewId="0">
      <pane xSplit="4" ySplit="3" topLeftCell="E4" activePane="bottomRight" state="frozen"/>
      <selection pane="topRight" activeCell="D20" sqref="D20"/>
      <selection pane="bottomLeft" activeCell="D20" sqref="D20"/>
      <selection pane="bottomRight" sqref="A1:D2"/>
    </sheetView>
  </sheetViews>
  <sheetFormatPr baseColWidth="10" defaultColWidth="11.42578125" defaultRowHeight="15"/>
  <cols>
    <col min="1" max="1" width="11.5703125" customWidth="1"/>
    <col min="2" max="2" width="9.140625" style="6" customWidth="1"/>
    <col min="3" max="3" width="89.7109375" style="7" customWidth="1"/>
    <col min="4" max="4" width="17.140625" style="161" customWidth="1"/>
  </cols>
  <sheetData>
    <row r="1" spans="1:4" ht="15.75" customHeight="1" thickTop="1">
      <c r="A1" s="615" t="s">
        <v>652</v>
      </c>
      <c r="B1" s="616"/>
      <c r="C1" s="616"/>
      <c r="D1" s="617"/>
    </row>
    <row r="2" spans="1:4" ht="89.25" customHeight="1" thickBot="1">
      <c r="A2" s="618"/>
      <c r="B2" s="619"/>
      <c r="C2" s="619"/>
      <c r="D2" s="620"/>
    </row>
    <row r="3" spans="1:4" ht="30" customHeight="1" thickTop="1" thickBot="1">
      <c r="A3" s="612" t="s">
        <v>777</v>
      </c>
      <c r="B3" s="613"/>
      <c r="C3" s="613"/>
      <c r="D3" s="614"/>
    </row>
    <row r="4" spans="1:4" ht="16.5" customHeight="1" thickTop="1" thickBot="1">
      <c r="A4" s="8"/>
      <c r="B4" s="8"/>
      <c r="C4" s="9"/>
      <c r="D4" s="163"/>
    </row>
    <row r="5" spans="1:4" ht="16.5" thickTop="1" thickBot="1">
      <c r="A5" s="8"/>
      <c r="B5" s="8"/>
      <c r="C5" s="9"/>
      <c r="D5" s="163"/>
    </row>
    <row r="6" spans="1:4" ht="16.5" thickTop="1" thickBot="1">
      <c r="A6" s="10"/>
      <c r="B6" s="8"/>
      <c r="C6" s="11" t="s">
        <v>778</v>
      </c>
      <c r="D6" s="164" t="s">
        <v>779</v>
      </c>
    </row>
    <row r="7" spans="1:4" ht="30" customHeight="1" thickTop="1" thickBot="1">
      <c r="A7" s="10" t="s">
        <v>780</v>
      </c>
      <c r="B7" s="8" t="s">
        <v>680</v>
      </c>
      <c r="C7" s="11" t="s">
        <v>781</v>
      </c>
      <c r="D7" s="581">
        <v>58273.00112398676</v>
      </c>
    </row>
    <row r="8" spans="1:4" ht="30" customHeight="1" thickTop="1" thickBot="1">
      <c r="A8" s="10" t="s">
        <v>782</v>
      </c>
      <c r="B8" s="8" t="s">
        <v>783</v>
      </c>
      <c r="C8" s="11" t="s">
        <v>784</v>
      </c>
      <c r="D8" s="581">
        <v>1956.597503596809</v>
      </c>
    </row>
    <row r="9" spans="1:4" ht="30" customHeight="1" thickTop="1" thickBot="1">
      <c r="A9" s="10" t="s">
        <v>785</v>
      </c>
      <c r="B9" s="8" t="s">
        <v>783</v>
      </c>
      <c r="C9" s="11" t="s">
        <v>786</v>
      </c>
      <c r="D9" s="581">
        <v>78628.062695855289</v>
      </c>
    </row>
    <row r="10" spans="1:4" ht="30" customHeight="1" thickTop="1" thickBot="1">
      <c r="A10" s="10" t="s">
        <v>787</v>
      </c>
      <c r="B10" s="8" t="s">
        <v>783</v>
      </c>
      <c r="C10" s="11" t="s">
        <v>788</v>
      </c>
      <c r="D10" s="581">
        <v>33429.955650431097</v>
      </c>
    </row>
    <row r="11" spans="1:4" ht="30" customHeight="1" thickTop="1" thickBot="1">
      <c r="A11" s="10" t="s">
        <v>789</v>
      </c>
      <c r="B11" s="8" t="s">
        <v>783</v>
      </c>
      <c r="C11" s="11" t="s">
        <v>790</v>
      </c>
      <c r="D11" s="581">
        <v>22109.759028062894</v>
      </c>
    </row>
    <row r="12" spans="1:4" ht="30" customHeight="1" thickTop="1" thickBot="1">
      <c r="A12" s="10" t="s">
        <v>791</v>
      </c>
      <c r="B12" s="8" t="s">
        <v>783</v>
      </c>
      <c r="C12" s="11" t="s">
        <v>792</v>
      </c>
      <c r="D12" s="581">
        <v>68472.102906226122</v>
      </c>
    </row>
    <row r="13" spans="1:4" ht="30" customHeight="1" thickTop="1" thickBot="1">
      <c r="A13" s="10" t="s">
        <v>793</v>
      </c>
      <c r="B13" s="8" t="s">
        <v>783</v>
      </c>
      <c r="C13" s="11" t="s">
        <v>794</v>
      </c>
      <c r="D13" s="581">
        <v>60777.386534836041</v>
      </c>
    </row>
    <row r="14" spans="1:4" ht="30" customHeight="1" thickTop="1" thickBot="1">
      <c r="A14" s="10" t="s">
        <v>795</v>
      </c>
      <c r="B14" s="8" t="s">
        <v>783</v>
      </c>
      <c r="C14" s="11" t="s">
        <v>796</v>
      </c>
      <c r="D14" s="581">
        <v>289247.67104948167</v>
      </c>
    </row>
    <row r="15" spans="1:4" ht="30" customHeight="1" thickTop="1" thickBot="1">
      <c r="A15" s="10" t="s">
        <v>797</v>
      </c>
      <c r="B15" s="8" t="s">
        <v>783</v>
      </c>
      <c r="C15" s="11" t="s">
        <v>798</v>
      </c>
      <c r="D15" s="581">
        <v>219605.51776906211</v>
      </c>
    </row>
    <row r="16" spans="1:4" ht="30" customHeight="1" thickTop="1" thickBot="1">
      <c r="A16" s="10" t="s">
        <v>799</v>
      </c>
      <c r="B16" s="8" t="s">
        <v>783</v>
      </c>
      <c r="C16" s="11" t="s">
        <v>800</v>
      </c>
      <c r="D16" s="581">
        <v>130272.95014047237</v>
      </c>
    </row>
    <row r="17" spans="1:4" ht="30" customHeight="1" thickTop="1" thickBot="1">
      <c r="A17" s="10" t="s">
        <v>801</v>
      </c>
      <c r="B17" s="8" t="s">
        <v>783</v>
      </c>
      <c r="C17" s="11" t="s">
        <v>802</v>
      </c>
      <c r="D17" s="581">
        <v>66136.475222087873</v>
      </c>
    </row>
    <row r="18" spans="1:4" ht="30" customHeight="1" thickTop="1" thickBot="1">
      <c r="A18" s="10" t="s">
        <v>803</v>
      </c>
      <c r="B18" s="8" t="s">
        <v>783</v>
      </c>
      <c r="C18" s="11" t="s">
        <v>804</v>
      </c>
      <c r="D18" s="581">
        <v>83349.910917882284</v>
      </c>
    </row>
    <row r="19" spans="1:4" ht="30" customHeight="1" thickTop="1" thickBot="1">
      <c r="A19" s="10" t="s">
        <v>805</v>
      </c>
      <c r="B19" s="8" t="s">
        <v>783</v>
      </c>
      <c r="C19" s="11" t="s">
        <v>806</v>
      </c>
      <c r="D19" s="581">
        <v>185736.38360519661</v>
      </c>
    </row>
    <row r="20" spans="1:4" ht="30" customHeight="1" thickTop="1" thickBot="1">
      <c r="A20" s="10" t="s">
        <v>807</v>
      </c>
      <c r="B20" s="8" t="s">
        <v>783</v>
      </c>
      <c r="C20" s="11" t="s">
        <v>808</v>
      </c>
      <c r="D20" s="581">
        <v>74913.065883318995</v>
      </c>
    </row>
    <row r="21" spans="1:4" ht="30" customHeight="1" thickTop="1" thickBot="1">
      <c r="A21" s="10" t="s">
        <v>809</v>
      </c>
      <c r="B21" s="8" t="s">
        <v>783</v>
      </c>
      <c r="C21" s="11" t="s">
        <v>810</v>
      </c>
      <c r="D21" s="581">
        <v>179271.4681356159</v>
      </c>
    </row>
    <row r="22" spans="1:4" ht="30" customHeight="1" thickTop="1" thickBot="1">
      <c r="A22" s="10" t="s">
        <v>811</v>
      </c>
      <c r="B22" s="8" t="s">
        <v>783</v>
      </c>
      <c r="C22" s="11" t="s">
        <v>812</v>
      </c>
      <c r="D22" s="581">
        <v>52695.176264898379</v>
      </c>
    </row>
    <row r="23" spans="1:4" ht="30" customHeight="1" thickTop="1" thickBot="1">
      <c r="A23" s="10" t="s">
        <v>813</v>
      </c>
      <c r="B23" s="8" t="s">
        <v>32</v>
      </c>
      <c r="C23" s="11" t="s">
        <v>814</v>
      </c>
      <c r="D23" s="581">
        <v>27598.116223935496</v>
      </c>
    </row>
    <row r="24" spans="1:4" ht="30" customHeight="1" thickTop="1" thickBot="1">
      <c r="A24" s="10" t="s">
        <v>815</v>
      </c>
      <c r="B24" s="8" t="s">
        <v>35</v>
      </c>
      <c r="C24" s="11" t="s">
        <v>816</v>
      </c>
      <c r="D24" s="581">
        <v>32029.939054593789</v>
      </c>
    </row>
    <row r="25" spans="1:4" ht="30" customHeight="1" thickTop="1" thickBot="1">
      <c r="A25" s="10" t="s">
        <v>817</v>
      </c>
      <c r="B25" s="8" t="s">
        <v>783</v>
      </c>
      <c r="C25" s="11" t="s">
        <v>818</v>
      </c>
      <c r="D25" s="581">
        <v>188582.55310491435</v>
      </c>
    </row>
    <row r="26" spans="1:4" ht="30" customHeight="1" thickTop="1" thickBot="1">
      <c r="A26" s="10" t="s">
        <v>819</v>
      </c>
      <c r="B26" s="8" t="s">
        <v>783</v>
      </c>
      <c r="C26" s="11" t="s">
        <v>820</v>
      </c>
      <c r="D26" s="581">
        <v>165414.51938850479</v>
      </c>
    </row>
    <row r="27" spans="1:4" ht="30" customHeight="1" thickTop="1" thickBot="1">
      <c r="A27" s="10" t="s">
        <v>821</v>
      </c>
      <c r="B27" s="8" t="s">
        <v>783</v>
      </c>
      <c r="C27" s="11" t="s">
        <v>822</v>
      </c>
      <c r="D27" s="581">
        <v>70220.503352192478</v>
      </c>
    </row>
    <row r="28" spans="1:4" ht="30" customHeight="1" thickTop="1" thickBot="1">
      <c r="A28" s="10" t="s">
        <v>823</v>
      </c>
      <c r="B28" s="8" t="s">
        <v>783</v>
      </c>
      <c r="C28" s="11" t="s">
        <v>824</v>
      </c>
      <c r="D28" s="581">
        <v>128742.9062603546</v>
      </c>
    </row>
    <row r="29" spans="1:4" ht="30" customHeight="1" thickTop="1" thickBot="1">
      <c r="A29" s="10" t="s">
        <v>825</v>
      </c>
      <c r="B29" s="8" t="s">
        <v>783</v>
      </c>
      <c r="C29" s="11" t="s">
        <v>826</v>
      </c>
      <c r="D29" s="581">
        <v>1408.7818223057488</v>
      </c>
    </row>
    <row r="30" spans="1:4" ht="30" customHeight="1" thickTop="1" thickBot="1">
      <c r="A30" s="10" t="s">
        <v>827</v>
      </c>
      <c r="B30" s="8" t="s">
        <v>783</v>
      </c>
      <c r="C30" s="11" t="s">
        <v>828</v>
      </c>
      <c r="D30" s="581">
        <v>118174.3302919812</v>
      </c>
    </row>
    <row r="31" spans="1:4" ht="30" customHeight="1" thickTop="1" thickBot="1">
      <c r="A31" s="10" t="s">
        <v>829</v>
      </c>
      <c r="B31" s="8" t="s">
        <v>783</v>
      </c>
      <c r="C31" s="11" t="s">
        <v>830</v>
      </c>
      <c r="D31" s="581">
        <v>6872.0152854615708</v>
      </c>
    </row>
    <row r="32" spans="1:4" ht="30" customHeight="1" thickTop="1" thickBot="1">
      <c r="A32" s="10" t="s">
        <v>831</v>
      </c>
      <c r="B32" s="8" t="s">
        <v>783</v>
      </c>
      <c r="C32" s="11" t="s">
        <v>832</v>
      </c>
      <c r="D32" s="581">
        <v>22500.39367253779</v>
      </c>
    </row>
    <row r="33" spans="1:4" ht="30" customHeight="1" thickTop="1" thickBot="1">
      <c r="A33" s="10" t="s">
        <v>833</v>
      </c>
      <c r="B33" s="8" t="s">
        <v>783</v>
      </c>
      <c r="C33" s="11" t="s">
        <v>834</v>
      </c>
      <c r="D33" s="581">
        <v>7674.1355355667329</v>
      </c>
    </row>
    <row r="34" spans="1:4" ht="30" customHeight="1" thickTop="1" thickBot="1">
      <c r="A34" s="10" t="s">
        <v>835</v>
      </c>
      <c r="B34" s="8" t="s">
        <v>783</v>
      </c>
      <c r="C34" s="11" t="s">
        <v>836</v>
      </c>
      <c r="D34" s="581">
        <v>6737.6080206907236</v>
      </c>
    </row>
    <row r="35" spans="1:4" ht="30" customHeight="1" thickTop="1" thickBot="1">
      <c r="A35" s="10" t="s">
        <v>837</v>
      </c>
      <c r="B35" s="8" t="s">
        <v>783</v>
      </c>
      <c r="C35" s="11" t="s">
        <v>838</v>
      </c>
      <c r="D35" s="581">
        <v>136681.41876730914</v>
      </c>
    </row>
    <row r="36" spans="1:4" ht="30" customHeight="1" thickTop="1" thickBot="1">
      <c r="A36" s="10" t="s">
        <v>839</v>
      </c>
      <c r="B36" s="8" t="s">
        <v>783</v>
      </c>
      <c r="C36" s="11" t="s">
        <v>840</v>
      </c>
      <c r="D36" s="581">
        <v>114775.64951972723</v>
      </c>
    </row>
    <row r="37" spans="1:4" ht="30" customHeight="1" thickTop="1" thickBot="1">
      <c r="A37" s="10" t="s">
        <v>841</v>
      </c>
      <c r="B37" s="8" t="s">
        <v>783</v>
      </c>
      <c r="C37" s="11" t="s">
        <v>842</v>
      </c>
      <c r="D37" s="581">
        <v>111353.290282653</v>
      </c>
    </row>
    <row r="38" spans="1:4" ht="30" customHeight="1" thickTop="1" thickBot="1">
      <c r="A38" s="10" t="s">
        <v>843</v>
      </c>
      <c r="B38" s="8" t="s">
        <v>783</v>
      </c>
      <c r="C38" s="11" t="s">
        <v>844</v>
      </c>
      <c r="D38" s="581">
        <v>81028.654132126961</v>
      </c>
    </row>
    <row r="39" spans="1:4" ht="30" customHeight="1" thickTop="1" thickBot="1">
      <c r="A39" s="10" t="s">
        <v>845</v>
      </c>
      <c r="B39" s="8" t="s">
        <v>783</v>
      </c>
      <c r="C39" s="11" t="s">
        <v>846</v>
      </c>
      <c r="D39" s="581">
        <v>67299.216316844628</v>
      </c>
    </row>
    <row r="40" spans="1:4" ht="30" customHeight="1" thickTop="1" thickBot="1">
      <c r="A40" s="10" t="s">
        <v>847</v>
      </c>
      <c r="B40" s="8" t="s">
        <v>783</v>
      </c>
      <c r="C40" s="11" t="s">
        <v>848</v>
      </c>
      <c r="D40" s="581">
        <v>107825.45581075011</v>
      </c>
    </row>
    <row r="41" spans="1:4" ht="30" customHeight="1" thickTop="1" thickBot="1">
      <c r="A41" s="10" t="s">
        <v>849</v>
      </c>
      <c r="B41" s="8" t="s">
        <v>783</v>
      </c>
      <c r="C41" s="11" t="s">
        <v>850</v>
      </c>
      <c r="D41" s="581">
        <v>89946.545956570219</v>
      </c>
    </row>
    <row r="42" spans="1:4" ht="30" customHeight="1" thickTop="1" thickBot="1">
      <c r="A42" s="10" t="s">
        <v>851</v>
      </c>
      <c r="B42" s="8" t="s">
        <v>783</v>
      </c>
      <c r="C42" s="11" t="s">
        <v>852</v>
      </c>
      <c r="D42" s="581">
        <v>94207.804611599742</v>
      </c>
    </row>
    <row r="43" spans="1:4" ht="30" customHeight="1" thickTop="1" thickBot="1">
      <c r="A43" s="10" t="s">
        <v>853</v>
      </c>
      <c r="B43" s="8" t="s">
        <v>783</v>
      </c>
      <c r="C43" s="11" t="s">
        <v>854</v>
      </c>
      <c r="D43" s="581">
        <v>6605.7848110338773</v>
      </c>
    </row>
    <row r="44" spans="1:4" ht="30" customHeight="1" thickTop="1" thickBot="1">
      <c r="A44" s="10" t="s">
        <v>855</v>
      </c>
      <c r="B44" s="8" t="s">
        <v>783</v>
      </c>
      <c r="C44" s="11" t="s">
        <v>856</v>
      </c>
      <c r="D44" s="581">
        <v>15628.258944519033</v>
      </c>
    </row>
    <row r="45" spans="1:4" ht="30" customHeight="1" thickTop="1" thickBot="1">
      <c r="A45" s="10" t="s">
        <v>857</v>
      </c>
      <c r="B45" s="8" t="s">
        <v>783</v>
      </c>
      <c r="C45" s="11" t="s">
        <v>858</v>
      </c>
      <c r="D45" s="581">
        <v>2661.1401342689701</v>
      </c>
    </row>
    <row r="46" spans="1:4" ht="30" customHeight="1" thickTop="1" thickBot="1">
      <c r="A46" s="10" t="s">
        <v>859</v>
      </c>
      <c r="B46" s="8" t="s">
        <v>783</v>
      </c>
      <c r="C46" s="11" t="s">
        <v>860</v>
      </c>
      <c r="D46" s="581">
        <v>2544.8606028090271</v>
      </c>
    </row>
    <row r="47" spans="1:4" ht="30" customHeight="1" thickTop="1" thickBot="1">
      <c r="A47" s="10" t="s">
        <v>861</v>
      </c>
      <c r="B47" s="8" t="s">
        <v>783</v>
      </c>
      <c r="C47" s="11" t="s">
        <v>862</v>
      </c>
      <c r="D47" s="581">
        <v>2872.9149004154228</v>
      </c>
    </row>
    <row r="48" spans="1:4" ht="30" customHeight="1" thickTop="1" thickBot="1">
      <c r="A48" s="10" t="s">
        <v>863</v>
      </c>
      <c r="B48" s="8" t="s">
        <v>783</v>
      </c>
      <c r="C48" s="11" t="s">
        <v>864</v>
      </c>
      <c r="D48" s="581">
        <v>5240.3308844614085</v>
      </c>
    </row>
    <row r="49" spans="1:4" ht="30" customHeight="1" thickTop="1" thickBot="1">
      <c r="A49" s="10" t="s">
        <v>865</v>
      </c>
      <c r="B49" s="8" t="s">
        <v>783</v>
      </c>
      <c r="C49" s="11" t="s">
        <v>866</v>
      </c>
      <c r="D49" s="581">
        <v>102526.27083783236</v>
      </c>
    </row>
    <row r="50" spans="1:4" ht="30" customHeight="1" thickTop="1" thickBot="1">
      <c r="A50" s="10" t="s">
        <v>867</v>
      </c>
      <c r="B50" s="8" t="s">
        <v>783</v>
      </c>
      <c r="C50" s="11" t="s">
        <v>868</v>
      </c>
      <c r="D50" s="581">
        <v>36839.83234980901</v>
      </c>
    </row>
    <row r="51" spans="1:4" ht="30" customHeight="1" thickTop="1" thickBot="1">
      <c r="A51" s="10" t="s">
        <v>869</v>
      </c>
      <c r="B51" s="8" t="s">
        <v>783</v>
      </c>
      <c r="C51" s="11" t="s">
        <v>870</v>
      </c>
      <c r="D51" s="581">
        <v>2913.2858954624053</v>
      </c>
    </row>
    <row r="52" spans="1:4" ht="30" customHeight="1" thickTop="1" thickBot="1">
      <c r="A52" s="10" t="s">
        <v>871</v>
      </c>
      <c r="B52" s="8" t="s">
        <v>680</v>
      </c>
      <c r="C52" s="11" t="s">
        <v>872</v>
      </c>
      <c r="D52" s="581">
        <v>174450.18180465949</v>
      </c>
    </row>
    <row r="53" spans="1:4" ht="30" customHeight="1" thickTop="1" thickBot="1">
      <c r="A53" s="10" t="s">
        <v>873</v>
      </c>
      <c r="B53" s="8" t="s">
        <v>783</v>
      </c>
      <c r="C53" s="11" t="s">
        <v>874</v>
      </c>
      <c r="D53" s="581">
        <v>11022.784227943232</v>
      </c>
    </row>
    <row r="54" spans="1:4" ht="30" customHeight="1" thickTop="1" thickBot="1">
      <c r="A54" s="10" t="s">
        <v>875</v>
      </c>
      <c r="B54" s="8" t="s">
        <v>783</v>
      </c>
      <c r="C54" s="11" t="s">
        <v>876</v>
      </c>
      <c r="D54" s="581">
        <v>11119.149596789221</v>
      </c>
    </row>
    <row r="55" spans="1:4" ht="30" customHeight="1" thickTop="1" thickBot="1">
      <c r="A55" s="10" t="s">
        <v>877</v>
      </c>
      <c r="B55" s="8" t="s">
        <v>783</v>
      </c>
      <c r="C55" s="11" t="s">
        <v>878</v>
      </c>
      <c r="D55" s="581">
        <v>169933.07688808223</v>
      </c>
    </row>
    <row r="56" spans="1:4" ht="30" customHeight="1" thickTop="1" thickBot="1">
      <c r="A56" s="10" t="s">
        <v>879</v>
      </c>
      <c r="B56" s="8" t="s">
        <v>783</v>
      </c>
      <c r="C56" s="11" t="s">
        <v>880</v>
      </c>
      <c r="D56" s="581">
        <v>11985.871589160293</v>
      </c>
    </row>
    <row r="57" spans="1:4" ht="30" customHeight="1" thickTop="1" thickBot="1">
      <c r="A57" s="10" t="s">
        <v>881</v>
      </c>
      <c r="B57" s="8" t="s">
        <v>783</v>
      </c>
      <c r="C57" s="11" t="s">
        <v>882</v>
      </c>
      <c r="D57" s="581">
        <v>105136.20374613062</v>
      </c>
    </row>
    <row r="58" spans="1:4" ht="30" customHeight="1" thickTop="1" thickBot="1">
      <c r="A58" s="10" t="s">
        <v>883</v>
      </c>
      <c r="B58" s="8" t="s">
        <v>783</v>
      </c>
      <c r="C58" s="11" t="s">
        <v>884</v>
      </c>
      <c r="D58" s="581">
        <v>39676.332561513475</v>
      </c>
    </row>
    <row r="59" spans="1:4" ht="30" customHeight="1" thickTop="1" thickBot="1">
      <c r="A59" s="10" t="s">
        <v>885</v>
      </c>
      <c r="B59" s="8" t="s">
        <v>783</v>
      </c>
      <c r="C59" s="11" t="s">
        <v>886</v>
      </c>
      <c r="D59" s="581">
        <v>6827.9249993410031</v>
      </c>
    </row>
    <row r="60" spans="1:4" ht="30" customHeight="1" thickTop="1" thickBot="1">
      <c r="A60" s="10" t="s">
        <v>887</v>
      </c>
      <c r="B60" s="8" t="s">
        <v>783</v>
      </c>
      <c r="C60" s="11" t="s">
        <v>888</v>
      </c>
      <c r="D60" s="581">
        <v>9816.3554156198206</v>
      </c>
    </row>
    <row r="61" spans="1:4" ht="30" customHeight="1" thickTop="1" thickBot="1">
      <c r="A61" s="10" t="s">
        <v>889</v>
      </c>
      <c r="B61" s="8" t="s">
        <v>783</v>
      </c>
      <c r="C61" s="11" t="s">
        <v>890</v>
      </c>
      <c r="D61" s="581">
        <v>13816.643711056233</v>
      </c>
    </row>
    <row r="62" spans="1:4" ht="30" customHeight="1" thickTop="1" thickBot="1">
      <c r="A62" s="10" t="s">
        <v>891</v>
      </c>
      <c r="B62" s="8" t="s">
        <v>783</v>
      </c>
      <c r="C62" s="11" t="s">
        <v>892</v>
      </c>
      <c r="D62" s="581">
        <v>15599.035988327614</v>
      </c>
    </row>
    <row r="63" spans="1:4" ht="30" customHeight="1" thickTop="1" thickBot="1">
      <c r="A63" s="10" t="s">
        <v>893</v>
      </c>
      <c r="B63" s="8" t="s">
        <v>783</v>
      </c>
      <c r="C63" s="11" t="s">
        <v>894</v>
      </c>
      <c r="D63" s="581">
        <v>23816.805252097292</v>
      </c>
    </row>
    <row r="64" spans="1:4" ht="30" customHeight="1" thickTop="1" thickBot="1">
      <c r="A64" s="10" t="s">
        <v>895</v>
      </c>
      <c r="B64" s="8" t="s">
        <v>783</v>
      </c>
      <c r="C64" s="11" t="s">
        <v>896</v>
      </c>
      <c r="D64" s="581">
        <v>17403.555118178927</v>
      </c>
    </row>
    <row r="65" spans="1:4" ht="30" customHeight="1" thickTop="1" thickBot="1">
      <c r="A65" s="10" t="s">
        <v>897</v>
      </c>
      <c r="B65" s="8" t="s">
        <v>783</v>
      </c>
      <c r="C65" s="11" t="s">
        <v>898</v>
      </c>
      <c r="D65" s="581">
        <v>18103.534369748199</v>
      </c>
    </row>
    <row r="66" spans="1:4" ht="30" customHeight="1" thickTop="1" thickBot="1">
      <c r="A66" s="10" t="s">
        <v>899</v>
      </c>
      <c r="B66" s="8" t="s">
        <v>783</v>
      </c>
      <c r="C66" s="11" t="s">
        <v>900</v>
      </c>
      <c r="D66" s="581">
        <v>75504.635864286713</v>
      </c>
    </row>
    <row r="67" spans="1:4" ht="30" customHeight="1" thickTop="1" thickBot="1">
      <c r="A67" s="10" t="s">
        <v>901</v>
      </c>
      <c r="B67" s="8" t="s">
        <v>783</v>
      </c>
      <c r="C67" s="11" t="s">
        <v>902</v>
      </c>
      <c r="D67" s="581">
        <v>36393.51167324288</v>
      </c>
    </row>
    <row r="68" spans="1:4" ht="30" customHeight="1" thickTop="1" thickBot="1">
      <c r="A68" s="10" t="s">
        <v>903</v>
      </c>
      <c r="B68" s="8" t="s">
        <v>783</v>
      </c>
      <c r="C68" s="11" t="s">
        <v>904</v>
      </c>
      <c r="D68" s="581">
        <v>87778.344489530631</v>
      </c>
    </row>
    <row r="69" spans="1:4" ht="30" customHeight="1" thickTop="1" thickBot="1">
      <c r="A69" s="10" t="s">
        <v>905</v>
      </c>
      <c r="B69" s="8" t="s">
        <v>783</v>
      </c>
      <c r="C69" s="11" t="s">
        <v>906</v>
      </c>
      <c r="D69" s="581">
        <v>23122.035446217622</v>
      </c>
    </row>
    <row r="70" spans="1:4" ht="30" customHeight="1" thickTop="1" thickBot="1">
      <c r="A70" s="10" t="s">
        <v>907</v>
      </c>
      <c r="B70" s="8" t="s">
        <v>27</v>
      </c>
      <c r="C70" s="11" t="s">
        <v>908</v>
      </c>
      <c r="D70" s="581">
        <v>4578.0206928694943</v>
      </c>
    </row>
    <row r="71" spans="1:4" ht="30" customHeight="1" thickTop="1" thickBot="1">
      <c r="A71" s="10" t="s">
        <v>909</v>
      </c>
      <c r="B71" s="8" t="s">
        <v>783</v>
      </c>
      <c r="C71" s="11" t="s">
        <v>910</v>
      </c>
      <c r="D71" s="581">
        <v>2898.8140177564997</v>
      </c>
    </row>
    <row r="72" spans="1:4" ht="30" customHeight="1" thickTop="1" thickBot="1">
      <c r="A72" s="10" t="s">
        <v>911</v>
      </c>
      <c r="B72" s="8" t="s">
        <v>783</v>
      </c>
      <c r="C72" s="11" t="s">
        <v>912</v>
      </c>
      <c r="D72" s="581">
        <v>7176.7238248596186</v>
      </c>
    </row>
    <row r="73" spans="1:4" ht="30" customHeight="1" thickTop="1" thickBot="1">
      <c r="A73" s="10" t="s">
        <v>913</v>
      </c>
      <c r="B73" s="8" t="s">
        <v>783</v>
      </c>
      <c r="C73" s="11" t="s">
        <v>914</v>
      </c>
      <c r="D73" s="581">
        <v>3493.8621560581273</v>
      </c>
    </row>
    <row r="74" spans="1:4" ht="30" customHeight="1" thickTop="1" thickBot="1">
      <c r="A74" s="10" t="s">
        <v>915</v>
      </c>
      <c r="B74" s="8" t="s">
        <v>783</v>
      </c>
      <c r="C74" s="11" t="s">
        <v>916</v>
      </c>
      <c r="D74" s="581">
        <v>10924.305259687522</v>
      </c>
    </row>
    <row r="75" spans="1:4" ht="30" customHeight="1" thickTop="1" thickBot="1">
      <c r="A75" s="10" t="s">
        <v>917</v>
      </c>
      <c r="B75" s="8" t="s">
        <v>783</v>
      </c>
      <c r="C75" s="11" t="s">
        <v>918</v>
      </c>
      <c r="D75" s="581">
        <v>549116.83560594718</v>
      </c>
    </row>
    <row r="76" spans="1:4" ht="30" customHeight="1" thickTop="1" thickBot="1">
      <c r="A76" s="10" t="s">
        <v>919</v>
      </c>
      <c r="B76" s="8" t="s">
        <v>783</v>
      </c>
      <c r="C76" s="11" t="s">
        <v>920</v>
      </c>
      <c r="D76" s="581">
        <v>605497.63323470473</v>
      </c>
    </row>
    <row r="77" spans="1:4" ht="30" customHeight="1" thickTop="1" thickBot="1">
      <c r="A77" s="10" t="s">
        <v>921</v>
      </c>
      <c r="B77" s="8" t="s">
        <v>783</v>
      </c>
      <c r="C77" s="11" t="s">
        <v>922</v>
      </c>
      <c r="D77" s="581">
        <v>131961.5477489999</v>
      </c>
    </row>
    <row r="78" spans="1:4" ht="30" customHeight="1" thickTop="1" thickBot="1">
      <c r="A78" s="10" t="s">
        <v>923</v>
      </c>
      <c r="B78" s="8" t="s">
        <v>783</v>
      </c>
      <c r="C78" s="11" t="s">
        <v>924</v>
      </c>
      <c r="D78" s="581">
        <v>143637.90481137391</v>
      </c>
    </row>
    <row r="79" spans="1:4" ht="30" customHeight="1" thickTop="1" thickBot="1">
      <c r="A79" s="10" t="s">
        <v>925</v>
      </c>
      <c r="B79" s="8" t="s">
        <v>783</v>
      </c>
      <c r="C79" s="11" t="s">
        <v>926</v>
      </c>
      <c r="D79" s="581">
        <v>96082.330557405061</v>
      </c>
    </row>
    <row r="80" spans="1:4" ht="30" customHeight="1" thickTop="1" thickBot="1">
      <c r="A80" s="10" t="s">
        <v>927</v>
      </c>
      <c r="B80" s="8" t="s">
        <v>783</v>
      </c>
      <c r="C80" s="11" t="s">
        <v>928</v>
      </c>
      <c r="D80" s="581">
        <v>141493.84126808884</v>
      </c>
    </row>
    <row r="81" spans="1:4" ht="30" customHeight="1" thickTop="1" thickBot="1">
      <c r="A81" s="10" t="s">
        <v>929</v>
      </c>
      <c r="B81" s="8" t="s">
        <v>783</v>
      </c>
      <c r="C81" s="11" t="s">
        <v>930</v>
      </c>
      <c r="D81" s="581">
        <v>307850.09104044217</v>
      </c>
    </row>
    <row r="82" spans="1:4" ht="30" customHeight="1" thickTop="1" thickBot="1">
      <c r="A82" s="10" t="s">
        <v>931</v>
      </c>
      <c r="B82" s="8" t="s">
        <v>783</v>
      </c>
      <c r="C82" s="11" t="s">
        <v>932</v>
      </c>
      <c r="D82" s="581">
        <v>216543.99414652013</v>
      </c>
    </row>
    <row r="83" spans="1:4" ht="30" customHeight="1" thickTop="1" thickBot="1">
      <c r="A83" s="10" t="s">
        <v>933</v>
      </c>
      <c r="B83" s="8" t="s">
        <v>783</v>
      </c>
      <c r="C83" s="11" t="s">
        <v>934</v>
      </c>
      <c r="D83" s="581">
        <v>203649.47919701939</v>
      </c>
    </row>
    <row r="84" spans="1:4" ht="30" customHeight="1" thickTop="1" thickBot="1">
      <c r="A84" s="10" t="s">
        <v>935</v>
      </c>
      <c r="B84" s="8" t="s">
        <v>783</v>
      </c>
      <c r="C84" s="11" t="s">
        <v>936</v>
      </c>
      <c r="D84" s="581">
        <v>192961.47696947414</v>
      </c>
    </row>
    <row r="85" spans="1:4" ht="30" customHeight="1" thickTop="1" thickBot="1">
      <c r="A85" s="10" t="s">
        <v>937</v>
      </c>
      <c r="B85" s="8" t="s">
        <v>783</v>
      </c>
      <c r="C85" s="11" t="s">
        <v>938</v>
      </c>
      <c r="D85" s="581">
        <v>322771.5707016337</v>
      </c>
    </row>
    <row r="86" spans="1:4" ht="30" customHeight="1" thickTop="1" thickBot="1">
      <c r="A86" s="10" t="s">
        <v>939</v>
      </c>
      <c r="B86" s="8" t="s">
        <v>783</v>
      </c>
      <c r="C86" s="11" t="s">
        <v>940</v>
      </c>
      <c r="D86" s="581">
        <v>5279.2237040345708</v>
      </c>
    </row>
    <row r="87" spans="1:4" ht="30" customHeight="1" thickTop="1" thickBot="1">
      <c r="A87" s="10" t="s">
        <v>941</v>
      </c>
      <c r="B87" s="8" t="s">
        <v>783</v>
      </c>
      <c r="C87" s="11" t="s">
        <v>942</v>
      </c>
      <c r="D87" s="581">
        <v>1714337.7340817698</v>
      </c>
    </row>
    <row r="88" spans="1:4" ht="30" customHeight="1" thickTop="1" thickBot="1">
      <c r="A88" s="10" t="s">
        <v>943</v>
      </c>
      <c r="B88" s="8" t="s">
        <v>783</v>
      </c>
      <c r="C88" s="11" t="s">
        <v>944</v>
      </c>
      <c r="D88" s="581">
        <v>22078.317539546486</v>
      </c>
    </row>
    <row r="89" spans="1:4" ht="30" customHeight="1" thickTop="1" thickBot="1">
      <c r="A89" s="10" t="s">
        <v>945</v>
      </c>
      <c r="B89" s="8" t="s">
        <v>783</v>
      </c>
      <c r="C89" s="11" t="s">
        <v>946</v>
      </c>
      <c r="D89" s="581">
        <v>27745.328020115692</v>
      </c>
    </row>
    <row r="90" spans="1:4" ht="30" customHeight="1" thickTop="1" thickBot="1">
      <c r="A90" s="10" t="s">
        <v>947</v>
      </c>
      <c r="B90" s="8" t="s">
        <v>783</v>
      </c>
      <c r="C90" s="11" t="s">
        <v>948</v>
      </c>
      <c r="D90" s="581">
        <v>5550.5480630348984</v>
      </c>
    </row>
    <row r="91" spans="1:4" ht="30" customHeight="1" thickTop="1" thickBot="1">
      <c r="A91" s="10" t="s">
        <v>949</v>
      </c>
      <c r="B91" s="8" t="s">
        <v>783</v>
      </c>
      <c r="C91" s="11" t="s">
        <v>950</v>
      </c>
      <c r="D91" s="581">
        <v>76502.484991120786</v>
      </c>
    </row>
    <row r="92" spans="1:4" ht="30" customHeight="1" thickTop="1" thickBot="1">
      <c r="A92" s="10" t="s">
        <v>951</v>
      </c>
      <c r="B92" s="8" t="s">
        <v>783</v>
      </c>
      <c r="C92" s="11" t="s">
        <v>952</v>
      </c>
      <c r="D92" s="581">
        <v>10519.421612742797</v>
      </c>
    </row>
    <row r="93" spans="1:4" ht="30" customHeight="1" thickTop="1" thickBot="1">
      <c r="A93" s="10" t="s">
        <v>953</v>
      </c>
      <c r="B93" s="8" t="s">
        <v>783</v>
      </c>
      <c r="C93" s="11" t="s">
        <v>954</v>
      </c>
      <c r="D93" s="581">
        <v>7702.1346790847638</v>
      </c>
    </row>
    <row r="94" spans="1:4" ht="30" customHeight="1" thickTop="1" thickBot="1">
      <c r="A94" s="10" t="s">
        <v>955</v>
      </c>
      <c r="B94" s="8" t="s">
        <v>783</v>
      </c>
      <c r="C94" s="11" t="s">
        <v>956</v>
      </c>
      <c r="D94" s="581">
        <v>17026.407877916918</v>
      </c>
    </row>
    <row r="95" spans="1:4" ht="30" customHeight="1" thickTop="1" thickBot="1">
      <c r="A95" s="10" t="s">
        <v>957</v>
      </c>
      <c r="B95" s="8" t="s">
        <v>783</v>
      </c>
      <c r="C95" s="11" t="s">
        <v>958</v>
      </c>
      <c r="D95" s="581">
        <v>90546.063237447466</v>
      </c>
    </row>
    <row r="96" spans="1:4" ht="30" customHeight="1" thickTop="1" thickBot="1">
      <c r="A96" s="10" t="s">
        <v>959</v>
      </c>
      <c r="B96" s="8" t="s">
        <v>783</v>
      </c>
      <c r="C96" s="11" t="s">
        <v>960</v>
      </c>
      <c r="D96" s="581">
        <v>222749.75120110402</v>
      </c>
    </row>
    <row r="97" spans="1:4" ht="30" customHeight="1" thickTop="1" thickBot="1">
      <c r="A97" s="10" t="s">
        <v>961</v>
      </c>
      <c r="B97" s="8" t="s">
        <v>783</v>
      </c>
      <c r="C97" s="11" t="s">
        <v>962</v>
      </c>
      <c r="D97" s="581">
        <v>132307.28059155913</v>
      </c>
    </row>
    <row r="98" spans="1:4" ht="30" customHeight="1" thickTop="1" thickBot="1">
      <c r="A98" s="10" t="s">
        <v>963</v>
      </c>
      <c r="B98" s="8" t="s">
        <v>783</v>
      </c>
      <c r="C98" s="11" t="s">
        <v>964</v>
      </c>
      <c r="D98" s="581">
        <v>5654.5075012806319</v>
      </c>
    </row>
    <row r="99" spans="1:4" ht="30" customHeight="1" thickTop="1" thickBot="1">
      <c r="A99" s="10" t="s">
        <v>965</v>
      </c>
      <c r="B99" s="8" t="s">
        <v>783</v>
      </c>
      <c r="C99" s="11" t="s">
        <v>966</v>
      </c>
      <c r="D99" s="581">
        <v>14049.88967268848</v>
      </c>
    </row>
    <row r="100" spans="1:4" ht="30" customHeight="1" thickTop="1" thickBot="1">
      <c r="A100" s="10" t="s">
        <v>967</v>
      </c>
      <c r="B100" s="8" t="s">
        <v>783</v>
      </c>
      <c r="C100" s="11" t="s">
        <v>968</v>
      </c>
      <c r="D100" s="581">
        <v>394273.48234837782</v>
      </c>
    </row>
    <row r="101" spans="1:4" ht="30" customHeight="1" thickTop="1" thickBot="1">
      <c r="A101" s="10" t="s">
        <v>969</v>
      </c>
      <c r="B101" s="8" t="s">
        <v>783</v>
      </c>
      <c r="C101" s="11" t="s">
        <v>970</v>
      </c>
      <c r="D101" s="581">
        <v>377309.36080176715</v>
      </c>
    </row>
    <row r="102" spans="1:4" ht="30" customHeight="1" thickTop="1" thickBot="1">
      <c r="A102" s="10" t="s">
        <v>971</v>
      </c>
      <c r="B102" s="8" t="s">
        <v>783</v>
      </c>
      <c r="C102" s="11" t="s">
        <v>972</v>
      </c>
      <c r="D102" s="581">
        <v>516386.86161542538</v>
      </c>
    </row>
    <row r="103" spans="1:4" ht="30" customHeight="1" thickTop="1" thickBot="1">
      <c r="A103" s="10" t="s">
        <v>973</v>
      </c>
      <c r="B103" s="8" t="s">
        <v>783</v>
      </c>
      <c r="C103" s="11" t="s">
        <v>974</v>
      </c>
      <c r="D103" s="581">
        <v>571774.67503718671</v>
      </c>
    </row>
    <row r="104" spans="1:4" ht="30" customHeight="1" thickTop="1" thickBot="1">
      <c r="A104" s="10" t="s">
        <v>975</v>
      </c>
      <c r="B104" s="8" t="s">
        <v>783</v>
      </c>
      <c r="C104" s="11" t="s">
        <v>976</v>
      </c>
      <c r="D104" s="581">
        <v>627867.38776754192</v>
      </c>
    </row>
    <row r="105" spans="1:4" ht="30" customHeight="1" thickTop="1" thickBot="1">
      <c r="A105" s="10" t="s">
        <v>977</v>
      </c>
      <c r="B105" s="8" t="s">
        <v>783</v>
      </c>
      <c r="C105" s="11" t="s">
        <v>978</v>
      </c>
      <c r="D105" s="581">
        <v>251367.96946453408</v>
      </c>
    </row>
    <row r="106" spans="1:4" ht="30" customHeight="1" thickTop="1" thickBot="1">
      <c r="A106" s="10" t="s">
        <v>979</v>
      </c>
      <c r="B106" s="8" t="s">
        <v>783</v>
      </c>
      <c r="C106" s="11" t="s">
        <v>980</v>
      </c>
      <c r="D106" s="581">
        <v>16207.151837297701</v>
      </c>
    </row>
    <row r="107" spans="1:4" ht="30" customHeight="1" thickTop="1" thickBot="1">
      <c r="A107" s="10" t="s">
        <v>981</v>
      </c>
      <c r="B107" s="8" t="s">
        <v>783</v>
      </c>
      <c r="C107" s="11" t="s">
        <v>982</v>
      </c>
      <c r="D107" s="581">
        <v>522759.86824479204</v>
      </c>
    </row>
    <row r="108" spans="1:4" ht="30" customHeight="1" thickTop="1" thickBot="1">
      <c r="A108" s="10" t="s">
        <v>983</v>
      </c>
      <c r="B108" s="8" t="s">
        <v>783</v>
      </c>
      <c r="C108" s="11" t="s">
        <v>984</v>
      </c>
      <c r="D108" s="581">
        <v>7698.8124067573372</v>
      </c>
    </row>
    <row r="109" spans="1:4" ht="30" customHeight="1" thickTop="1" thickBot="1">
      <c r="A109" s="10" t="s">
        <v>985</v>
      </c>
      <c r="B109" s="8" t="s">
        <v>783</v>
      </c>
      <c r="C109" s="11" t="s">
        <v>986</v>
      </c>
      <c r="D109" s="581">
        <v>672081.29532504885</v>
      </c>
    </row>
    <row r="110" spans="1:4" ht="30" customHeight="1" thickTop="1" thickBot="1">
      <c r="A110" s="10" t="s">
        <v>987</v>
      </c>
      <c r="B110" s="8" t="s">
        <v>783</v>
      </c>
      <c r="C110" s="11" t="s">
        <v>988</v>
      </c>
      <c r="D110" s="581">
        <v>3609.095171694787</v>
      </c>
    </row>
    <row r="111" spans="1:4" ht="30" customHeight="1" thickTop="1" thickBot="1">
      <c r="A111" s="10" t="s">
        <v>989</v>
      </c>
      <c r="B111" s="8" t="s">
        <v>783</v>
      </c>
      <c r="C111" s="11" t="s">
        <v>990</v>
      </c>
      <c r="D111" s="581">
        <v>131498.14712341066</v>
      </c>
    </row>
    <row r="112" spans="1:4" ht="30" customHeight="1" thickTop="1" thickBot="1">
      <c r="A112" s="10" t="s">
        <v>991</v>
      </c>
      <c r="B112" s="8" t="s">
        <v>783</v>
      </c>
      <c r="C112" s="11" t="s">
        <v>992</v>
      </c>
      <c r="D112" s="581">
        <v>566493.94363887527</v>
      </c>
    </row>
    <row r="113" spans="1:4" ht="30" customHeight="1" thickTop="1" thickBot="1">
      <c r="A113" s="10" t="s">
        <v>993</v>
      </c>
      <c r="B113" s="8" t="s">
        <v>783</v>
      </c>
      <c r="C113" s="11" t="s">
        <v>994</v>
      </c>
      <c r="D113" s="581">
        <v>8132.039109755533</v>
      </c>
    </row>
    <row r="114" spans="1:4" ht="30" customHeight="1" thickTop="1" thickBot="1">
      <c r="A114" s="10" t="s">
        <v>995</v>
      </c>
      <c r="B114" s="8" t="s">
        <v>783</v>
      </c>
      <c r="C114" s="11" t="s">
        <v>996</v>
      </c>
      <c r="D114" s="581">
        <v>144132.19195365559</v>
      </c>
    </row>
    <row r="115" spans="1:4" ht="30" customHeight="1" thickTop="1" thickBot="1">
      <c r="A115" s="10" t="s">
        <v>997</v>
      </c>
      <c r="B115" s="8" t="s">
        <v>783</v>
      </c>
      <c r="C115" s="11" t="s">
        <v>998</v>
      </c>
      <c r="D115" s="581">
        <v>123470.04218157181</v>
      </c>
    </row>
    <row r="116" spans="1:4" ht="30" customHeight="1" thickTop="1" thickBot="1">
      <c r="A116" s="10" t="s">
        <v>999</v>
      </c>
      <c r="B116" s="8" t="s">
        <v>783</v>
      </c>
      <c r="C116" s="11" t="s">
        <v>1000</v>
      </c>
      <c r="D116" s="581">
        <v>123633.03261501843</v>
      </c>
    </row>
    <row r="117" spans="1:4" ht="30" customHeight="1" thickTop="1" thickBot="1">
      <c r="A117" s="10" t="s">
        <v>1001</v>
      </c>
      <c r="B117" s="8" t="s">
        <v>783</v>
      </c>
      <c r="C117" s="11" t="s">
        <v>1002</v>
      </c>
      <c r="D117" s="581">
        <v>213099.40647403634</v>
      </c>
    </row>
    <row r="118" spans="1:4" ht="30" customHeight="1" thickTop="1" thickBot="1">
      <c r="A118" s="10" t="s">
        <v>1003</v>
      </c>
      <c r="B118" s="8" t="s">
        <v>783</v>
      </c>
      <c r="C118" s="11" t="s">
        <v>1004</v>
      </c>
      <c r="D118" s="581">
        <v>283989.30795087514</v>
      </c>
    </row>
    <row r="119" spans="1:4" ht="30" customHeight="1" thickTop="1" thickBot="1">
      <c r="A119" s="10" t="s">
        <v>1005</v>
      </c>
      <c r="B119" s="8" t="s">
        <v>783</v>
      </c>
      <c r="C119" s="11" t="s">
        <v>1006</v>
      </c>
      <c r="D119" s="581">
        <v>234489.63267534459</v>
      </c>
    </row>
    <row r="120" spans="1:4" ht="30" customHeight="1" thickTop="1" thickBot="1">
      <c r="A120" s="10" t="s">
        <v>1007</v>
      </c>
      <c r="B120" s="8" t="s">
        <v>783</v>
      </c>
      <c r="C120" s="11" t="s">
        <v>1008</v>
      </c>
      <c r="D120" s="581">
        <v>210024.19001165734</v>
      </c>
    </row>
    <row r="121" spans="1:4" ht="30" customHeight="1" thickTop="1" thickBot="1">
      <c r="A121" s="10" t="s">
        <v>1009</v>
      </c>
      <c r="B121" s="8" t="s">
        <v>783</v>
      </c>
      <c r="C121" s="11" t="s">
        <v>1010</v>
      </c>
      <c r="D121" s="581">
        <v>123635.46035326464</v>
      </c>
    </row>
    <row r="122" spans="1:4" ht="30" customHeight="1" thickTop="1" thickBot="1">
      <c r="A122" s="10" t="s">
        <v>1011</v>
      </c>
      <c r="B122" s="8" t="s">
        <v>783</v>
      </c>
      <c r="C122" s="11" t="s">
        <v>1012</v>
      </c>
      <c r="D122" s="581">
        <v>121733.73206039336</v>
      </c>
    </row>
    <row r="123" spans="1:4" ht="30" customHeight="1" thickTop="1" thickBot="1">
      <c r="A123" s="10" t="s">
        <v>1013</v>
      </c>
      <c r="B123" s="8" t="s">
        <v>783</v>
      </c>
      <c r="C123" s="11" t="s">
        <v>1014</v>
      </c>
      <c r="D123" s="581">
        <v>148614.57477519172</v>
      </c>
    </row>
    <row r="124" spans="1:4" ht="30" customHeight="1" thickTop="1" thickBot="1">
      <c r="A124" s="10" t="s">
        <v>1015</v>
      </c>
      <c r="B124" s="8" t="s">
        <v>783</v>
      </c>
      <c r="C124" s="11" t="s">
        <v>1016</v>
      </c>
      <c r="D124" s="581">
        <v>228822.74793962436</v>
      </c>
    </row>
    <row r="125" spans="1:4" ht="30" customHeight="1" thickTop="1" thickBot="1">
      <c r="A125" s="10" t="s">
        <v>1017</v>
      </c>
      <c r="B125" s="8" t="s">
        <v>783</v>
      </c>
      <c r="C125" s="11" t="s">
        <v>1018</v>
      </c>
      <c r="D125" s="581">
        <v>199586.64956640929</v>
      </c>
    </row>
    <row r="126" spans="1:4" ht="30" customHeight="1" thickTop="1" thickBot="1">
      <c r="A126" s="10" t="s">
        <v>1019</v>
      </c>
      <c r="B126" s="8" t="s">
        <v>783</v>
      </c>
      <c r="C126" s="11" t="s">
        <v>1020</v>
      </c>
      <c r="D126" s="581">
        <v>116984.54896119385</v>
      </c>
    </row>
    <row r="127" spans="1:4" ht="30" customHeight="1" thickTop="1" thickBot="1">
      <c r="A127" s="10" t="s">
        <v>1021</v>
      </c>
      <c r="B127" s="8" t="s">
        <v>783</v>
      </c>
      <c r="C127" s="11" t="s">
        <v>1022</v>
      </c>
      <c r="D127" s="581">
        <v>5597.1515003235882</v>
      </c>
    </row>
    <row r="128" spans="1:4" ht="30" customHeight="1" thickTop="1" thickBot="1">
      <c r="A128" s="10" t="s">
        <v>1023</v>
      </c>
      <c r="B128" s="8" t="s">
        <v>783</v>
      </c>
      <c r="C128" s="11" t="s">
        <v>1024</v>
      </c>
      <c r="D128" s="581">
        <v>109197.10977495345</v>
      </c>
    </row>
    <row r="129" spans="1:4" ht="30" customHeight="1" thickTop="1" thickBot="1">
      <c r="A129" s="10" t="s">
        <v>1025</v>
      </c>
      <c r="B129" s="8" t="s">
        <v>783</v>
      </c>
      <c r="C129" s="11" t="s">
        <v>1026</v>
      </c>
      <c r="D129" s="581">
        <v>88.613022250507896</v>
      </c>
    </row>
    <row r="130" spans="1:4" ht="30" customHeight="1" thickTop="1" thickBot="1">
      <c r="A130" s="10" t="s">
        <v>1027</v>
      </c>
      <c r="B130" s="8" t="s">
        <v>783</v>
      </c>
      <c r="C130" s="11" t="s">
        <v>1028</v>
      </c>
      <c r="D130" s="581">
        <v>2884.0584975131974</v>
      </c>
    </row>
    <row r="131" spans="1:4" ht="30" customHeight="1" thickTop="1" thickBot="1">
      <c r="A131" s="10" t="s">
        <v>1029</v>
      </c>
      <c r="B131" s="8" t="s">
        <v>783</v>
      </c>
      <c r="C131" s="11" t="s">
        <v>1030</v>
      </c>
      <c r="D131" s="581">
        <v>2560.3255895580082</v>
      </c>
    </row>
    <row r="132" spans="1:4" ht="30" customHeight="1" thickTop="1" thickBot="1">
      <c r="A132" s="10" t="s">
        <v>1031</v>
      </c>
      <c r="B132" s="8" t="s">
        <v>783</v>
      </c>
      <c r="C132" s="11" t="s">
        <v>1032</v>
      </c>
      <c r="D132" s="581">
        <v>4356.6064453658455</v>
      </c>
    </row>
    <row r="133" spans="1:4" ht="30" customHeight="1" thickTop="1" thickBot="1">
      <c r="A133" s="10" t="s">
        <v>1033</v>
      </c>
      <c r="B133" s="8" t="s">
        <v>680</v>
      </c>
      <c r="C133" s="11" t="s">
        <v>1034</v>
      </c>
      <c r="D133" s="581">
        <v>271935.74196865805</v>
      </c>
    </row>
    <row r="134" spans="1:4" ht="30" customHeight="1" thickTop="1" thickBot="1">
      <c r="A134" s="10" t="s">
        <v>1035</v>
      </c>
      <c r="B134" s="8" t="s">
        <v>783</v>
      </c>
      <c r="C134" s="11" t="s">
        <v>1036</v>
      </c>
      <c r="D134" s="581">
        <v>47015.690553636749</v>
      </c>
    </row>
    <row r="135" spans="1:4" ht="30" customHeight="1" thickTop="1" thickBot="1">
      <c r="A135" s="10" t="s">
        <v>1037</v>
      </c>
      <c r="B135" s="8" t="s">
        <v>1038</v>
      </c>
      <c r="C135" s="11" t="s">
        <v>1039</v>
      </c>
      <c r="D135" s="581">
        <v>1617.5940957113555</v>
      </c>
    </row>
    <row r="136" spans="1:4" ht="30" customHeight="1" thickTop="1" thickBot="1">
      <c r="A136" s="10" t="s">
        <v>1040</v>
      </c>
      <c r="B136" s="8" t="s">
        <v>1038</v>
      </c>
      <c r="C136" s="11" t="s">
        <v>1041</v>
      </c>
      <c r="D136" s="581">
        <v>1784.2790977053578</v>
      </c>
    </row>
    <row r="137" spans="1:4" ht="30" customHeight="1" thickTop="1" thickBot="1">
      <c r="A137" s="10" t="s">
        <v>1042</v>
      </c>
      <c r="B137" s="8" t="s">
        <v>1043</v>
      </c>
      <c r="C137" s="11" t="s">
        <v>1044</v>
      </c>
      <c r="D137" s="581">
        <v>0.50119792098915938</v>
      </c>
    </row>
    <row r="138" spans="1:4" ht="30" customHeight="1" thickTop="1" thickBot="1">
      <c r="A138" s="10" t="s">
        <v>1045</v>
      </c>
      <c r="B138" s="8" t="s">
        <v>1043</v>
      </c>
      <c r="C138" s="11" t="s">
        <v>1046</v>
      </c>
      <c r="D138" s="581">
        <v>0.50119792098915938</v>
      </c>
    </row>
    <row r="139" spans="1:4" ht="30" customHeight="1" thickTop="1" thickBot="1">
      <c r="A139" s="10" t="s">
        <v>1047</v>
      </c>
      <c r="B139" s="8" t="s">
        <v>1038</v>
      </c>
      <c r="C139" s="11" t="s">
        <v>1048</v>
      </c>
      <c r="D139" s="581">
        <v>1591.6325007279822</v>
      </c>
    </row>
    <row r="140" spans="1:4" ht="30" customHeight="1" thickTop="1" thickBot="1">
      <c r="A140" s="10" t="s">
        <v>1049</v>
      </c>
      <c r="B140" s="8" t="s">
        <v>1038</v>
      </c>
      <c r="C140" s="11" t="s">
        <v>1050</v>
      </c>
      <c r="D140" s="581">
        <v>1583.0645638202841</v>
      </c>
    </row>
    <row r="141" spans="1:4" ht="30" customHeight="1" thickTop="1" thickBot="1">
      <c r="A141" s="10" t="s">
        <v>1051</v>
      </c>
      <c r="B141" s="8" t="s">
        <v>783</v>
      </c>
      <c r="C141" s="11" t="s">
        <v>1052</v>
      </c>
      <c r="D141" s="581">
        <v>63280.95390561867</v>
      </c>
    </row>
    <row r="142" spans="1:4" ht="30" customHeight="1" thickTop="1" thickBot="1">
      <c r="A142" s="10" t="s">
        <v>1053</v>
      </c>
      <c r="B142" s="8" t="s">
        <v>1038</v>
      </c>
      <c r="C142" s="11" t="s">
        <v>1054</v>
      </c>
      <c r="D142" s="581">
        <v>1564.3152194622996</v>
      </c>
    </row>
    <row r="143" spans="1:4" ht="30" customHeight="1" thickTop="1" thickBot="1">
      <c r="A143" s="10" t="s">
        <v>1055</v>
      </c>
      <c r="B143" s="8" t="s">
        <v>783</v>
      </c>
      <c r="C143" s="11" t="s">
        <v>1056</v>
      </c>
      <c r="D143" s="581">
        <v>58362.892002597611</v>
      </c>
    </row>
    <row r="144" spans="1:4" ht="30" customHeight="1" thickTop="1" thickBot="1">
      <c r="A144" s="10" t="s">
        <v>1057</v>
      </c>
      <c r="B144" s="8" t="s">
        <v>783</v>
      </c>
      <c r="C144" s="11" t="s">
        <v>1058</v>
      </c>
      <c r="D144" s="581">
        <v>149005.02130920687</v>
      </c>
    </row>
    <row r="145" spans="1:4" ht="68.25" customHeight="1" thickTop="1" thickBot="1">
      <c r="A145" s="10" t="s">
        <v>1059</v>
      </c>
      <c r="B145" s="8" t="s">
        <v>783</v>
      </c>
      <c r="C145" s="11" t="s">
        <v>1060</v>
      </c>
      <c r="D145" s="581">
        <v>222361.14354313904</v>
      </c>
    </row>
    <row r="146" spans="1:4" ht="30" customHeight="1" thickTop="1" thickBot="1">
      <c r="A146" s="10" t="s">
        <v>1061</v>
      </c>
      <c r="B146" s="8" t="s">
        <v>783</v>
      </c>
      <c r="C146" s="11" t="s">
        <v>1062</v>
      </c>
      <c r="D146" s="581">
        <v>150235.18112140053</v>
      </c>
    </row>
    <row r="147" spans="1:4" ht="30" customHeight="1" thickTop="1" thickBot="1">
      <c r="A147" s="10" t="s">
        <v>1063</v>
      </c>
      <c r="B147" s="8" t="s">
        <v>783</v>
      </c>
      <c r="C147" s="11" t="s">
        <v>1064</v>
      </c>
      <c r="D147" s="581">
        <v>151933.29018939036</v>
      </c>
    </row>
    <row r="148" spans="1:4" ht="30" customHeight="1" thickTop="1" thickBot="1">
      <c r="A148" s="10" t="s">
        <v>1065</v>
      </c>
      <c r="B148" s="8" t="s">
        <v>783</v>
      </c>
      <c r="C148" s="11" t="s">
        <v>1066</v>
      </c>
      <c r="D148" s="581">
        <v>7243.661097899846</v>
      </c>
    </row>
    <row r="149" spans="1:4" ht="30" customHeight="1" thickTop="1" thickBot="1">
      <c r="A149" s="10" t="s">
        <v>1067</v>
      </c>
      <c r="B149" s="8" t="s">
        <v>783</v>
      </c>
      <c r="C149" s="11" t="s">
        <v>1068</v>
      </c>
      <c r="D149" s="581">
        <v>6671.1228334732732</v>
      </c>
    </row>
    <row r="150" spans="1:4" ht="30" customHeight="1" thickTop="1" thickBot="1">
      <c r="A150" s="10" t="s">
        <v>1069</v>
      </c>
      <c r="B150" s="8" t="s">
        <v>783</v>
      </c>
      <c r="C150" s="11" t="s">
        <v>1070</v>
      </c>
      <c r="D150" s="581">
        <v>50415.482568703643</v>
      </c>
    </row>
    <row r="151" spans="1:4" ht="30" customHeight="1" thickTop="1" thickBot="1">
      <c r="A151" s="10" t="s">
        <v>1071</v>
      </c>
      <c r="B151" s="8" t="s">
        <v>783</v>
      </c>
      <c r="C151" s="11" t="s">
        <v>1072</v>
      </c>
      <c r="D151" s="581">
        <v>88391.270119411725</v>
      </c>
    </row>
    <row r="152" spans="1:4" ht="30" customHeight="1" thickTop="1" thickBot="1">
      <c r="A152" s="10" t="s">
        <v>1073</v>
      </c>
      <c r="B152" s="8" t="s">
        <v>783</v>
      </c>
      <c r="C152" s="11" t="s">
        <v>1074</v>
      </c>
      <c r="D152" s="581">
        <v>144132.19195365559</v>
      </c>
    </row>
    <row r="153" spans="1:4" ht="30" customHeight="1" thickTop="1" thickBot="1">
      <c r="A153" s="10" t="s">
        <v>1075</v>
      </c>
      <c r="B153" s="8" t="s">
        <v>783</v>
      </c>
      <c r="C153" s="11" t="s">
        <v>1076</v>
      </c>
      <c r="D153" s="581">
        <v>131864.31094790224</v>
      </c>
    </row>
    <row r="154" spans="1:4" ht="30" customHeight="1" thickTop="1" thickBot="1">
      <c r="A154" s="10" t="s">
        <v>1077</v>
      </c>
      <c r="B154" s="8" t="s">
        <v>783</v>
      </c>
      <c r="C154" s="11" t="s">
        <v>1078</v>
      </c>
      <c r="D154" s="581">
        <v>91509.332647680494</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showGridLines="0" zoomScale="90" zoomScaleNormal="90" workbookViewId="0">
      <pane xSplit="3" ySplit="2" topLeftCell="D3" activePane="bottomRight" state="frozen"/>
      <selection pane="topRight" activeCell="D20" sqref="D20"/>
      <selection pane="bottomLeft" activeCell="D20" sqref="D20"/>
      <selection pane="bottomRight" sqref="A1:D1"/>
    </sheetView>
  </sheetViews>
  <sheetFormatPr baseColWidth="10" defaultColWidth="11.42578125" defaultRowHeight="15"/>
  <cols>
    <col min="1" max="1" width="11.5703125" customWidth="1"/>
    <col min="2" max="2" width="9.140625"/>
    <col min="3" max="3" width="77.42578125" style="176" customWidth="1"/>
    <col min="4" max="4" width="18.28515625" style="161" customWidth="1"/>
    <col min="5" max="5" width="14.28515625" customWidth="1"/>
  </cols>
  <sheetData>
    <row r="1" spans="1:4" ht="81.75" customHeight="1" thickTop="1" thickBot="1">
      <c r="A1" s="622" t="s">
        <v>652</v>
      </c>
      <c r="B1" s="623"/>
      <c r="C1" s="623"/>
      <c r="D1" s="624"/>
    </row>
    <row r="2" spans="1:4" ht="48.75" customHeight="1" thickTop="1" thickBot="1">
      <c r="A2" s="621" t="s">
        <v>1079</v>
      </c>
      <c r="B2" s="621"/>
      <c r="C2" s="621"/>
      <c r="D2" s="621"/>
    </row>
    <row r="3" spans="1:4" ht="16.5" customHeight="1" thickTop="1" thickBot="1">
      <c r="A3" s="170"/>
      <c r="B3" s="170"/>
      <c r="C3" s="175"/>
      <c r="D3" s="171"/>
    </row>
    <row r="4" spans="1:4" ht="16.5" customHeight="1" thickTop="1" thickBot="1">
      <c r="A4" s="170"/>
      <c r="B4" s="170"/>
      <c r="C4" s="175" t="s">
        <v>1079</v>
      </c>
      <c r="D4" s="171"/>
    </row>
    <row r="5" spans="1:4" ht="16.5" thickTop="1" thickBot="1">
      <c r="A5" s="170"/>
      <c r="B5" s="170"/>
      <c r="C5" s="175"/>
      <c r="D5" s="172" t="s">
        <v>779</v>
      </c>
    </row>
    <row r="6" spans="1:4" ht="16.5" thickTop="1" thickBot="1">
      <c r="A6" s="598" t="s">
        <v>1080</v>
      </c>
      <c r="B6" s="598" t="s">
        <v>128</v>
      </c>
      <c r="C6" s="599" t="s">
        <v>1081</v>
      </c>
      <c r="D6" s="577">
        <v>4091.7015314696578</v>
      </c>
    </row>
    <row r="7" spans="1:4" ht="16.5" thickTop="1" thickBot="1">
      <c r="A7" s="598" t="s">
        <v>1082</v>
      </c>
      <c r="B7" s="598" t="s">
        <v>128</v>
      </c>
      <c r="C7" s="599" t="s">
        <v>1083</v>
      </c>
      <c r="D7" s="577">
        <v>3729.0178749258198</v>
      </c>
    </row>
    <row r="8" spans="1:4" ht="16.5" thickTop="1" thickBot="1">
      <c r="A8" s="598" t="s">
        <v>1084</v>
      </c>
      <c r="B8" s="598" t="s">
        <v>128</v>
      </c>
      <c r="C8" s="599" t="s">
        <v>1085</v>
      </c>
      <c r="D8" s="577">
        <v>3886.8891087975612</v>
      </c>
    </row>
    <row r="9" spans="1:4" ht="16.5" thickTop="1" thickBot="1">
      <c r="A9" s="598" t="s">
        <v>1086</v>
      </c>
      <c r="B9" s="598" t="s">
        <v>128</v>
      </c>
      <c r="C9" s="599" t="s">
        <v>1087</v>
      </c>
      <c r="D9" s="577">
        <v>3713.4124761898465</v>
      </c>
    </row>
    <row r="10" spans="1:4" ht="16.5" thickTop="1" thickBot="1">
      <c r="A10" s="598" t="s">
        <v>1088</v>
      </c>
      <c r="B10" s="598" t="s">
        <v>128</v>
      </c>
      <c r="C10" s="599" t="s">
        <v>1089</v>
      </c>
      <c r="D10" s="577">
        <v>2861.6141807164267</v>
      </c>
    </row>
    <row r="11" spans="1:4" ht="16.5" thickTop="1" thickBot="1">
      <c r="A11" s="598" t="s">
        <v>1090</v>
      </c>
      <c r="B11" s="598" t="s">
        <v>128</v>
      </c>
      <c r="C11" s="599" t="s">
        <v>1091</v>
      </c>
      <c r="D11" s="577">
        <v>16793.689584740656</v>
      </c>
    </row>
    <row r="12" spans="1:4" ht="16.5" thickTop="1" thickBot="1">
      <c r="A12" s="598" t="s">
        <v>1092</v>
      </c>
      <c r="B12" s="598" t="s">
        <v>128</v>
      </c>
      <c r="C12" s="599" t="s">
        <v>1093</v>
      </c>
      <c r="D12" s="577">
        <v>7996.0120297247558</v>
      </c>
    </row>
    <row r="13" spans="1:4" ht="16.5" thickTop="1" thickBot="1">
      <c r="A13" s="598" t="s">
        <v>1094</v>
      </c>
      <c r="B13" s="598" t="s">
        <v>680</v>
      </c>
      <c r="C13" s="599" t="s">
        <v>1095</v>
      </c>
      <c r="D13" s="577">
        <v>1251.213080482313</v>
      </c>
    </row>
    <row r="14" spans="1:4" ht="16.5" thickTop="1" thickBot="1">
      <c r="A14" s="598" t="s">
        <v>1096</v>
      </c>
      <c r="B14" s="598" t="s">
        <v>27</v>
      </c>
      <c r="C14" s="599" t="s">
        <v>1097</v>
      </c>
      <c r="D14" s="577">
        <v>62662.565057802356</v>
      </c>
    </row>
    <row r="15" spans="1:4" ht="16.5" thickTop="1" thickBot="1">
      <c r="A15" s="598" t="s">
        <v>1098</v>
      </c>
      <c r="B15" s="598" t="s">
        <v>680</v>
      </c>
      <c r="C15" s="599" t="s">
        <v>1099</v>
      </c>
      <c r="D15" s="577">
        <v>1258.5435327874641</v>
      </c>
    </row>
    <row r="16" spans="1:4" ht="16.5" thickTop="1" thickBot="1">
      <c r="A16" s="598" t="s">
        <v>1100</v>
      </c>
      <c r="B16" s="598" t="s">
        <v>27</v>
      </c>
      <c r="C16" s="599" t="s">
        <v>1101</v>
      </c>
      <c r="D16" s="577">
        <v>66725.238907879815</v>
      </c>
    </row>
    <row r="17" spans="1:4" ht="16.5" thickTop="1" thickBot="1">
      <c r="A17" s="598" t="s">
        <v>1102</v>
      </c>
      <c r="B17" s="598" t="s">
        <v>1103</v>
      </c>
      <c r="C17" s="599" t="s">
        <v>1104</v>
      </c>
      <c r="D17" s="577">
        <v>15565.746523063333</v>
      </c>
    </row>
    <row r="18" spans="1:4" ht="16.5" thickTop="1" thickBot="1">
      <c r="A18" s="598" t="s">
        <v>1105</v>
      </c>
      <c r="B18" s="598" t="s">
        <v>24</v>
      </c>
      <c r="C18" s="599" t="s">
        <v>1106</v>
      </c>
      <c r="D18" s="577">
        <v>62011.172941218865</v>
      </c>
    </row>
    <row r="19" spans="1:4" ht="16.5" thickTop="1" thickBot="1">
      <c r="A19" s="598" t="s">
        <v>1107</v>
      </c>
      <c r="B19" s="598" t="s">
        <v>24</v>
      </c>
      <c r="C19" s="599" t="s">
        <v>1108</v>
      </c>
      <c r="D19" s="577">
        <v>69384.95594753015</v>
      </c>
    </row>
    <row r="20" spans="1:4" ht="16.5" thickTop="1" thickBot="1">
      <c r="A20" s="598" t="s">
        <v>1109</v>
      </c>
      <c r="B20" s="598" t="s">
        <v>24</v>
      </c>
      <c r="C20" s="599" t="s">
        <v>1110</v>
      </c>
      <c r="D20" s="577">
        <v>52058.186872332713</v>
      </c>
    </row>
    <row r="21" spans="1:4" ht="16.5" thickTop="1" thickBot="1">
      <c r="A21" s="598" t="s">
        <v>1111</v>
      </c>
      <c r="B21" s="598" t="s">
        <v>24</v>
      </c>
      <c r="C21" s="599" t="s">
        <v>1112</v>
      </c>
      <c r="D21" s="577">
        <v>50241.898816655572</v>
      </c>
    </row>
    <row r="22" spans="1:4" ht="16.5" thickTop="1" thickBot="1">
      <c r="A22" s="598" t="s">
        <v>1113</v>
      </c>
      <c r="B22" s="598" t="s">
        <v>24</v>
      </c>
      <c r="C22" s="599" t="s">
        <v>1114</v>
      </c>
      <c r="D22" s="577">
        <v>50364.048066280928</v>
      </c>
    </row>
    <row r="23" spans="1:4" ht="16.5" thickTop="1" thickBot="1">
      <c r="A23" s="598" t="s">
        <v>1115</v>
      </c>
      <c r="B23" s="598" t="s">
        <v>24</v>
      </c>
      <c r="C23" s="599" t="s">
        <v>1116</v>
      </c>
      <c r="D23" s="577">
        <v>59296.793481808119</v>
      </c>
    </row>
    <row r="24" spans="1:4" ht="16.5" thickTop="1" thickBot="1">
      <c r="A24" s="598" t="s">
        <v>1117</v>
      </c>
      <c r="B24" s="598" t="s">
        <v>24</v>
      </c>
      <c r="C24" s="599" t="s">
        <v>1118</v>
      </c>
      <c r="D24" s="577">
        <v>26654.735894889112</v>
      </c>
    </row>
    <row r="25" spans="1:4" ht="16.5" thickTop="1" thickBot="1">
      <c r="A25" s="598" t="s">
        <v>1119</v>
      </c>
      <c r="B25" s="598" t="s">
        <v>24</v>
      </c>
      <c r="C25" s="599" t="s">
        <v>1120</v>
      </c>
      <c r="D25" s="577">
        <v>56574.65057358535</v>
      </c>
    </row>
    <row r="26" spans="1:4" ht="16.5" thickTop="1" thickBot="1">
      <c r="A26" s="598" t="s">
        <v>1121</v>
      </c>
      <c r="B26" s="598" t="s">
        <v>24</v>
      </c>
      <c r="C26" s="599" t="s">
        <v>1122</v>
      </c>
      <c r="D26" s="577">
        <v>55049.972505291735</v>
      </c>
    </row>
    <row r="27" spans="1:4" ht="16.5" thickTop="1" thickBot="1">
      <c r="A27" s="598" t="s">
        <v>1123</v>
      </c>
      <c r="B27" s="598" t="s">
        <v>24</v>
      </c>
      <c r="C27" s="599" t="s">
        <v>1124</v>
      </c>
      <c r="D27" s="577">
        <v>55049.972505291735</v>
      </c>
    </row>
    <row r="28" spans="1:4" ht="16.5" thickTop="1" thickBot="1">
      <c r="A28" s="598" t="s">
        <v>1125</v>
      </c>
      <c r="B28" s="598" t="s">
        <v>24</v>
      </c>
      <c r="C28" s="599" t="s">
        <v>1126</v>
      </c>
      <c r="D28" s="577">
        <v>55049.972505291735</v>
      </c>
    </row>
    <row r="29" spans="1:4" ht="16.5" thickTop="1" thickBot="1">
      <c r="A29" s="598" t="s">
        <v>1127</v>
      </c>
      <c r="B29" s="598" t="s">
        <v>24</v>
      </c>
      <c r="C29" s="599" t="s">
        <v>1128</v>
      </c>
      <c r="D29" s="577">
        <v>55049.972505291735</v>
      </c>
    </row>
    <row r="30" spans="1:4" ht="16.5" thickTop="1" thickBot="1">
      <c r="A30" s="598" t="s">
        <v>1129</v>
      </c>
      <c r="B30" s="598" t="s">
        <v>24</v>
      </c>
      <c r="C30" s="599" t="s">
        <v>1130</v>
      </c>
      <c r="D30" s="577">
        <v>66930.660591981054</v>
      </c>
    </row>
    <row r="31" spans="1:4" ht="16.5" thickTop="1" thickBot="1">
      <c r="A31" s="598" t="s">
        <v>1131</v>
      </c>
      <c r="B31" s="598" t="s">
        <v>1103</v>
      </c>
      <c r="C31" s="599" t="s">
        <v>1132</v>
      </c>
      <c r="D31" s="577">
        <v>56.024337816260008</v>
      </c>
    </row>
    <row r="32" spans="1:4" ht="16.5" thickTop="1" thickBot="1">
      <c r="A32" s="598" t="s">
        <v>1133</v>
      </c>
      <c r="B32" s="598" t="s">
        <v>32</v>
      </c>
      <c r="C32" s="599" t="s">
        <v>1134</v>
      </c>
      <c r="D32" s="577">
        <v>580.20893572039222</v>
      </c>
    </row>
    <row r="33" spans="1:4" ht="16.5" thickTop="1" thickBot="1">
      <c r="A33" s="598" t="s">
        <v>1135</v>
      </c>
      <c r="B33" s="598" t="s">
        <v>128</v>
      </c>
      <c r="C33" s="599" t="s">
        <v>1136</v>
      </c>
      <c r="D33" s="577">
        <v>6614.6988837296931</v>
      </c>
    </row>
    <row r="34" spans="1:4" ht="16.5" thickTop="1" thickBot="1">
      <c r="A34" s="598" t="s">
        <v>1137</v>
      </c>
      <c r="B34" s="598" t="s">
        <v>128</v>
      </c>
      <c r="C34" s="599" t="s">
        <v>1138</v>
      </c>
      <c r="D34" s="577">
        <v>5645.8255133223765</v>
      </c>
    </row>
    <row r="35" spans="1:4" ht="16.5" thickTop="1" thickBot="1">
      <c r="A35" s="598" t="s">
        <v>1139</v>
      </c>
      <c r="B35" s="598" t="s">
        <v>128</v>
      </c>
      <c r="C35" s="599" t="s">
        <v>1140</v>
      </c>
      <c r="D35" s="577">
        <v>6181.6070757898706</v>
      </c>
    </row>
    <row r="36" spans="1:4" ht="16.5" thickTop="1" thickBot="1">
      <c r="A36" s="598" t="s">
        <v>1141</v>
      </c>
      <c r="B36" s="598" t="s">
        <v>128</v>
      </c>
      <c r="C36" s="599" t="s">
        <v>1142</v>
      </c>
      <c r="D36" s="577">
        <v>5953.8522735248725</v>
      </c>
    </row>
    <row r="37" spans="1:4" ht="16.5" thickTop="1" thickBot="1">
      <c r="A37" s="598" t="s">
        <v>1143</v>
      </c>
      <c r="B37" s="598" t="s">
        <v>128</v>
      </c>
      <c r="C37" s="599" t="s">
        <v>1144</v>
      </c>
      <c r="D37" s="577">
        <v>4606.8467591248018</v>
      </c>
    </row>
    <row r="38" spans="1:4" ht="16.5" thickTop="1" thickBot="1">
      <c r="A38" s="598" t="s">
        <v>1145</v>
      </c>
      <c r="B38" s="598" t="s">
        <v>128</v>
      </c>
      <c r="C38" s="599" t="s">
        <v>1146</v>
      </c>
      <c r="D38" s="577">
        <v>5651.7227696204654</v>
      </c>
    </row>
    <row r="39" spans="1:4" ht="16.5" thickTop="1" thickBot="1">
      <c r="A39" s="598" t="s">
        <v>1147</v>
      </c>
      <c r="B39" s="598" t="s">
        <v>680</v>
      </c>
      <c r="C39" s="599" t="s">
        <v>1148</v>
      </c>
      <c r="D39" s="577">
        <v>548820.49118207034</v>
      </c>
    </row>
    <row r="40" spans="1:4" ht="16.5" thickTop="1" thickBot="1">
      <c r="A40" s="598" t="s">
        <v>1149</v>
      </c>
      <c r="B40" s="598" t="s">
        <v>680</v>
      </c>
      <c r="C40" s="599" t="s">
        <v>1150</v>
      </c>
      <c r="D40" s="577">
        <v>35292.490601976511</v>
      </c>
    </row>
    <row r="41" spans="1:4" ht="16.5" thickTop="1" thickBot="1">
      <c r="A41" s="598" t="s">
        <v>1151</v>
      </c>
      <c r="B41" s="598" t="s">
        <v>680</v>
      </c>
      <c r="C41" s="599" t="s">
        <v>1152</v>
      </c>
      <c r="D41" s="577">
        <v>1152.8048410686292</v>
      </c>
    </row>
    <row r="42" spans="1:4" ht="16.5" thickTop="1" thickBot="1">
      <c r="A42" s="598" t="s">
        <v>1153</v>
      </c>
      <c r="B42" s="598" t="s">
        <v>680</v>
      </c>
      <c r="C42" s="599" t="s">
        <v>1154</v>
      </c>
      <c r="D42" s="577">
        <v>18293.082866145196</v>
      </c>
    </row>
    <row r="43" spans="1:4" ht="16.5" thickTop="1" thickBot="1">
      <c r="A43" s="598" t="s">
        <v>1155</v>
      </c>
      <c r="B43" s="598" t="s">
        <v>128</v>
      </c>
      <c r="C43" s="599" t="s">
        <v>1156</v>
      </c>
      <c r="D43" s="577">
        <v>6659.9279138302982</v>
      </c>
    </row>
    <row r="44" spans="1:4" ht="16.5" thickTop="1" thickBot="1">
      <c r="A44" s="598" t="s">
        <v>1157</v>
      </c>
      <c r="B44" s="598" t="s">
        <v>32</v>
      </c>
      <c r="C44" s="599" t="s">
        <v>1158</v>
      </c>
      <c r="D44" s="577">
        <v>12604.567627488093</v>
      </c>
    </row>
    <row r="45" spans="1:4" ht="16.5" thickTop="1" thickBot="1">
      <c r="A45" s="598" t="s">
        <v>1159</v>
      </c>
      <c r="B45" s="598" t="s">
        <v>128</v>
      </c>
      <c r="C45" s="599" t="s">
        <v>1160</v>
      </c>
      <c r="D45" s="577">
        <v>6558.3153616344371</v>
      </c>
    </row>
    <row r="46" spans="1:4" ht="16.5" thickTop="1" thickBot="1">
      <c r="A46" s="598" t="s">
        <v>1161</v>
      </c>
      <c r="B46" s="598" t="s">
        <v>680</v>
      </c>
      <c r="C46" s="599" t="s">
        <v>1162</v>
      </c>
      <c r="D46" s="577">
        <v>30105.216337186244</v>
      </c>
    </row>
    <row r="47" spans="1:4" ht="16.5" thickTop="1" thickBot="1">
      <c r="A47" s="598" t="s">
        <v>1163</v>
      </c>
      <c r="B47" s="598" t="s">
        <v>680</v>
      </c>
      <c r="C47" s="599" t="s">
        <v>1164</v>
      </c>
      <c r="D47" s="577">
        <v>19101.074109733399</v>
      </c>
    </row>
    <row r="48" spans="1:4" ht="16.5" thickTop="1" thickBot="1">
      <c r="A48" s="598" t="s">
        <v>1165</v>
      </c>
      <c r="B48" s="598" t="s">
        <v>24</v>
      </c>
      <c r="C48" s="599" t="s">
        <v>1166</v>
      </c>
      <c r="D48" s="577">
        <v>67122.321748664763</v>
      </c>
    </row>
    <row r="49" spans="1:4" ht="16.5" thickTop="1" thickBot="1">
      <c r="A49" s="598" t="s">
        <v>1167</v>
      </c>
      <c r="B49" s="598" t="s">
        <v>24</v>
      </c>
      <c r="C49" s="599" t="s">
        <v>1168</v>
      </c>
      <c r="D49" s="577">
        <v>42538.15217004341</v>
      </c>
    </row>
    <row r="50" spans="1:4" ht="16.5" thickTop="1" thickBot="1">
      <c r="A50" s="598" t="s">
        <v>1169</v>
      </c>
      <c r="B50" s="598" t="s">
        <v>24</v>
      </c>
      <c r="C50" s="599" t="s">
        <v>1170</v>
      </c>
      <c r="D50" s="577">
        <v>56575.742386157697</v>
      </c>
    </row>
    <row r="51" spans="1:4" ht="16.5" thickTop="1" thickBot="1">
      <c r="A51" s="598" t="s">
        <v>1171</v>
      </c>
      <c r="B51" s="598" t="s">
        <v>24</v>
      </c>
      <c r="C51" s="599" t="s">
        <v>1172</v>
      </c>
      <c r="D51" s="577">
        <v>61916.643714174294</v>
      </c>
    </row>
    <row r="52" spans="1:4" ht="16.5" thickTop="1" thickBot="1">
      <c r="A52" s="598" t="s">
        <v>1173</v>
      </c>
      <c r="B52" s="598" t="s">
        <v>24</v>
      </c>
      <c r="C52" s="599" t="s">
        <v>1174</v>
      </c>
      <c r="D52" s="577">
        <v>70430.365033705835</v>
      </c>
    </row>
    <row r="53" spans="1:4" ht="16.5" thickTop="1" thickBot="1">
      <c r="A53" s="598" t="s">
        <v>1175</v>
      </c>
      <c r="B53" s="598" t="s">
        <v>32</v>
      </c>
      <c r="C53" s="599" t="s">
        <v>1176</v>
      </c>
      <c r="D53" s="577">
        <v>4889.4900483470847</v>
      </c>
    </row>
    <row r="54" spans="1:4" ht="16.5" thickTop="1" thickBot="1">
      <c r="A54" s="598" t="s">
        <v>1177</v>
      </c>
      <c r="B54" s="598" t="s">
        <v>128</v>
      </c>
      <c r="C54" s="599" t="s">
        <v>1178</v>
      </c>
      <c r="D54" s="577">
        <v>3617.8945936404971</v>
      </c>
    </row>
    <row r="55" spans="1:4" ht="16.5" thickTop="1" thickBot="1">
      <c r="A55" s="598" t="s">
        <v>1179</v>
      </c>
      <c r="B55" s="598" t="s">
        <v>1103</v>
      </c>
      <c r="C55" s="599" t="s">
        <v>1180</v>
      </c>
      <c r="D55" s="577">
        <v>3158.9806962606217</v>
      </c>
    </row>
    <row r="56" spans="1:4" ht="16.5" thickTop="1" thickBot="1">
      <c r="A56" s="598" t="s">
        <v>1181</v>
      </c>
      <c r="B56" s="598" t="s">
        <v>1182</v>
      </c>
      <c r="C56" s="599" t="s">
        <v>1183</v>
      </c>
      <c r="D56" s="577">
        <v>10859.145647718922</v>
      </c>
    </row>
    <row r="57" spans="1:4" ht="16.5" thickTop="1" thickBot="1">
      <c r="A57" s="598" t="s">
        <v>1184</v>
      </c>
      <c r="B57" s="598" t="s">
        <v>128</v>
      </c>
      <c r="C57" s="599" t="s">
        <v>1185</v>
      </c>
      <c r="D57" s="577">
        <v>4186.0122624076703</v>
      </c>
    </row>
    <row r="58" spans="1:4" ht="16.5" thickTop="1" thickBot="1">
      <c r="A58" s="598" t="s">
        <v>1186</v>
      </c>
      <c r="B58" s="598" t="s">
        <v>128</v>
      </c>
      <c r="C58" s="599" t="s">
        <v>1187</v>
      </c>
      <c r="D58" s="577">
        <v>3796.24929553317</v>
      </c>
    </row>
    <row r="59" spans="1:4" ht="16.5" thickTop="1" thickBot="1">
      <c r="A59" s="598" t="s">
        <v>1188</v>
      </c>
      <c r="B59" s="598" t="s">
        <v>24</v>
      </c>
      <c r="C59" s="599" t="s">
        <v>1189</v>
      </c>
      <c r="D59" s="577">
        <v>45106.572874371181</v>
      </c>
    </row>
    <row r="60" spans="1:4" ht="16.5" thickTop="1" thickBot="1">
      <c r="A60" s="598" t="s">
        <v>1190</v>
      </c>
      <c r="B60" s="598" t="s">
        <v>128</v>
      </c>
      <c r="C60" s="599" t="s">
        <v>1191</v>
      </c>
      <c r="D60" s="577">
        <v>7432.1964576712944</v>
      </c>
    </row>
    <row r="61" spans="1:4" ht="16.5" thickTop="1" thickBot="1">
      <c r="A61" s="598" t="s">
        <v>1192</v>
      </c>
      <c r="B61" s="598" t="s">
        <v>27</v>
      </c>
      <c r="C61" s="599" t="s">
        <v>1193</v>
      </c>
      <c r="D61" s="577">
        <v>78340.33351477352</v>
      </c>
    </row>
    <row r="62" spans="1:4" ht="16.5" thickTop="1" thickBot="1">
      <c r="A62" s="598" t="s">
        <v>1194</v>
      </c>
      <c r="B62" s="598" t="s">
        <v>27</v>
      </c>
      <c r="C62" s="599" t="s">
        <v>1195</v>
      </c>
      <c r="D62" s="577">
        <v>5596.197864039158</v>
      </c>
    </row>
    <row r="63" spans="1:4" ht="16.5" thickTop="1" thickBot="1">
      <c r="A63" s="598" t="s">
        <v>1196</v>
      </c>
      <c r="B63" s="598" t="s">
        <v>24</v>
      </c>
      <c r="C63" s="599" t="s">
        <v>1197</v>
      </c>
      <c r="D63" s="577">
        <v>26503.911927966041</v>
      </c>
    </row>
    <row r="64" spans="1:4" ht="16.5" thickTop="1" thickBot="1">
      <c r="A64" s="598" t="s">
        <v>1198</v>
      </c>
      <c r="B64" s="598" t="s">
        <v>680</v>
      </c>
      <c r="C64" s="599" t="s">
        <v>1199</v>
      </c>
      <c r="D64" s="577">
        <v>34245.937566463035</v>
      </c>
    </row>
    <row r="65" spans="1:4" ht="16.5" thickTop="1" thickBot="1">
      <c r="A65" s="598" t="s">
        <v>1200</v>
      </c>
      <c r="B65" s="598" t="s">
        <v>680</v>
      </c>
      <c r="C65" s="599" t="s">
        <v>1201</v>
      </c>
      <c r="D65" s="577">
        <v>81723.862510406441</v>
      </c>
    </row>
    <row r="66" spans="1:4" ht="16.5" thickTop="1" thickBot="1">
      <c r="A66" s="598" t="s">
        <v>1202</v>
      </c>
      <c r="B66" s="598" t="s">
        <v>680</v>
      </c>
      <c r="C66" s="599" t="s">
        <v>1203</v>
      </c>
      <c r="D66" s="577">
        <v>94560.628935678877</v>
      </c>
    </row>
    <row r="67" spans="1:4" ht="16.5" thickTop="1" thickBot="1">
      <c r="A67" s="598" t="s">
        <v>1204</v>
      </c>
      <c r="B67" s="598" t="s">
        <v>32</v>
      </c>
      <c r="C67" s="599" t="s">
        <v>1205</v>
      </c>
      <c r="D67" s="577">
        <v>11138.360684240568</v>
      </c>
    </row>
    <row r="68" spans="1:4" ht="16.5" thickTop="1" thickBot="1">
      <c r="A68" s="598" t="s">
        <v>1206</v>
      </c>
      <c r="B68" s="598" t="s">
        <v>128</v>
      </c>
      <c r="C68" s="599" t="s">
        <v>1207</v>
      </c>
      <c r="D68" s="577">
        <v>992.94036292568819</v>
      </c>
    </row>
    <row r="69" spans="1:4" ht="16.5" thickTop="1" thickBot="1">
      <c r="A69" s="598" t="s">
        <v>1208</v>
      </c>
      <c r="B69" s="598" t="s">
        <v>128</v>
      </c>
      <c r="C69" s="599" t="s">
        <v>1209</v>
      </c>
      <c r="D69" s="577">
        <v>10878.419097731663</v>
      </c>
    </row>
    <row r="70" spans="1:4" ht="16.5" thickTop="1" thickBot="1">
      <c r="A70" s="598" t="s">
        <v>1210</v>
      </c>
      <c r="B70" s="598" t="s">
        <v>32</v>
      </c>
      <c r="C70" s="599" t="s">
        <v>1211</v>
      </c>
      <c r="D70" s="577">
        <v>42628.971289068875</v>
      </c>
    </row>
    <row r="71" spans="1:4" ht="16.5" thickTop="1" thickBot="1">
      <c r="A71" s="598" t="s">
        <v>1212</v>
      </c>
      <c r="B71" s="598" t="s">
        <v>680</v>
      </c>
      <c r="C71" s="599" t="s">
        <v>1213</v>
      </c>
      <c r="D71" s="577">
        <v>11689.653630409146</v>
      </c>
    </row>
    <row r="72" spans="1:4" ht="16.5" thickTop="1" thickBot="1">
      <c r="A72" s="598" t="s">
        <v>1214</v>
      </c>
      <c r="B72" s="598" t="s">
        <v>680</v>
      </c>
      <c r="C72" s="599" t="s">
        <v>1215</v>
      </c>
      <c r="D72" s="577">
        <v>24788702.769950572</v>
      </c>
    </row>
    <row r="73" spans="1:4" ht="16.5" thickTop="1" thickBot="1">
      <c r="A73" s="598" t="s">
        <v>1216</v>
      </c>
      <c r="B73" s="598" t="s">
        <v>128</v>
      </c>
      <c r="C73" s="599" t="s">
        <v>1217</v>
      </c>
      <c r="D73" s="577">
        <v>1892.7327280700863</v>
      </c>
    </row>
    <row r="74" spans="1:4" ht="16.5" thickTop="1" thickBot="1">
      <c r="A74" s="598" t="s">
        <v>1218</v>
      </c>
      <c r="B74" s="598" t="s">
        <v>128</v>
      </c>
      <c r="C74" s="599" t="s">
        <v>1219</v>
      </c>
      <c r="D74" s="577">
        <v>1563.5239232724684</v>
      </c>
    </row>
    <row r="75" spans="1:4" ht="16.5" thickTop="1" thickBot="1">
      <c r="A75" s="598" t="s">
        <v>1220</v>
      </c>
      <c r="B75" s="598" t="s">
        <v>128</v>
      </c>
      <c r="C75" s="599" t="s">
        <v>1221</v>
      </c>
      <c r="D75" s="577">
        <v>1563.5239232724684</v>
      </c>
    </row>
    <row r="76" spans="1:4" ht="16.5" thickTop="1" thickBot="1">
      <c r="A76" s="598" t="s">
        <v>1222</v>
      </c>
      <c r="B76" s="598" t="s">
        <v>128</v>
      </c>
      <c r="C76" s="599" t="s">
        <v>1223</v>
      </c>
      <c r="D76" s="577">
        <v>2401.3699529392593</v>
      </c>
    </row>
    <row r="77" spans="1:4" ht="16.5" thickTop="1" thickBot="1">
      <c r="A77" s="598" t="s">
        <v>1224</v>
      </c>
      <c r="B77" s="598" t="s">
        <v>128</v>
      </c>
      <c r="C77" s="599" t="s">
        <v>1225</v>
      </c>
      <c r="D77" s="577">
        <v>1838.8886936409126</v>
      </c>
    </row>
    <row r="78" spans="1:4" ht="16.5" thickTop="1" thickBot="1">
      <c r="A78" s="598" t="s">
        <v>1226</v>
      </c>
      <c r="B78" s="598" t="s">
        <v>128</v>
      </c>
      <c r="C78" s="599" t="s">
        <v>1227</v>
      </c>
      <c r="D78" s="577">
        <v>2503.4147288307086</v>
      </c>
    </row>
    <row r="79" spans="1:4" ht="16.5" thickTop="1" thickBot="1">
      <c r="A79" s="598" t="s">
        <v>1228</v>
      </c>
      <c r="B79" s="598" t="s">
        <v>128</v>
      </c>
      <c r="C79" s="599" t="s">
        <v>1229</v>
      </c>
      <c r="D79" s="577">
        <v>2472.8774164243719</v>
      </c>
    </row>
    <row r="80" spans="1:4" ht="16.5" thickTop="1" thickBot="1">
      <c r="A80" s="598" t="s">
        <v>1230</v>
      </c>
      <c r="B80" s="598" t="s">
        <v>128</v>
      </c>
      <c r="C80" s="599" t="s">
        <v>1231</v>
      </c>
      <c r="D80" s="577">
        <v>2485.0923413869068</v>
      </c>
    </row>
    <row r="81" spans="1:4" ht="16.5" thickTop="1" thickBot="1">
      <c r="A81" s="598" t="s">
        <v>1232</v>
      </c>
      <c r="B81" s="598" t="s">
        <v>128</v>
      </c>
      <c r="C81" s="599" t="s">
        <v>1233</v>
      </c>
      <c r="D81" s="577">
        <v>2451.7263113832933</v>
      </c>
    </row>
    <row r="82" spans="1:4" ht="16.5" thickTop="1" thickBot="1">
      <c r="A82" s="598" t="s">
        <v>1234</v>
      </c>
      <c r="B82" s="598" t="s">
        <v>128</v>
      </c>
      <c r="C82" s="599" t="s">
        <v>1235</v>
      </c>
      <c r="D82" s="577">
        <v>2476.1561613083622</v>
      </c>
    </row>
    <row r="83" spans="1:4" ht="16.5" thickTop="1" thickBot="1">
      <c r="A83" s="598" t="s">
        <v>1236</v>
      </c>
      <c r="B83" s="598" t="s">
        <v>128</v>
      </c>
      <c r="C83" s="599" t="s">
        <v>1237</v>
      </c>
      <c r="D83" s="577">
        <v>2465.1148659433325</v>
      </c>
    </row>
    <row r="84" spans="1:4" ht="16.5" thickTop="1" thickBot="1">
      <c r="A84" s="598" t="s">
        <v>1238</v>
      </c>
      <c r="B84" s="598" t="s">
        <v>128</v>
      </c>
      <c r="C84" s="599" t="s">
        <v>1239</v>
      </c>
      <c r="D84" s="577">
        <v>2577.8514847512929</v>
      </c>
    </row>
    <row r="85" spans="1:4" ht="16.5" thickTop="1" thickBot="1">
      <c r="A85" s="598" t="s">
        <v>1240</v>
      </c>
      <c r="B85" s="598" t="s">
        <v>128</v>
      </c>
      <c r="C85" s="599" t="s">
        <v>1241</v>
      </c>
      <c r="D85" s="577">
        <v>2477.3297909058674</v>
      </c>
    </row>
    <row r="86" spans="1:4" ht="16.5" thickTop="1" thickBot="1">
      <c r="A86" s="598" t="s">
        <v>1242</v>
      </c>
      <c r="B86" s="598" t="s">
        <v>128</v>
      </c>
      <c r="C86" s="599" t="s">
        <v>1243</v>
      </c>
      <c r="D86" s="577">
        <v>2562.8342656436089</v>
      </c>
    </row>
    <row r="87" spans="1:4" ht="16.5" thickTop="1" thickBot="1">
      <c r="A87" s="598" t="s">
        <v>1244</v>
      </c>
      <c r="B87" s="598" t="s">
        <v>128</v>
      </c>
      <c r="C87" s="599" t="s">
        <v>1245</v>
      </c>
      <c r="D87" s="577">
        <v>473.79782413444985</v>
      </c>
    </row>
    <row r="88" spans="1:4" ht="16.5" thickTop="1" thickBot="1">
      <c r="A88" s="598" t="s">
        <v>1246</v>
      </c>
      <c r="B88" s="598" t="s">
        <v>128</v>
      </c>
      <c r="C88" s="599" t="s">
        <v>1247</v>
      </c>
      <c r="D88" s="577">
        <v>711.62316979415539</v>
      </c>
    </row>
    <row r="89" spans="1:4" ht="16.5" thickTop="1" thickBot="1">
      <c r="A89" s="598" t="s">
        <v>1248</v>
      </c>
      <c r="B89" s="598" t="s">
        <v>128</v>
      </c>
      <c r="C89" s="599" t="s">
        <v>1249</v>
      </c>
      <c r="D89" s="577">
        <v>672.17128546190827</v>
      </c>
    </row>
    <row r="90" spans="1:4" ht="16.5" thickTop="1" thickBot="1">
      <c r="A90" s="598" t="s">
        <v>1250</v>
      </c>
      <c r="B90" s="598" t="s">
        <v>27</v>
      </c>
      <c r="C90" s="599" t="s">
        <v>1251</v>
      </c>
      <c r="D90" s="577">
        <v>9155.1762659317719</v>
      </c>
    </row>
    <row r="91" spans="1:4" ht="16.5" thickTop="1" thickBot="1">
      <c r="A91" s="598" t="s">
        <v>1252</v>
      </c>
      <c r="B91" s="598" t="s">
        <v>128</v>
      </c>
      <c r="C91" s="599" t="s">
        <v>1253</v>
      </c>
      <c r="D91" s="577">
        <v>16794.070439940904</v>
      </c>
    </row>
    <row r="92" spans="1:4" ht="16.5" thickTop="1" thickBot="1">
      <c r="A92" s="598" t="s">
        <v>1254</v>
      </c>
      <c r="B92" s="598" t="s">
        <v>32</v>
      </c>
      <c r="C92" s="599" t="s">
        <v>1255</v>
      </c>
      <c r="D92" s="577">
        <v>37911.681728412506</v>
      </c>
    </row>
    <row r="93" spans="1:4" ht="16.5" thickTop="1" thickBot="1">
      <c r="A93" s="598" t="s">
        <v>1256</v>
      </c>
      <c r="B93" s="598" t="s">
        <v>32</v>
      </c>
      <c r="C93" s="599" t="s">
        <v>1257</v>
      </c>
      <c r="D93" s="577">
        <v>1025.4799156046006</v>
      </c>
    </row>
    <row r="94" spans="1:4" ht="16.5" thickTop="1" thickBot="1">
      <c r="A94" s="598" t="s">
        <v>1258</v>
      </c>
      <c r="B94" s="598" t="s">
        <v>32</v>
      </c>
      <c r="C94" s="599" t="s">
        <v>1259</v>
      </c>
      <c r="D94" s="577">
        <v>1025.4799156046006</v>
      </c>
    </row>
    <row r="95" spans="1:4" ht="16.5" thickTop="1" thickBot="1">
      <c r="A95" s="598" t="s">
        <v>1260</v>
      </c>
      <c r="B95" s="598" t="s">
        <v>128</v>
      </c>
      <c r="C95" s="599" t="s">
        <v>1261</v>
      </c>
      <c r="D95" s="577">
        <v>4340.2717842294214</v>
      </c>
    </row>
    <row r="96" spans="1:4" ht="16.5" thickTop="1" thickBot="1">
      <c r="A96" s="598" t="s">
        <v>1262</v>
      </c>
      <c r="B96" s="598" t="s">
        <v>128</v>
      </c>
      <c r="C96" s="599" t="s">
        <v>1263</v>
      </c>
      <c r="D96" s="577">
        <v>4413.5923914601517</v>
      </c>
    </row>
    <row r="97" spans="1:4" ht="16.5" thickTop="1" thickBot="1">
      <c r="A97" s="598" t="s">
        <v>1264</v>
      </c>
      <c r="B97" s="598" t="s">
        <v>128</v>
      </c>
      <c r="C97" s="599" t="s">
        <v>1265</v>
      </c>
      <c r="D97" s="577">
        <v>5057.3973690615903</v>
      </c>
    </row>
    <row r="98" spans="1:4" ht="16.5" thickTop="1" thickBot="1">
      <c r="A98" s="598" t="s">
        <v>1266</v>
      </c>
      <c r="B98" s="598" t="s">
        <v>1103</v>
      </c>
      <c r="C98" s="599" t="s">
        <v>1267</v>
      </c>
      <c r="D98" s="577">
        <v>3112.2358635945743</v>
      </c>
    </row>
    <row r="99" spans="1:4" ht="16.5" thickTop="1" thickBot="1">
      <c r="A99" s="598" t="s">
        <v>1268</v>
      </c>
      <c r="B99" s="598" t="s">
        <v>24</v>
      </c>
      <c r="C99" s="599" t="s">
        <v>1269</v>
      </c>
      <c r="D99" s="577">
        <v>409614.63138785784</v>
      </c>
    </row>
    <row r="100" spans="1:4" ht="16.5" thickTop="1" thickBot="1">
      <c r="A100" s="598" t="s">
        <v>1270</v>
      </c>
      <c r="B100" s="598" t="s">
        <v>24</v>
      </c>
      <c r="C100" s="599" t="s">
        <v>1271</v>
      </c>
      <c r="D100" s="577">
        <v>506353.28837268928</v>
      </c>
    </row>
    <row r="101" spans="1:4" ht="16.5" thickTop="1" thickBot="1">
      <c r="A101" s="598" t="s">
        <v>1272</v>
      </c>
      <c r="B101" s="598" t="s">
        <v>24</v>
      </c>
      <c r="C101" s="599" t="s">
        <v>1273</v>
      </c>
      <c r="D101" s="577">
        <v>572302.71384056855</v>
      </c>
    </row>
    <row r="102" spans="1:4" ht="16.5" thickTop="1" thickBot="1">
      <c r="A102" s="598" t="s">
        <v>1274</v>
      </c>
      <c r="B102" s="598" t="s">
        <v>24</v>
      </c>
      <c r="C102" s="599" t="s">
        <v>1275</v>
      </c>
      <c r="D102" s="577">
        <v>563575.95450122212</v>
      </c>
    </row>
    <row r="103" spans="1:4" ht="16.5" thickTop="1" thickBot="1">
      <c r="A103" s="598" t="s">
        <v>1276</v>
      </c>
      <c r="B103" s="598" t="s">
        <v>24</v>
      </c>
      <c r="C103" s="599" t="s">
        <v>1277</v>
      </c>
      <c r="D103" s="577">
        <v>593889.46612501924</v>
      </c>
    </row>
    <row r="104" spans="1:4" ht="16.5" thickTop="1" thickBot="1">
      <c r="A104" s="598" t="s">
        <v>1278</v>
      </c>
      <c r="B104" s="598" t="s">
        <v>24</v>
      </c>
      <c r="C104" s="599" t="s">
        <v>1279</v>
      </c>
      <c r="D104" s="577">
        <v>420413.95266271051</v>
      </c>
    </row>
    <row r="105" spans="1:4" ht="16.5" thickTop="1" thickBot="1">
      <c r="A105" s="598" t="s">
        <v>1280</v>
      </c>
      <c r="B105" s="598" t="s">
        <v>24</v>
      </c>
      <c r="C105" s="599" t="s">
        <v>1281</v>
      </c>
      <c r="D105" s="577">
        <v>478775.02933695097</v>
      </c>
    </row>
    <row r="106" spans="1:4" ht="16.5" thickTop="1" thickBot="1">
      <c r="A106" s="598" t="s">
        <v>1282</v>
      </c>
      <c r="B106" s="598" t="s">
        <v>24</v>
      </c>
      <c r="C106" s="599" t="s">
        <v>1283</v>
      </c>
      <c r="D106" s="577">
        <v>525994.1937643534</v>
      </c>
    </row>
    <row r="107" spans="1:4" ht="16.5" thickTop="1" thickBot="1">
      <c r="A107" s="598" t="s">
        <v>1284</v>
      </c>
      <c r="B107" s="598" t="s">
        <v>24</v>
      </c>
      <c r="C107" s="599" t="s">
        <v>1283</v>
      </c>
      <c r="D107" s="577">
        <v>531924.05123666534</v>
      </c>
    </row>
    <row r="108" spans="1:4" ht="16.5" thickTop="1" thickBot="1">
      <c r="A108" s="598" t="s">
        <v>1285</v>
      </c>
      <c r="B108" s="598" t="s">
        <v>24</v>
      </c>
      <c r="C108" s="599" t="s">
        <v>1286</v>
      </c>
      <c r="D108" s="577">
        <v>562455.83087849081</v>
      </c>
    </row>
    <row r="109" spans="1:4" ht="16.5" thickTop="1" thickBot="1">
      <c r="A109" s="598" t="s">
        <v>1287</v>
      </c>
      <c r="B109" s="598" t="s">
        <v>24</v>
      </c>
      <c r="C109" s="599" t="s">
        <v>1288</v>
      </c>
      <c r="D109" s="577">
        <v>586601.73494716315</v>
      </c>
    </row>
    <row r="110" spans="1:4" ht="16.5" thickTop="1" thickBot="1">
      <c r="A110" s="598" t="s">
        <v>1289</v>
      </c>
      <c r="B110" s="598" t="s">
        <v>24</v>
      </c>
      <c r="C110" s="599" t="s">
        <v>1290</v>
      </c>
      <c r="D110" s="577">
        <v>371158.68577808066</v>
      </c>
    </row>
    <row r="111" spans="1:4" ht="16.5" thickTop="1" thickBot="1">
      <c r="A111" s="598" t="s">
        <v>1291</v>
      </c>
      <c r="B111" s="598" t="s">
        <v>32</v>
      </c>
      <c r="C111" s="599" t="s">
        <v>1292</v>
      </c>
      <c r="D111" s="577">
        <v>1862.3147549640664</v>
      </c>
    </row>
    <row r="112" spans="1:4" ht="16.5" thickTop="1" thickBot="1">
      <c r="A112" s="598" t="s">
        <v>1293</v>
      </c>
      <c r="B112" s="598" t="s">
        <v>27</v>
      </c>
      <c r="C112" s="599" t="s">
        <v>1294</v>
      </c>
      <c r="D112" s="577">
        <v>853.07403216906118</v>
      </c>
    </row>
    <row r="113" spans="1:4" ht="16.5" thickTop="1" thickBot="1">
      <c r="A113" s="598" t="s">
        <v>1295</v>
      </c>
      <c r="B113" s="598" t="s">
        <v>680</v>
      </c>
      <c r="C113" s="599" t="s">
        <v>1294</v>
      </c>
      <c r="D113" s="577">
        <v>557.22487610415624</v>
      </c>
    </row>
    <row r="114" spans="1:4" ht="16.5" thickTop="1" thickBot="1">
      <c r="A114" s="598" t="s">
        <v>1296</v>
      </c>
      <c r="B114" s="598" t="s">
        <v>32</v>
      </c>
      <c r="C114" s="599" t="s">
        <v>1297</v>
      </c>
      <c r="D114" s="577">
        <v>53618.620978647807</v>
      </c>
    </row>
    <row r="115" spans="1:4" ht="16.5" thickTop="1" thickBot="1">
      <c r="A115" s="598" t="s">
        <v>1298</v>
      </c>
      <c r="B115" s="598" t="s">
        <v>680</v>
      </c>
      <c r="C115" s="599" t="s">
        <v>1299</v>
      </c>
      <c r="D115" s="577">
        <v>46274.204528807255</v>
      </c>
    </row>
    <row r="116" spans="1:4" ht="16.5" thickTop="1" thickBot="1">
      <c r="A116" s="598" t="s">
        <v>1300</v>
      </c>
      <c r="B116" s="598" t="s">
        <v>680</v>
      </c>
      <c r="C116" s="599" t="s">
        <v>1301</v>
      </c>
      <c r="D116" s="577">
        <v>407167.3062842862</v>
      </c>
    </row>
    <row r="117" spans="1:4" ht="16.5" thickTop="1" thickBot="1">
      <c r="A117" s="598" t="s">
        <v>1302</v>
      </c>
      <c r="B117" s="598" t="s">
        <v>680</v>
      </c>
      <c r="C117" s="599" t="s">
        <v>1303</v>
      </c>
      <c r="D117" s="577">
        <v>44420.887039563044</v>
      </c>
    </row>
    <row r="118" spans="1:4" ht="16.5" thickTop="1" thickBot="1">
      <c r="A118" s="598" t="s">
        <v>1304</v>
      </c>
      <c r="B118" s="598" t="s">
        <v>680</v>
      </c>
      <c r="C118" s="599" t="s">
        <v>1305</v>
      </c>
      <c r="D118" s="577">
        <v>33195.254881157583</v>
      </c>
    </row>
    <row r="119" spans="1:4" ht="16.5" thickTop="1" thickBot="1">
      <c r="A119" s="598" t="s">
        <v>1306</v>
      </c>
      <c r="B119" s="598" t="s">
        <v>24</v>
      </c>
      <c r="C119" s="599" t="s">
        <v>1307</v>
      </c>
      <c r="D119" s="577">
        <v>4506.8937115737044</v>
      </c>
    </row>
    <row r="120" spans="1:4" ht="16.5" thickTop="1" thickBot="1">
      <c r="A120" s="598" t="s">
        <v>1308</v>
      </c>
      <c r="B120" s="598" t="s">
        <v>24</v>
      </c>
      <c r="C120" s="599" t="s">
        <v>1309</v>
      </c>
      <c r="D120" s="577">
        <v>5881.5453883064247</v>
      </c>
    </row>
    <row r="121" spans="1:4" ht="16.5" thickTop="1" thickBot="1">
      <c r="A121" s="598" t="s">
        <v>1310</v>
      </c>
      <c r="B121" s="598" t="s">
        <v>1182</v>
      </c>
      <c r="C121" s="599" t="s">
        <v>1311</v>
      </c>
      <c r="D121" s="577">
        <v>22043.521530463979</v>
      </c>
    </row>
    <row r="122" spans="1:4" ht="16.5" thickTop="1" thickBot="1">
      <c r="A122" s="598" t="s">
        <v>1312</v>
      </c>
      <c r="B122" s="598" t="s">
        <v>1182</v>
      </c>
      <c r="C122" s="599" t="s">
        <v>1313</v>
      </c>
      <c r="D122" s="577">
        <v>26947.468650451105</v>
      </c>
    </row>
    <row r="123" spans="1:4" ht="16.5" thickTop="1" thickBot="1">
      <c r="A123" s="598" t="s">
        <v>1314</v>
      </c>
      <c r="B123" s="598" t="s">
        <v>24</v>
      </c>
      <c r="C123" s="599" t="s">
        <v>1315</v>
      </c>
      <c r="D123" s="577">
        <v>4804.1124939810552</v>
      </c>
    </row>
    <row r="124" spans="1:4" ht="16.5" thickTop="1" thickBot="1">
      <c r="A124" s="598" t="s">
        <v>1316</v>
      </c>
      <c r="B124" s="598" t="s">
        <v>32</v>
      </c>
      <c r="C124" s="599" t="s">
        <v>1317</v>
      </c>
      <c r="D124" s="577">
        <v>15076.819673513437</v>
      </c>
    </row>
    <row r="125" spans="1:4" ht="16.5" thickTop="1" thickBot="1">
      <c r="A125" s="598" t="s">
        <v>1318</v>
      </c>
      <c r="B125" s="598" t="s">
        <v>1103</v>
      </c>
      <c r="C125" s="599" t="s">
        <v>1319</v>
      </c>
      <c r="D125" s="577">
        <v>1599.321310148724</v>
      </c>
    </row>
    <row r="126" spans="1:4" ht="16.5" thickTop="1" thickBot="1">
      <c r="A126" s="598" t="s">
        <v>1320</v>
      </c>
      <c r="B126" s="598" t="s">
        <v>1103</v>
      </c>
      <c r="C126" s="599" t="s">
        <v>1321</v>
      </c>
      <c r="D126" s="577">
        <v>2002.7631667562503</v>
      </c>
    </row>
    <row r="127" spans="1:4" ht="16.5" thickTop="1" thickBot="1">
      <c r="A127" s="598" t="s">
        <v>1322</v>
      </c>
      <c r="B127" s="598" t="s">
        <v>1103</v>
      </c>
      <c r="C127" s="599" t="s">
        <v>1323</v>
      </c>
      <c r="D127" s="577">
        <v>2002.7631667562503</v>
      </c>
    </row>
    <row r="128" spans="1:4" ht="16.5" thickTop="1" thickBot="1">
      <c r="A128" s="598" t="s">
        <v>1324</v>
      </c>
      <c r="B128" s="598" t="s">
        <v>1103</v>
      </c>
      <c r="C128" s="599" t="s">
        <v>1325</v>
      </c>
      <c r="D128" s="577">
        <v>1660.6590043850795</v>
      </c>
    </row>
    <row r="129" spans="1:4" ht="16.5" thickTop="1" thickBot="1">
      <c r="A129" s="598" t="s">
        <v>1326</v>
      </c>
      <c r="B129" s="598" t="s">
        <v>1103</v>
      </c>
      <c r="C129" s="599" t="s">
        <v>1327</v>
      </c>
      <c r="D129" s="577">
        <v>1323.4465740901574</v>
      </c>
    </row>
    <row r="130" spans="1:4" ht="16.5" thickTop="1" thickBot="1">
      <c r="A130" s="598" t="s">
        <v>1328</v>
      </c>
      <c r="B130" s="598" t="s">
        <v>1103</v>
      </c>
      <c r="C130" s="599" t="s">
        <v>1329</v>
      </c>
      <c r="D130" s="577">
        <v>1639.2129653869665</v>
      </c>
    </row>
    <row r="131" spans="1:4" ht="16.5" thickTop="1" thickBot="1">
      <c r="A131" s="598" t="s">
        <v>1330</v>
      </c>
      <c r="B131" s="598" t="s">
        <v>1103</v>
      </c>
      <c r="C131" s="599" t="s">
        <v>1331</v>
      </c>
      <c r="D131" s="577">
        <v>1823.0502494463242</v>
      </c>
    </row>
    <row r="132" spans="1:4" ht="16.5" thickTop="1" thickBot="1">
      <c r="A132" s="598" t="s">
        <v>1332</v>
      </c>
      <c r="B132" s="598" t="s">
        <v>1103</v>
      </c>
      <c r="C132" s="599" t="s">
        <v>1333</v>
      </c>
      <c r="D132" s="577">
        <v>1611.533617455412</v>
      </c>
    </row>
    <row r="133" spans="1:4" ht="16.5" thickTop="1" thickBot="1">
      <c r="A133" s="598" t="s">
        <v>1334</v>
      </c>
      <c r="B133" s="598" t="s">
        <v>1103</v>
      </c>
      <c r="C133" s="599" t="s">
        <v>1335</v>
      </c>
      <c r="D133" s="577">
        <v>1170.0992195468127</v>
      </c>
    </row>
    <row r="134" spans="1:4" ht="16.5" thickTop="1" thickBot="1">
      <c r="A134" s="598" t="s">
        <v>1336</v>
      </c>
      <c r="B134" s="598" t="s">
        <v>1103</v>
      </c>
      <c r="C134" s="599" t="s">
        <v>1337</v>
      </c>
      <c r="D134" s="577">
        <v>1679.9716330756055</v>
      </c>
    </row>
    <row r="135" spans="1:4" ht="16.5" thickTop="1" thickBot="1">
      <c r="A135" s="598" t="s">
        <v>1338</v>
      </c>
      <c r="B135" s="598" t="s">
        <v>1103</v>
      </c>
      <c r="C135" s="599" t="s">
        <v>1339</v>
      </c>
      <c r="D135" s="577">
        <v>1509.8568495099837</v>
      </c>
    </row>
    <row r="136" spans="1:4" ht="16.5" thickTop="1" thickBot="1">
      <c r="A136" s="598" t="s">
        <v>1340</v>
      </c>
      <c r="B136" s="598" t="s">
        <v>1103</v>
      </c>
      <c r="C136" s="599" t="s">
        <v>1341</v>
      </c>
      <c r="D136" s="577">
        <v>1746.7036077755681</v>
      </c>
    </row>
    <row r="137" spans="1:4" ht="16.5" thickTop="1" thickBot="1">
      <c r="A137" s="598" t="s">
        <v>1342</v>
      </c>
      <c r="B137" s="598" t="s">
        <v>128</v>
      </c>
      <c r="C137" s="599" t="s">
        <v>1343</v>
      </c>
      <c r="D137" s="577">
        <v>6872.0310160950894</v>
      </c>
    </row>
    <row r="138" spans="1:4" ht="31.5" thickTop="1" thickBot="1">
      <c r="A138" s="598" t="s">
        <v>1344</v>
      </c>
      <c r="B138" s="598" t="s">
        <v>1345</v>
      </c>
      <c r="C138" s="599" t="s">
        <v>1346</v>
      </c>
      <c r="D138" s="578">
        <v>3.5219637078537966E-2</v>
      </c>
    </row>
    <row r="139" spans="1:4" ht="16.5" thickTop="1" thickBot="1">
      <c r="A139" s="598" t="s">
        <v>1347</v>
      </c>
      <c r="B139" s="598" t="s">
        <v>128</v>
      </c>
      <c r="C139" s="599" t="s">
        <v>1348</v>
      </c>
      <c r="D139" s="577">
        <v>6873.9490226663293</v>
      </c>
    </row>
    <row r="140" spans="1:4" ht="16.5" thickTop="1" thickBot="1">
      <c r="A140" s="598" t="s">
        <v>1349</v>
      </c>
      <c r="B140" s="598" t="s">
        <v>1350</v>
      </c>
      <c r="C140" s="599" t="s">
        <v>1351</v>
      </c>
      <c r="D140" s="577">
        <v>696.00260447026051</v>
      </c>
    </row>
    <row r="141" spans="1:4" ht="16.5" thickTop="1" thickBot="1">
      <c r="A141" s="598" t="s">
        <v>1352</v>
      </c>
      <c r="B141" s="598" t="s">
        <v>32</v>
      </c>
      <c r="C141" s="599" t="s">
        <v>1353</v>
      </c>
      <c r="D141" s="577">
        <v>6819.254210649101</v>
      </c>
    </row>
    <row r="142" spans="1:4" ht="16.5" thickTop="1" thickBot="1">
      <c r="A142" s="598" t="s">
        <v>1354</v>
      </c>
      <c r="B142" s="598" t="s">
        <v>680</v>
      </c>
      <c r="C142" s="599" t="s">
        <v>1355</v>
      </c>
      <c r="D142" s="577">
        <v>2556.6066452091577</v>
      </c>
    </row>
    <row r="143" spans="1:4" ht="16.5" thickTop="1" thickBot="1">
      <c r="A143" s="598" t="s">
        <v>1356</v>
      </c>
      <c r="B143" s="598" t="s">
        <v>1357</v>
      </c>
      <c r="C143" s="599" t="s">
        <v>1358</v>
      </c>
      <c r="D143" s="577">
        <v>15555.932607108325</v>
      </c>
    </row>
    <row r="144" spans="1:4" ht="16.5" thickTop="1" thickBot="1">
      <c r="A144" s="598" t="s">
        <v>1359</v>
      </c>
      <c r="B144" s="598" t="s">
        <v>1103</v>
      </c>
      <c r="C144" s="599" t="s">
        <v>1360</v>
      </c>
      <c r="D144" s="577">
        <v>29719.555820633283</v>
      </c>
    </row>
    <row r="145" spans="1:4" ht="16.5" thickTop="1" thickBot="1">
      <c r="A145" s="598" t="s">
        <v>1361</v>
      </c>
      <c r="B145" s="598" t="s">
        <v>27</v>
      </c>
      <c r="C145" s="599" t="s">
        <v>1362</v>
      </c>
      <c r="D145" s="577">
        <v>20269.975393965069</v>
      </c>
    </row>
    <row r="146" spans="1:4" ht="31.5" thickTop="1" thickBot="1">
      <c r="A146" s="598" t="s">
        <v>1363</v>
      </c>
      <c r="B146" s="598" t="s">
        <v>27</v>
      </c>
      <c r="C146" s="599" t="s">
        <v>1364</v>
      </c>
      <c r="D146" s="577">
        <v>5879.5421697829679</v>
      </c>
    </row>
    <row r="147" spans="1:4" ht="16.5" thickTop="1" thickBot="1">
      <c r="A147" s="598" t="s">
        <v>1365</v>
      </c>
      <c r="B147" s="598" t="s">
        <v>27</v>
      </c>
      <c r="C147" s="599" t="s">
        <v>1366</v>
      </c>
      <c r="D147" s="577">
        <v>20076.971843816656</v>
      </c>
    </row>
    <row r="148" spans="1:4" ht="16.5" thickTop="1" thickBot="1">
      <c r="A148" s="598" t="s">
        <v>1367</v>
      </c>
      <c r="B148" s="598" t="s">
        <v>27</v>
      </c>
      <c r="C148" s="599" t="s">
        <v>1368</v>
      </c>
      <c r="D148" s="577">
        <v>17416.038955284032</v>
      </c>
    </row>
    <row r="149" spans="1:4" ht="16.5" thickTop="1" thickBot="1">
      <c r="A149" s="598" t="s">
        <v>1369</v>
      </c>
      <c r="B149" s="598" t="s">
        <v>32</v>
      </c>
      <c r="C149" s="599" t="s">
        <v>1370</v>
      </c>
      <c r="D149" s="577">
        <v>26049.649274085048</v>
      </c>
    </row>
    <row r="150" spans="1:4" ht="16.5" thickTop="1" thickBot="1">
      <c r="A150" s="598" t="s">
        <v>1371</v>
      </c>
      <c r="B150" s="598" t="s">
        <v>27</v>
      </c>
      <c r="C150" s="599" t="s">
        <v>1372</v>
      </c>
      <c r="D150" s="577">
        <v>7926.3397574463443</v>
      </c>
    </row>
    <row r="151" spans="1:4" ht="16.5" thickTop="1" thickBot="1">
      <c r="A151" s="598" t="s">
        <v>1373</v>
      </c>
      <c r="B151" s="598" t="s">
        <v>1350</v>
      </c>
      <c r="C151" s="599" t="s">
        <v>1374</v>
      </c>
      <c r="D151" s="577">
        <v>143609.3697212399</v>
      </c>
    </row>
    <row r="152" spans="1:4" ht="16.5" thickTop="1" thickBot="1">
      <c r="A152" s="598" t="s">
        <v>1375</v>
      </c>
      <c r="B152" s="598" t="s">
        <v>680</v>
      </c>
      <c r="C152" s="599" t="s">
        <v>1376</v>
      </c>
      <c r="D152" s="577">
        <v>1203.3190710142617</v>
      </c>
    </row>
    <row r="153" spans="1:4" ht="16.5" thickTop="1" thickBot="1">
      <c r="A153" s="598" t="s">
        <v>1377</v>
      </c>
      <c r="B153" s="598" t="s">
        <v>128</v>
      </c>
      <c r="C153" s="599" t="s">
        <v>1378</v>
      </c>
      <c r="D153" s="577">
        <v>38522.599936120409</v>
      </c>
    </row>
    <row r="154" spans="1:4" ht="16.5" thickTop="1" thickBot="1">
      <c r="A154" s="598" t="s">
        <v>1379</v>
      </c>
      <c r="B154" s="598" t="s">
        <v>128</v>
      </c>
      <c r="C154" s="599" t="s">
        <v>1380</v>
      </c>
      <c r="D154" s="577">
        <v>3393.6713269339029</v>
      </c>
    </row>
    <row r="155" spans="1:4" ht="16.5" thickTop="1" thickBot="1">
      <c r="A155" s="598" t="s">
        <v>1381</v>
      </c>
      <c r="B155" s="598" t="s">
        <v>32</v>
      </c>
      <c r="C155" s="599" t="s">
        <v>1382</v>
      </c>
      <c r="D155" s="577">
        <v>81519.96621496322</v>
      </c>
    </row>
    <row r="156" spans="1:4" ht="16.5" thickTop="1" thickBot="1">
      <c r="A156" s="598" t="s">
        <v>1383</v>
      </c>
      <c r="B156" s="598" t="s">
        <v>32</v>
      </c>
      <c r="C156" s="599" t="s">
        <v>1384</v>
      </c>
      <c r="D156" s="577">
        <v>19013.348368067644</v>
      </c>
    </row>
    <row r="157" spans="1:4" ht="16.5" thickTop="1" thickBot="1">
      <c r="A157" s="598" t="s">
        <v>1385</v>
      </c>
      <c r="B157" s="598" t="s">
        <v>32</v>
      </c>
      <c r="C157" s="599" t="s">
        <v>1386</v>
      </c>
      <c r="D157" s="577">
        <v>34572.355075309068</v>
      </c>
    </row>
    <row r="158" spans="1:4" ht="16.5" thickTop="1" thickBot="1">
      <c r="A158" s="598" t="s">
        <v>1387</v>
      </c>
      <c r="B158" s="598" t="s">
        <v>32</v>
      </c>
      <c r="C158" s="599" t="s">
        <v>1388</v>
      </c>
      <c r="D158" s="577">
        <v>67553.083603296589</v>
      </c>
    </row>
    <row r="159" spans="1:4" ht="16.5" thickTop="1" thickBot="1">
      <c r="A159" s="598" t="s">
        <v>1389</v>
      </c>
      <c r="B159" s="598" t="s">
        <v>27</v>
      </c>
      <c r="C159" s="599" t="s">
        <v>1390</v>
      </c>
      <c r="D159" s="577">
        <v>10436.133076060469</v>
      </c>
    </row>
    <row r="160" spans="1:4" ht="16.5" thickTop="1" thickBot="1">
      <c r="A160" s="598" t="s">
        <v>1391</v>
      </c>
      <c r="B160" s="598" t="s">
        <v>27</v>
      </c>
      <c r="C160" s="599" t="s">
        <v>1390</v>
      </c>
      <c r="D160" s="577">
        <v>10436.133076060469</v>
      </c>
    </row>
    <row r="161" spans="1:6" ht="16.5" thickTop="1" thickBot="1">
      <c r="A161" s="598" t="s">
        <v>1392</v>
      </c>
      <c r="B161" s="598" t="s">
        <v>27</v>
      </c>
      <c r="C161" s="599" t="s">
        <v>1393</v>
      </c>
      <c r="D161" s="577">
        <v>11670.995069489496</v>
      </c>
    </row>
    <row r="162" spans="1:6" ht="16.5" thickTop="1" thickBot="1">
      <c r="A162" s="598" t="s">
        <v>1394</v>
      </c>
      <c r="B162" s="598" t="s">
        <v>27</v>
      </c>
      <c r="C162" s="599" t="s">
        <v>1393</v>
      </c>
      <c r="D162" s="577">
        <v>10932.85763599002</v>
      </c>
    </row>
    <row r="163" spans="1:6" ht="16.5" thickTop="1" thickBot="1">
      <c r="A163" s="598" t="s">
        <v>1395</v>
      </c>
      <c r="B163" s="598" t="s">
        <v>27</v>
      </c>
      <c r="C163" s="599" t="s">
        <v>1396</v>
      </c>
      <c r="D163" s="577">
        <v>11238.686356470382</v>
      </c>
    </row>
    <row r="164" spans="1:6" ht="16.5" thickTop="1" thickBot="1">
      <c r="A164" s="598" t="s">
        <v>1397</v>
      </c>
      <c r="B164" s="598" t="s">
        <v>27</v>
      </c>
      <c r="C164" s="599" t="s">
        <v>1396</v>
      </c>
      <c r="D164" s="577">
        <v>11238.686356470382</v>
      </c>
    </row>
    <row r="165" spans="1:6" ht="16.5" thickTop="1" thickBot="1">
      <c r="A165" s="598" t="s">
        <v>1398</v>
      </c>
      <c r="B165" s="598" t="s">
        <v>1399</v>
      </c>
      <c r="C165" s="599" t="s">
        <v>1400</v>
      </c>
      <c r="D165" s="577">
        <v>18955.310285243053</v>
      </c>
      <c r="F165" s="161"/>
    </row>
    <row r="166" spans="1:6" ht="16.5" thickTop="1" thickBot="1">
      <c r="A166" s="598" t="s">
        <v>1401</v>
      </c>
      <c r="B166" s="598" t="s">
        <v>27</v>
      </c>
      <c r="C166" s="599" t="s">
        <v>1402</v>
      </c>
      <c r="D166" s="577">
        <v>11842.795818685538</v>
      </c>
    </row>
    <row r="167" spans="1:6" ht="16.5" thickTop="1" thickBot="1">
      <c r="A167" s="598" t="s">
        <v>1403</v>
      </c>
      <c r="B167" s="598" t="s">
        <v>27</v>
      </c>
      <c r="C167" s="599" t="s">
        <v>1404</v>
      </c>
      <c r="D167" s="577">
        <v>12379.115893816623</v>
      </c>
    </row>
    <row r="168" spans="1:6" ht="16.5" thickTop="1" thickBot="1">
      <c r="A168" s="598" t="s">
        <v>1405</v>
      </c>
      <c r="B168" s="598" t="s">
        <v>27</v>
      </c>
      <c r="C168" s="599" t="s">
        <v>1404</v>
      </c>
      <c r="D168" s="577">
        <v>12401.842103681383</v>
      </c>
    </row>
    <row r="169" spans="1:6" ht="16.5" thickTop="1" thickBot="1">
      <c r="A169" s="598" t="s">
        <v>1406</v>
      </c>
      <c r="B169" s="598" t="s">
        <v>27</v>
      </c>
      <c r="C169" s="599" t="s">
        <v>1407</v>
      </c>
      <c r="D169" s="577">
        <v>14021.021168239071</v>
      </c>
    </row>
    <row r="170" spans="1:6" ht="16.5" thickTop="1" thickBot="1">
      <c r="A170" s="598" t="s">
        <v>1408</v>
      </c>
      <c r="B170" s="598" t="s">
        <v>27</v>
      </c>
      <c r="C170" s="599" t="s">
        <v>1407</v>
      </c>
      <c r="D170" s="577">
        <v>13858.799914899771</v>
      </c>
    </row>
    <row r="171" spans="1:6" ht="16.5" thickTop="1" thickBot="1">
      <c r="A171" s="598" t="s">
        <v>1409</v>
      </c>
      <c r="B171" s="598" t="s">
        <v>27</v>
      </c>
      <c r="C171" s="599" t="s">
        <v>1410</v>
      </c>
      <c r="D171" s="577">
        <v>11996.290614630005</v>
      </c>
    </row>
    <row r="172" spans="1:6" ht="16.5" thickTop="1" thickBot="1">
      <c r="A172" s="598" t="s">
        <v>1411</v>
      </c>
      <c r="B172" s="598" t="s">
        <v>1399</v>
      </c>
      <c r="C172" s="599" t="s">
        <v>1412</v>
      </c>
      <c r="D172" s="577">
        <v>14335.653200212655</v>
      </c>
    </row>
    <row r="173" spans="1:6" ht="16.5" thickTop="1" thickBot="1">
      <c r="A173" s="598" t="s">
        <v>1413</v>
      </c>
      <c r="B173" s="598" t="s">
        <v>1399</v>
      </c>
      <c r="C173" s="599" t="s">
        <v>1414</v>
      </c>
      <c r="D173" s="577">
        <v>4591.5820738009879</v>
      </c>
    </row>
    <row r="174" spans="1:6" ht="16.5" thickTop="1" thickBot="1">
      <c r="A174" s="598" t="s">
        <v>1415</v>
      </c>
      <c r="B174" s="598" t="s">
        <v>27</v>
      </c>
      <c r="C174" s="599" t="s">
        <v>1416</v>
      </c>
      <c r="D174" s="577">
        <v>6565.1891239672505</v>
      </c>
    </row>
    <row r="175" spans="1:6" ht="16.5" thickTop="1" thickBot="1">
      <c r="A175" s="598" t="s">
        <v>1417</v>
      </c>
      <c r="B175" s="598" t="s">
        <v>27</v>
      </c>
      <c r="C175" s="599" t="s">
        <v>1418</v>
      </c>
      <c r="D175" s="577">
        <v>6687.9258808183858</v>
      </c>
    </row>
    <row r="176" spans="1:6" ht="31.5" thickTop="1" thickBot="1">
      <c r="A176" s="598" t="s">
        <v>1419</v>
      </c>
      <c r="B176" s="598" t="s">
        <v>27</v>
      </c>
      <c r="C176" s="599" t="s">
        <v>1420</v>
      </c>
      <c r="D176" s="577">
        <v>6296.3956264632616</v>
      </c>
    </row>
    <row r="177" spans="1:4" ht="31.5" thickTop="1" thickBot="1">
      <c r="A177" s="598" t="s">
        <v>1421</v>
      </c>
      <c r="B177" s="598" t="s">
        <v>27</v>
      </c>
      <c r="C177" s="599" t="s">
        <v>1422</v>
      </c>
      <c r="D177" s="577">
        <v>6527.1407293433986</v>
      </c>
    </row>
    <row r="178" spans="1:4" ht="16.5" thickTop="1" thickBot="1">
      <c r="A178" s="598" t="s">
        <v>1423</v>
      </c>
      <c r="B178" s="598" t="s">
        <v>27</v>
      </c>
      <c r="C178" s="599" t="s">
        <v>1424</v>
      </c>
      <c r="D178" s="577">
        <v>8838.8418521396416</v>
      </c>
    </row>
    <row r="179" spans="1:4" ht="31.5" thickTop="1" thickBot="1">
      <c r="A179" s="598" t="s">
        <v>1425</v>
      </c>
      <c r="B179" s="598" t="s">
        <v>27</v>
      </c>
      <c r="C179" s="599" t="s">
        <v>1426</v>
      </c>
      <c r="D179" s="577">
        <v>7080.8698515316655</v>
      </c>
    </row>
    <row r="180" spans="1:4" ht="31.5" thickTop="1" thickBot="1">
      <c r="A180" s="598" t="s">
        <v>1427</v>
      </c>
      <c r="B180" s="598" t="s">
        <v>27</v>
      </c>
      <c r="C180" s="599" t="s">
        <v>1428</v>
      </c>
      <c r="D180" s="577">
        <v>7654.7270262715392</v>
      </c>
    </row>
    <row r="181" spans="1:4" ht="16.5" thickTop="1" thickBot="1">
      <c r="A181" s="598" t="s">
        <v>1429</v>
      </c>
      <c r="B181" s="598" t="s">
        <v>27</v>
      </c>
      <c r="C181" s="599" t="s">
        <v>1430</v>
      </c>
      <c r="D181" s="577">
        <v>7776.6009140879605</v>
      </c>
    </row>
    <row r="182" spans="1:4" ht="16.5" thickTop="1" thickBot="1">
      <c r="A182" s="598" t="s">
        <v>1431</v>
      </c>
      <c r="B182" s="598" t="s">
        <v>27</v>
      </c>
      <c r="C182" s="599" t="s">
        <v>1430</v>
      </c>
      <c r="D182" s="577">
        <v>7335.9759569923826</v>
      </c>
    </row>
    <row r="183" spans="1:4" ht="16.5" thickTop="1" thickBot="1">
      <c r="A183" s="598" t="s">
        <v>1432</v>
      </c>
      <c r="B183" s="598" t="s">
        <v>128</v>
      </c>
      <c r="C183" s="599" t="s">
        <v>1433</v>
      </c>
      <c r="D183" s="577">
        <v>7608.3103114139076</v>
      </c>
    </row>
    <row r="184" spans="1:4" ht="16.5" thickTop="1" thickBot="1">
      <c r="A184" s="598" t="s">
        <v>1434</v>
      </c>
      <c r="B184" s="598" t="s">
        <v>680</v>
      </c>
      <c r="C184" s="599" t="s">
        <v>1435</v>
      </c>
      <c r="D184" s="577">
        <v>6136.8378425567853</v>
      </c>
    </row>
    <row r="185" spans="1:4" ht="16.5" thickTop="1" thickBot="1">
      <c r="A185" s="598" t="s">
        <v>1436</v>
      </c>
      <c r="B185" s="598" t="s">
        <v>24</v>
      </c>
      <c r="C185" s="599" t="s">
        <v>1437</v>
      </c>
      <c r="D185" s="577">
        <v>49494.744052337766</v>
      </c>
    </row>
    <row r="186" spans="1:4" ht="16.5" thickTop="1" thickBot="1">
      <c r="A186" s="598" t="s">
        <v>1438</v>
      </c>
      <c r="B186" s="598" t="s">
        <v>32</v>
      </c>
      <c r="C186" s="599" t="s">
        <v>1439</v>
      </c>
      <c r="D186" s="577">
        <v>2387.2299207545902</v>
      </c>
    </row>
    <row r="187" spans="1:4" ht="16.5" thickTop="1" thickBot="1">
      <c r="A187" s="598" t="s">
        <v>1440</v>
      </c>
      <c r="B187" s="598" t="s">
        <v>128</v>
      </c>
      <c r="C187" s="599" t="s">
        <v>1441</v>
      </c>
      <c r="D187" s="577">
        <v>12743.757463853424</v>
      </c>
    </row>
    <row r="188" spans="1:4" ht="16.5" thickTop="1" thickBot="1">
      <c r="A188" s="598" t="s">
        <v>1442</v>
      </c>
      <c r="B188" s="598" t="s">
        <v>128</v>
      </c>
      <c r="C188" s="599" t="s">
        <v>1443</v>
      </c>
      <c r="D188" s="577">
        <v>12743.757463853424</v>
      </c>
    </row>
    <row r="189" spans="1:4" ht="16.5" thickTop="1" thickBot="1">
      <c r="A189" s="598" t="s">
        <v>1444</v>
      </c>
      <c r="B189" s="598" t="s">
        <v>128</v>
      </c>
      <c r="C189" s="599" t="s">
        <v>1445</v>
      </c>
      <c r="D189" s="577">
        <v>46360.623313504657</v>
      </c>
    </row>
    <row r="190" spans="1:4" ht="16.5" thickTop="1" thickBot="1">
      <c r="A190" s="598" t="s">
        <v>1446</v>
      </c>
      <c r="B190" s="598" t="s">
        <v>32</v>
      </c>
      <c r="C190" s="599" t="s">
        <v>1447</v>
      </c>
      <c r="D190" s="577">
        <v>756840.25811290531</v>
      </c>
    </row>
    <row r="191" spans="1:4" ht="16.5" thickTop="1" thickBot="1">
      <c r="A191" s="598" t="s">
        <v>1448</v>
      </c>
      <c r="B191" s="598" t="s">
        <v>680</v>
      </c>
      <c r="C191" s="599" t="s">
        <v>1449</v>
      </c>
      <c r="D191" s="577">
        <v>811824.36315846478</v>
      </c>
    </row>
    <row r="192" spans="1:4" ht="16.5" thickTop="1" thickBot="1">
      <c r="A192" s="598" t="s">
        <v>1450</v>
      </c>
      <c r="B192" s="598" t="s">
        <v>680</v>
      </c>
      <c r="C192" s="599" t="s">
        <v>1451</v>
      </c>
      <c r="D192" s="577">
        <v>463917.59782132762</v>
      </c>
    </row>
    <row r="193" spans="1:4" ht="16.5" thickTop="1" thickBot="1">
      <c r="A193" s="598" t="s">
        <v>1452</v>
      </c>
      <c r="B193" s="598" t="s">
        <v>27</v>
      </c>
      <c r="C193" s="599" t="s">
        <v>1453</v>
      </c>
      <c r="D193" s="577">
        <v>2852.402229220394</v>
      </c>
    </row>
    <row r="194" spans="1:4" ht="16.5" thickTop="1" thickBot="1">
      <c r="A194" s="598" t="s">
        <v>1454</v>
      </c>
      <c r="B194" s="598" t="s">
        <v>680</v>
      </c>
      <c r="C194" s="599" t="s">
        <v>1455</v>
      </c>
      <c r="D194" s="577">
        <v>1169.6812927913236</v>
      </c>
    </row>
    <row r="195" spans="1:4" ht="16.5" thickTop="1" thickBot="1">
      <c r="A195" s="598" t="s">
        <v>1456</v>
      </c>
      <c r="B195" s="598" t="s">
        <v>1103</v>
      </c>
      <c r="C195" s="599" t="s">
        <v>1457</v>
      </c>
      <c r="D195" s="577">
        <v>1169.6812927913236</v>
      </c>
    </row>
    <row r="196" spans="1:4" ht="16.5" thickTop="1" thickBot="1">
      <c r="A196" s="598" t="s">
        <v>1458</v>
      </c>
      <c r="B196" s="598" t="s">
        <v>680</v>
      </c>
      <c r="C196" s="599" t="s">
        <v>1459</v>
      </c>
      <c r="D196" s="577">
        <v>30925.968040271662</v>
      </c>
    </row>
    <row r="197" spans="1:4" ht="16.5" thickTop="1" thickBot="1">
      <c r="A197" s="598" t="s">
        <v>1460</v>
      </c>
      <c r="B197" s="598" t="s">
        <v>32</v>
      </c>
      <c r="C197" s="599" t="s">
        <v>1461</v>
      </c>
      <c r="D197" s="577">
        <v>2249.7647530813183</v>
      </c>
    </row>
    <row r="198" spans="1:4" ht="16.5" thickTop="1" thickBot="1">
      <c r="A198" s="598" t="s">
        <v>1462</v>
      </c>
      <c r="B198" s="598" t="s">
        <v>680</v>
      </c>
      <c r="C198" s="599" t="s">
        <v>1463</v>
      </c>
      <c r="D198" s="577">
        <v>25879.35789617207</v>
      </c>
    </row>
    <row r="199" spans="1:4" ht="16.5" thickTop="1" thickBot="1">
      <c r="A199" s="598" t="s">
        <v>1464</v>
      </c>
      <c r="B199" s="598" t="s">
        <v>680</v>
      </c>
      <c r="C199" s="599" t="s">
        <v>1465</v>
      </c>
      <c r="D199" s="577">
        <v>151556.49675023291</v>
      </c>
    </row>
    <row r="200" spans="1:4" ht="31.5" thickTop="1" thickBot="1">
      <c r="A200" s="598" t="s">
        <v>1466</v>
      </c>
      <c r="B200" s="598" t="s">
        <v>680</v>
      </c>
      <c r="C200" s="599" t="s">
        <v>1467</v>
      </c>
      <c r="D200" s="577">
        <v>161380.11270623849</v>
      </c>
    </row>
    <row r="201" spans="1:4" ht="16.5" thickTop="1" thickBot="1">
      <c r="A201" s="598" t="s">
        <v>1468</v>
      </c>
      <c r="B201" s="598" t="s">
        <v>680</v>
      </c>
      <c r="C201" s="599" t="s">
        <v>1469</v>
      </c>
      <c r="D201" s="577">
        <v>163151.27682580607</v>
      </c>
    </row>
    <row r="202" spans="1:4" ht="16.5" thickTop="1" thickBot="1">
      <c r="A202" s="598" t="s">
        <v>1470</v>
      </c>
      <c r="B202" s="598" t="s">
        <v>27</v>
      </c>
      <c r="C202" s="599" t="s">
        <v>1471</v>
      </c>
      <c r="D202" s="577">
        <v>7610.5778944313051</v>
      </c>
    </row>
    <row r="203" spans="1:4" ht="16.5" thickTop="1" thickBot="1">
      <c r="A203" s="598" t="s">
        <v>1472</v>
      </c>
      <c r="B203" s="598" t="s">
        <v>27</v>
      </c>
      <c r="C203" s="599" t="s">
        <v>1473</v>
      </c>
      <c r="D203" s="577">
        <v>16216.145113101962</v>
      </c>
    </row>
    <row r="204" spans="1:4" ht="16.5" thickTop="1" thickBot="1">
      <c r="A204" s="598" t="s">
        <v>1474</v>
      </c>
      <c r="B204" s="598" t="s">
        <v>680</v>
      </c>
      <c r="C204" s="599" t="s">
        <v>1475</v>
      </c>
      <c r="D204" s="577">
        <v>82063.387336294254</v>
      </c>
    </row>
    <row r="205" spans="1:4" ht="16.5" thickTop="1" thickBot="1">
      <c r="A205" s="598" t="s">
        <v>1476</v>
      </c>
      <c r="B205" s="598" t="s">
        <v>680</v>
      </c>
      <c r="C205" s="599" t="s">
        <v>1477</v>
      </c>
      <c r="D205" s="577">
        <v>114839.2602315494</v>
      </c>
    </row>
    <row r="206" spans="1:4" ht="16.5" thickTop="1" thickBot="1">
      <c r="A206" s="598" t="s">
        <v>1478</v>
      </c>
      <c r="B206" s="598" t="s">
        <v>32</v>
      </c>
      <c r="C206" s="599" t="s">
        <v>1479</v>
      </c>
      <c r="D206" s="577">
        <v>87325.830780437609</v>
      </c>
    </row>
    <row r="207" spans="1:4" ht="16.5" thickTop="1" thickBot="1">
      <c r="A207" s="598" t="s">
        <v>1480</v>
      </c>
      <c r="B207" s="598" t="s">
        <v>32</v>
      </c>
      <c r="C207" s="599" t="s">
        <v>1481</v>
      </c>
      <c r="D207" s="577">
        <v>85178.756442948041</v>
      </c>
    </row>
    <row r="208" spans="1:4" ht="16.5" thickTop="1" thickBot="1">
      <c r="A208" s="598" t="s">
        <v>1482</v>
      </c>
      <c r="B208" s="598" t="s">
        <v>32</v>
      </c>
      <c r="C208" s="599" t="s">
        <v>1483</v>
      </c>
      <c r="D208" s="577">
        <v>7921.8392675852074</v>
      </c>
    </row>
    <row r="209" spans="1:4" ht="16.5" thickTop="1" thickBot="1">
      <c r="A209" s="598" t="s">
        <v>1484</v>
      </c>
      <c r="B209" s="598" t="s">
        <v>27</v>
      </c>
      <c r="C209" s="599" t="s">
        <v>1485</v>
      </c>
      <c r="D209" s="577">
        <v>9960.7015022539217</v>
      </c>
    </row>
    <row r="210" spans="1:4" ht="16.5" thickTop="1" thickBot="1">
      <c r="A210" s="598" t="s">
        <v>1486</v>
      </c>
      <c r="B210" s="598" t="s">
        <v>27</v>
      </c>
      <c r="C210" s="599" t="s">
        <v>1487</v>
      </c>
      <c r="D210" s="577">
        <v>9022.3789961269867</v>
      </c>
    </row>
    <row r="211" spans="1:4" ht="16.5" thickTop="1" thickBot="1">
      <c r="A211" s="598" t="s">
        <v>1488</v>
      </c>
      <c r="B211" s="598" t="s">
        <v>27</v>
      </c>
      <c r="C211" s="599" t="s">
        <v>1489</v>
      </c>
      <c r="D211" s="577">
        <v>4572.5578764890615</v>
      </c>
    </row>
    <row r="212" spans="1:4" ht="16.5" thickTop="1" thickBot="1">
      <c r="A212" s="598" t="s">
        <v>1490</v>
      </c>
      <c r="B212" s="598" t="s">
        <v>24</v>
      </c>
      <c r="C212" s="599" t="s">
        <v>1491</v>
      </c>
      <c r="D212" s="577">
        <v>22065.060720291382</v>
      </c>
    </row>
    <row r="213" spans="1:4" ht="16.5" thickTop="1" thickBot="1">
      <c r="A213" s="598" t="s">
        <v>1492</v>
      </c>
      <c r="B213" s="598" t="s">
        <v>24</v>
      </c>
      <c r="C213" s="599" t="s">
        <v>1493</v>
      </c>
      <c r="D213" s="577">
        <v>43949.139240197168</v>
      </c>
    </row>
    <row r="214" spans="1:4" ht="16.5" thickTop="1" thickBot="1">
      <c r="A214" s="598" t="s">
        <v>1494</v>
      </c>
      <c r="B214" s="598" t="s">
        <v>24</v>
      </c>
      <c r="C214" s="599" t="s">
        <v>1495</v>
      </c>
      <c r="D214" s="577">
        <v>50825.233963172141</v>
      </c>
    </row>
    <row r="215" spans="1:4" ht="16.5" thickTop="1" thickBot="1">
      <c r="A215" s="598" t="s">
        <v>1496</v>
      </c>
      <c r="B215" s="598" t="s">
        <v>24</v>
      </c>
      <c r="C215" s="599" t="s">
        <v>1497</v>
      </c>
      <c r="D215" s="577">
        <v>68304.834336796484</v>
      </c>
    </row>
    <row r="216" spans="1:4" ht="16.5" thickTop="1" thickBot="1">
      <c r="A216" s="598" t="s">
        <v>1498</v>
      </c>
      <c r="B216" s="598" t="s">
        <v>24</v>
      </c>
      <c r="C216" s="599" t="s">
        <v>1499</v>
      </c>
      <c r="D216" s="577">
        <v>64138.309760687567</v>
      </c>
    </row>
    <row r="217" spans="1:4" ht="16.5" thickTop="1" thickBot="1">
      <c r="A217" s="598" t="s">
        <v>1500</v>
      </c>
      <c r="B217" s="598" t="s">
        <v>24</v>
      </c>
      <c r="C217" s="599" t="s">
        <v>1501</v>
      </c>
      <c r="D217" s="577">
        <v>63991.196939721529</v>
      </c>
    </row>
    <row r="218" spans="1:4" ht="16.5" thickTop="1" thickBot="1">
      <c r="A218" s="598" t="s">
        <v>1502</v>
      </c>
      <c r="B218" s="598" t="s">
        <v>24</v>
      </c>
      <c r="C218" s="599" t="s">
        <v>1503</v>
      </c>
      <c r="D218" s="577">
        <v>68926.123639639656</v>
      </c>
    </row>
    <row r="219" spans="1:4" ht="16.5" thickTop="1" thickBot="1">
      <c r="A219" s="598" t="s">
        <v>1504</v>
      </c>
      <c r="B219" s="598" t="s">
        <v>24</v>
      </c>
      <c r="C219" s="599" t="s">
        <v>1505</v>
      </c>
      <c r="D219" s="577">
        <v>61039.862666854438</v>
      </c>
    </row>
    <row r="220" spans="1:4" ht="16.5" thickTop="1" thickBot="1">
      <c r="A220" s="598" t="s">
        <v>1506</v>
      </c>
      <c r="B220" s="598" t="s">
        <v>24</v>
      </c>
      <c r="C220" s="599" t="s">
        <v>1507</v>
      </c>
      <c r="D220" s="577">
        <v>8195.1332549503331</v>
      </c>
    </row>
    <row r="221" spans="1:4" ht="16.5" thickTop="1" thickBot="1">
      <c r="A221" s="598" t="s">
        <v>1508</v>
      </c>
      <c r="B221" s="598" t="s">
        <v>24</v>
      </c>
      <c r="C221" s="599" t="s">
        <v>1509</v>
      </c>
      <c r="D221" s="577">
        <v>21863.979477016237</v>
      </c>
    </row>
    <row r="222" spans="1:4" ht="16.5" thickTop="1" thickBot="1">
      <c r="A222" s="598" t="s">
        <v>1510</v>
      </c>
      <c r="B222" s="598" t="s">
        <v>24</v>
      </c>
      <c r="C222" s="599" t="s">
        <v>1511</v>
      </c>
      <c r="D222" s="577">
        <v>18166.10485844898</v>
      </c>
    </row>
    <row r="223" spans="1:4" ht="16.5" thickTop="1" thickBot="1">
      <c r="A223" s="598" t="s">
        <v>1512</v>
      </c>
      <c r="B223" s="598" t="s">
        <v>24</v>
      </c>
      <c r="C223" s="599" t="s">
        <v>1513</v>
      </c>
      <c r="D223" s="577">
        <v>5687.6213124816295</v>
      </c>
    </row>
    <row r="224" spans="1:4" ht="16.5" thickTop="1" thickBot="1">
      <c r="A224" s="598" t="s">
        <v>1514</v>
      </c>
      <c r="B224" s="598" t="s">
        <v>24</v>
      </c>
      <c r="C224" s="599" t="s">
        <v>1515</v>
      </c>
      <c r="D224" s="577">
        <v>46671.354508454788</v>
      </c>
    </row>
    <row r="225" spans="1:4" ht="16.5" thickTop="1" thickBot="1">
      <c r="A225" s="598" t="s">
        <v>1516</v>
      </c>
      <c r="B225" s="598" t="s">
        <v>24</v>
      </c>
      <c r="C225" s="599" t="s">
        <v>1517</v>
      </c>
      <c r="D225" s="577">
        <v>44382.623367353051</v>
      </c>
    </row>
    <row r="226" spans="1:4" ht="16.5" thickTop="1" thickBot="1">
      <c r="A226" s="598" t="s">
        <v>1518</v>
      </c>
      <c r="B226" s="598" t="s">
        <v>24</v>
      </c>
      <c r="C226" s="599" t="s">
        <v>1519</v>
      </c>
      <c r="D226" s="577">
        <v>45682.565203207276</v>
      </c>
    </row>
    <row r="227" spans="1:4" ht="16.5" thickTop="1" thickBot="1">
      <c r="A227" s="598" t="s">
        <v>1520</v>
      </c>
      <c r="B227" s="598" t="s">
        <v>24</v>
      </c>
      <c r="C227" s="599" t="s">
        <v>1521</v>
      </c>
      <c r="D227" s="577">
        <v>41848.622457159865</v>
      </c>
    </row>
    <row r="228" spans="1:4" ht="16.5" thickTop="1" thickBot="1">
      <c r="A228" s="598" t="s">
        <v>1522</v>
      </c>
      <c r="B228" s="598" t="s">
        <v>24</v>
      </c>
      <c r="C228" s="599" t="s">
        <v>1523</v>
      </c>
      <c r="D228" s="577">
        <v>46306.123624796499</v>
      </c>
    </row>
    <row r="229" spans="1:4" ht="16.5" thickTop="1" thickBot="1">
      <c r="A229" s="598" t="s">
        <v>1524</v>
      </c>
      <c r="B229" s="598" t="s">
        <v>24</v>
      </c>
      <c r="C229" s="599" t="s">
        <v>1525</v>
      </c>
      <c r="D229" s="577">
        <v>54324.546490233915</v>
      </c>
    </row>
    <row r="230" spans="1:4" ht="16.5" thickTop="1" thickBot="1">
      <c r="A230" s="598" t="s">
        <v>1526</v>
      </c>
      <c r="B230" s="598" t="s">
        <v>24</v>
      </c>
      <c r="C230" s="599" t="s">
        <v>1527</v>
      </c>
      <c r="D230" s="577">
        <v>54745.661478523958</v>
      </c>
    </row>
    <row r="231" spans="1:4" ht="16.5" thickTop="1" thickBot="1">
      <c r="A231" s="598" t="s">
        <v>1528</v>
      </c>
      <c r="B231" s="598" t="s">
        <v>24</v>
      </c>
      <c r="C231" s="599" t="s">
        <v>1529</v>
      </c>
      <c r="D231" s="577">
        <v>57903.876790194445</v>
      </c>
    </row>
    <row r="232" spans="1:4" ht="16.5" thickTop="1" thickBot="1">
      <c r="A232" s="598" t="s">
        <v>1530</v>
      </c>
      <c r="B232" s="598" t="s">
        <v>24</v>
      </c>
      <c r="C232" s="599" t="s">
        <v>1531</v>
      </c>
      <c r="D232" s="577">
        <v>53457.759587038767</v>
      </c>
    </row>
    <row r="233" spans="1:4" ht="16.5" thickTop="1" thickBot="1">
      <c r="A233" s="598" t="s">
        <v>1532</v>
      </c>
      <c r="B233" s="598" t="s">
        <v>24</v>
      </c>
      <c r="C233" s="599" t="s">
        <v>1533</v>
      </c>
      <c r="D233" s="577">
        <v>33459.880968972371</v>
      </c>
    </row>
    <row r="234" spans="1:4" ht="16.5" thickTop="1" thickBot="1">
      <c r="A234" s="598" t="s">
        <v>1534</v>
      </c>
      <c r="B234" s="598" t="s">
        <v>24</v>
      </c>
      <c r="C234" s="599" t="s">
        <v>1535</v>
      </c>
      <c r="D234" s="577">
        <v>21521.460735197677</v>
      </c>
    </row>
    <row r="235" spans="1:4" ht="16.5" thickTop="1" thickBot="1">
      <c r="A235" s="598" t="s">
        <v>1536</v>
      </c>
      <c r="B235" s="598" t="s">
        <v>32</v>
      </c>
      <c r="C235" s="599" t="s">
        <v>1537</v>
      </c>
      <c r="D235" s="577">
        <v>1133.9435970265693</v>
      </c>
    </row>
    <row r="236" spans="1:4" ht="16.5" thickTop="1" thickBot="1">
      <c r="A236" s="598" t="s">
        <v>1538</v>
      </c>
      <c r="B236" s="598" t="s">
        <v>24</v>
      </c>
      <c r="C236" s="599" t="s">
        <v>1539</v>
      </c>
      <c r="D236" s="577">
        <v>528152.22050882771</v>
      </c>
    </row>
    <row r="237" spans="1:4" ht="16.5" thickTop="1" thickBot="1">
      <c r="A237" s="598" t="s">
        <v>1540</v>
      </c>
      <c r="B237" s="598" t="s">
        <v>24</v>
      </c>
      <c r="C237" s="599" t="s">
        <v>1541</v>
      </c>
      <c r="D237" s="577">
        <v>533072.65541064437</v>
      </c>
    </row>
    <row r="238" spans="1:4" ht="16.5" thickTop="1" thickBot="1">
      <c r="A238" s="598" t="s">
        <v>1542</v>
      </c>
      <c r="B238" s="598" t="s">
        <v>24</v>
      </c>
      <c r="C238" s="599" t="s">
        <v>1543</v>
      </c>
      <c r="D238" s="577">
        <v>479198.64061671268</v>
      </c>
    </row>
    <row r="239" spans="1:4" ht="16.5" thickTop="1" thickBot="1">
      <c r="A239" s="598" t="s">
        <v>1544</v>
      </c>
      <c r="B239" s="598" t="s">
        <v>1545</v>
      </c>
      <c r="C239" s="599" t="s">
        <v>1546</v>
      </c>
      <c r="D239" s="577">
        <v>413277.81855934497</v>
      </c>
    </row>
    <row r="240" spans="1:4" ht="16.5" thickTop="1" thickBot="1">
      <c r="A240" s="598" t="s">
        <v>1547</v>
      </c>
      <c r="B240" s="598" t="s">
        <v>24</v>
      </c>
      <c r="C240" s="599" t="s">
        <v>1548</v>
      </c>
      <c r="D240" s="577">
        <v>424532.74620644806</v>
      </c>
    </row>
    <row r="241" spans="1:4" ht="16.5" thickTop="1" thickBot="1">
      <c r="A241" s="598" t="s">
        <v>1549</v>
      </c>
      <c r="B241" s="598" t="s">
        <v>24</v>
      </c>
      <c r="C241" s="599" t="s">
        <v>1550</v>
      </c>
      <c r="D241" s="577">
        <v>287213.82997220574</v>
      </c>
    </row>
    <row r="242" spans="1:4" ht="16.5" thickTop="1" thickBot="1">
      <c r="A242" s="600" t="s">
        <v>1551</v>
      </c>
      <c r="B242" s="598" t="s">
        <v>24</v>
      </c>
      <c r="C242" s="599" t="s">
        <v>1552</v>
      </c>
      <c r="D242" s="577">
        <v>363364.62339292432</v>
      </c>
    </row>
    <row r="243" spans="1:4" ht="16.5" thickTop="1" thickBot="1">
      <c r="A243" s="598" t="s">
        <v>1553</v>
      </c>
      <c r="B243" s="598" t="s">
        <v>24</v>
      </c>
      <c r="C243" s="599" t="s">
        <v>1554</v>
      </c>
      <c r="D243" s="577">
        <v>558621.98254513333</v>
      </c>
    </row>
    <row r="244" spans="1:4" ht="16.5" thickTop="1" thickBot="1">
      <c r="A244" s="598" t="s">
        <v>1555</v>
      </c>
      <c r="B244" s="598" t="s">
        <v>24</v>
      </c>
      <c r="C244" s="599" t="s">
        <v>1556</v>
      </c>
      <c r="D244" s="577">
        <v>530309.63289003551</v>
      </c>
    </row>
    <row r="245" spans="1:4" ht="16.5" thickTop="1" thickBot="1">
      <c r="A245" s="598" t="s">
        <v>1557</v>
      </c>
      <c r="B245" s="598" t="s">
        <v>24</v>
      </c>
      <c r="C245" s="599" t="s">
        <v>1558</v>
      </c>
      <c r="D245" s="577">
        <v>486397.11010014574</v>
      </c>
    </row>
    <row r="246" spans="1:4" ht="16.5" thickTop="1" thickBot="1">
      <c r="A246" s="598" t="s">
        <v>1559</v>
      </c>
      <c r="B246" s="598" t="s">
        <v>24</v>
      </c>
      <c r="C246" s="599" t="s">
        <v>1560</v>
      </c>
      <c r="D246" s="577">
        <v>293405.89935534552</v>
      </c>
    </row>
    <row r="247" spans="1:4" ht="16.5" thickTop="1" thickBot="1">
      <c r="A247" s="598" t="s">
        <v>1561</v>
      </c>
      <c r="B247" s="598" t="s">
        <v>24</v>
      </c>
      <c r="C247" s="599" t="s">
        <v>1562</v>
      </c>
      <c r="D247" s="577">
        <v>296594.60029833805</v>
      </c>
    </row>
    <row r="248" spans="1:4" ht="16.5" thickTop="1" thickBot="1">
      <c r="A248" s="598" t="s">
        <v>1563</v>
      </c>
      <c r="B248" s="598" t="s">
        <v>24</v>
      </c>
      <c r="C248" s="599" t="s">
        <v>1564</v>
      </c>
      <c r="D248" s="577">
        <v>292878.13130088564</v>
      </c>
    </row>
    <row r="249" spans="1:4" ht="16.5" thickTop="1" thickBot="1">
      <c r="A249" s="598" t="s">
        <v>1565</v>
      </c>
      <c r="B249" s="598" t="s">
        <v>24</v>
      </c>
      <c r="C249" s="599" t="s">
        <v>1566</v>
      </c>
      <c r="D249" s="577">
        <v>303743.40270113235</v>
      </c>
    </row>
    <row r="250" spans="1:4" ht="16.5" thickTop="1" thickBot="1">
      <c r="A250" s="598" t="s">
        <v>1567</v>
      </c>
      <c r="B250" s="598" t="s">
        <v>24</v>
      </c>
      <c r="C250" s="599" t="s">
        <v>1568</v>
      </c>
      <c r="D250" s="577">
        <v>365373.12998642062</v>
      </c>
    </row>
    <row r="251" spans="1:4" ht="16.5" thickTop="1" thickBot="1">
      <c r="A251" s="598" t="s">
        <v>1569</v>
      </c>
      <c r="B251" s="598" t="s">
        <v>24</v>
      </c>
      <c r="C251" s="599" t="s">
        <v>1570</v>
      </c>
      <c r="D251" s="577">
        <v>249155.61640780553</v>
      </c>
    </row>
    <row r="252" spans="1:4" ht="16.5" thickTop="1" thickBot="1">
      <c r="A252" s="598" t="s">
        <v>1571</v>
      </c>
      <c r="B252" s="598" t="s">
        <v>24</v>
      </c>
      <c r="C252" s="599" t="s">
        <v>1572</v>
      </c>
      <c r="D252" s="577">
        <v>392767.10317475081</v>
      </c>
    </row>
    <row r="253" spans="1:4" ht="16.5" thickTop="1" thickBot="1">
      <c r="A253" s="598" t="s">
        <v>1573</v>
      </c>
      <c r="B253" s="598" t="s">
        <v>24</v>
      </c>
      <c r="C253" s="599" t="s">
        <v>1574</v>
      </c>
      <c r="D253" s="577">
        <v>198352.41801198345</v>
      </c>
    </row>
    <row r="254" spans="1:4" ht="16.5" thickTop="1" thickBot="1">
      <c r="A254" s="598" t="s">
        <v>1575</v>
      </c>
      <c r="B254" s="598" t="s">
        <v>27</v>
      </c>
      <c r="C254" s="599" t="s">
        <v>1576</v>
      </c>
      <c r="D254" s="577">
        <v>18870.829351682056</v>
      </c>
    </row>
    <row r="255" spans="1:4" ht="16.5" thickTop="1" thickBot="1">
      <c r="A255" s="598" t="s">
        <v>1577</v>
      </c>
      <c r="B255" s="598" t="s">
        <v>24</v>
      </c>
      <c r="C255" s="599" t="s">
        <v>1578</v>
      </c>
      <c r="D255" s="577">
        <v>470043.73034522595</v>
      </c>
    </row>
    <row r="256" spans="1:4" ht="16.5" thickTop="1" thickBot="1">
      <c r="A256" s="598" t="s">
        <v>1579</v>
      </c>
      <c r="B256" s="598" t="s">
        <v>24</v>
      </c>
      <c r="C256" s="599" t="s">
        <v>1580</v>
      </c>
      <c r="D256" s="577">
        <v>560767.21408376854</v>
      </c>
    </row>
    <row r="257" spans="1:4" ht="16.5" thickTop="1" thickBot="1">
      <c r="A257" s="598" t="s">
        <v>1581</v>
      </c>
      <c r="B257" s="598" t="s">
        <v>24</v>
      </c>
      <c r="C257" s="599" t="s">
        <v>1582</v>
      </c>
      <c r="D257" s="577">
        <v>445744.82717804622</v>
      </c>
    </row>
    <row r="258" spans="1:4" ht="16.5" thickTop="1" thickBot="1">
      <c r="A258" s="598" t="s">
        <v>1583</v>
      </c>
      <c r="B258" s="598" t="s">
        <v>24</v>
      </c>
      <c r="C258" s="599" t="s">
        <v>1584</v>
      </c>
      <c r="D258" s="577">
        <v>427759.95408845914</v>
      </c>
    </row>
    <row r="259" spans="1:4" ht="16.5" thickTop="1" thickBot="1">
      <c r="A259" s="598" t="s">
        <v>1585</v>
      </c>
      <c r="B259" s="598" t="s">
        <v>24</v>
      </c>
      <c r="C259" s="599" t="s">
        <v>1586</v>
      </c>
      <c r="D259" s="577">
        <v>429146.88770904805</v>
      </c>
    </row>
    <row r="260" spans="1:4" ht="16.5" thickTop="1" thickBot="1">
      <c r="A260" s="598" t="s">
        <v>1587</v>
      </c>
      <c r="B260" s="598" t="s">
        <v>24</v>
      </c>
      <c r="C260" s="599" t="s">
        <v>1588</v>
      </c>
      <c r="D260" s="577">
        <v>590711.41854096379</v>
      </c>
    </row>
    <row r="261" spans="1:4" ht="16.5" thickTop="1" thickBot="1">
      <c r="A261" s="598" t="s">
        <v>1589</v>
      </c>
      <c r="B261" s="598" t="s">
        <v>128</v>
      </c>
      <c r="C261" s="599" t="s">
        <v>1590</v>
      </c>
      <c r="D261" s="577">
        <v>2961.9485110383348</v>
      </c>
    </row>
    <row r="262" spans="1:4" ht="31.5" thickTop="1" thickBot="1">
      <c r="A262" s="598" t="s">
        <v>1591</v>
      </c>
      <c r="B262" s="598" t="s">
        <v>128</v>
      </c>
      <c r="C262" s="599" t="s">
        <v>1592</v>
      </c>
      <c r="D262" s="577">
        <v>2692.8444453139173</v>
      </c>
    </row>
    <row r="263" spans="1:4" ht="16.5" thickTop="1" thickBot="1">
      <c r="A263" s="598" t="s">
        <v>1593</v>
      </c>
      <c r="B263" s="598" t="s">
        <v>27</v>
      </c>
      <c r="C263" s="599" t="s">
        <v>1594</v>
      </c>
      <c r="D263" s="577">
        <v>62180.996537846942</v>
      </c>
    </row>
    <row r="264" spans="1:4" ht="16.5" thickTop="1" thickBot="1">
      <c r="A264" s="598" t="s">
        <v>1595</v>
      </c>
      <c r="B264" s="598" t="s">
        <v>128</v>
      </c>
      <c r="C264" s="599" t="s">
        <v>1596</v>
      </c>
      <c r="D264" s="577">
        <v>12318.597338121088</v>
      </c>
    </row>
    <row r="265" spans="1:4" ht="16.5" thickTop="1" thickBot="1">
      <c r="A265" s="598" t="s">
        <v>1597</v>
      </c>
      <c r="B265" s="598" t="s">
        <v>32</v>
      </c>
      <c r="C265" s="599" t="s">
        <v>1598</v>
      </c>
      <c r="D265" s="577">
        <v>9452.6087407872419</v>
      </c>
    </row>
    <row r="266" spans="1:4" ht="16.5" thickTop="1" thickBot="1">
      <c r="A266" s="598" t="s">
        <v>1599</v>
      </c>
      <c r="B266" s="598" t="s">
        <v>680</v>
      </c>
      <c r="C266" s="599" t="s">
        <v>1600</v>
      </c>
      <c r="D266" s="577">
        <v>41269.007123625874</v>
      </c>
    </row>
    <row r="267" spans="1:4" ht="16.5" thickTop="1" thickBot="1">
      <c r="A267" s="598" t="s">
        <v>1601</v>
      </c>
      <c r="B267" s="598" t="s">
        <v>680</v>
      </c>
      <c r="C267" s="599" t="s">
        <v>1602</v>
      </c>
      <c r="D267" s="577">
        <v>61208.820641661383</v>
      </c>
    </row>
    <row r="268" spans="1:4" ht="16.5" thickTop="1" thickBot="1">
      <c r="A268" s="598" t="s">
        <v>1603</v>
      </c>
      <c r="B268" s="598" t="s">
        <v>680</v>
      </c>
      <c r="C268" s="599" t="s">
        <v>1604</v>
      </c>
      <c r="D268" s="577">
        <v>68819.491068597243</v>
      </c>
    </row>
    <row r="269" spans="1:4" ht="16.5" thickTop="1" thickBot="1">
      <c r="A269" s="598" t="s">
        <v>1605</v>
      </c>
      <c r="B269" s="598" t="s">
        <v>128</v>
      </c>
      <c r="C269" s="599" t="s">
        <v>1606</v>
      </c>
      <c r="D269" s="577">
        <v>54813.345126231638</v>
      </c>
    </row>
    <row r="270" spans="1:4" ht="16.5" thickTop="1" thickBot="1">
      <c r="A270" s="598" t="s">
        <v>1607</v>
      </c>
      <c r="B270" s="598" t="s">
        <v>32</v>
      </c>
      <c r="C270" s="599" t="s">
        <v>1608</v>
      </c>
      <c r="D270" s="577">
        <v>291563.97657671932</v>
      </c>
    </row>
    <row r="271" spans="1:4" ht="16.5" thickTop="1" thickBot="1">
      <c r="A271" s="598" t="s">
        <v>1609</v>
      </c>
      <c r="B271" s="598" t="s">
        <v>24</v>
      </c>
      <c r="C271" s="599" t="s">
        <v>1610</v>
      </c>
      <c r="D271" s="577">
        <v>50361.88606592494</v>
      </c>
    </row>
    <row r="272" spans="1:4" ht="16.5" thickTop="1" thickBot="1">
      <c r="A272" s="598" t="s">
        <v>1611</v>
      </c>
      <c r="B272" s="598" t="s">
        <v>24</v>
      </c>
      <c r="C272" s="599" t="s">
        <v>1612</v>
      </c>
      <c r="D272" s="577">
        <v>50361.88606592494</v>
      </c>
    </row>
    <row r="273" spans="1:4" ht="16.5" thickTop="1" thickBot="1">
      <c r="A273" s="598" t="s">
        <v>1613</v>
      </c>
      <c r="B273" s="598" t="s">
        <v>24</v>
      </c>
      <c r="C273" s="599" t="s">
        <v>1614</v>
      </c>
      <c r="D273" s="577">
        <v>49078.394953045012</v>
      </c>
    </row>
    <row r="274" spans="1:4" ht="16.5" thickTop="1" thickBot="1">
      <c r="A274" s="598" t="s">
        <v>1615</v>
      </c>
      <c r="B274" s="598" t="s">
        <v>32</v>
      </c>
      <c r="C274" s="599" t="s">
        <v>1616</v>
      </c>
      <c r="D274" s="577">
        <v>69985.726124086112</v>
      </c>
    </row>
    <row r="275" spans="1:4" ht="16.5" thickTop="1" thickBot="1">
      <c r="A275" s="598" t="s">
        <v>1617</v>
      </c>
      <c r="B275" s="598" t="s">
        <v>32</v>
      </c>
      <c r="C275" s="599" t="s">
        <v>1618</v>
      </c>
      <c r="D275" s="577">
        <v>70501.284229688186</v>
      </c>
    </row>
    <row r="276" spans="1:4" ht="16.5" thickTop="1" thickBot="1">
      <c r="A276" s="598" t="s">
        <v>1619</v>
      </c>
      <c r="B276" s="598" t="s">
        <v>1182</v>
      </c>
      <c r="C276" s="599" t="s">
        <v>1620</v>
      </c>
      <c r="D276" s="577">
        <v>95919.164059298229</v>
      </c>
    </row>
    <row r="277" spans="1:4" ht="16.5" thickTop="1" thickBot="1">
      <c r="A277" s="598" t="s">
        <v>1621</v>
      </c>
      <c r="B277" s="598" t="s">
        <v>1182</v>
      </c>
      <c r="C277" s="599" t="s">
        <v>1622</v>
      </c>
      <c r="D277" s="577">
        <v>84949.79151937658</v>
      </c>
    </row>
    <row r="278" spans="1:4" ht="16.5" thickTop="1" thickBot="1">
      <c r="A278" s="598" t="s">
        <v>1623</v>
      </c>
      <c r="B278" s="598" t="s">
        <v>1182</v>
      </c>
      <c r="C278" s="599" t="s">
        <v>1624</v>
      </c>
      <c r="D278" s="577">
        <v>50263.635339028828</v>
      </c>
    </row>
    <row r="279" spans="1:4" ht="16.5" thickTop="1" thickBot="1">
      <c r="A279" s="598" t="s">
        <v>1625</v>
      </c>
      <c r="B279" s="598" t="s">
        <v>1626</v>
      </c>
      <c r="C279" s="599" t="s">
        <v>1627</v>
      </c>
      <c r="D279" s="577">
        <v>52508.366863206684</v>
      </c>
    </row>
    <row r="280" spans="1:4" ht="16.5" thickTop="1" thickBot="1">
      <c r="A280" s="598" t="s">
        <v>1628</v>
      </c>
      <c r="B280" s="598" t="s">
        <v>1626</v>
      </c>
      <c r="C280" s="599" t="s">
        <v>1629</v>
      </c>
      <c r="D280" s="577">
        <v>57031.484650073922</v>
      </c>
    </row>
    <row r="281" spans="1:4" ht="16.5" thickTop="1" thickBot="1">
      <c r="A281" s="598" t="s">
        <v>1630</v>
      </c>
      <c r="B281" s="598" t="s">
        <v>680</v>
      </c>
      <c r="C281" s="599" t="s">
        <v>1631</v>
      </c>
      <c r="D281" s="577">
        <v>72605.552953395207</v>
      </c>
    </row>
    <row r="282" spans="1:4" ht="16.5" thickTop="1" thickBot="1">
      <c r="A282" s="598" t="s">
        <v>1632</v>
      </c>
      <c r="B282" s="598" t="s">
        <v>128</v>
      </c>
      <c r="C282" s="599" t="s">
        <v>1633</v>
      </c>
      <c r="D282" s="577">
        <v>9499.9947959331639</v>
      </c>
    </row>
    <row r="283" spans="1:4" ht="16.5" thickTop="1" thickBot="1">
      <c r="A283" s="598" t="s">
        <v>1634</v>
      </c>
      <c r="B283" s="598" t="s">
        <v>32</v>
      </c>
      <c r="C283" s="599" t="s">
        <v>1635</v>
      </c>
      <c r="D283" s="577">
        <v>4282.2854465361261</v>
      </c>
    </row>
    <row r="284" spans="1:4" ht="16.5" thickTop="1" thickBot="1">
      <c r="A284" s="598" t="s">
        <v>1636</v>
      </c>
      <c r="B284" s="598" t="s">
        <v>680</v>
      </c>
      <c r="C284" s="599" t="s">
        <v>1637</v>
      </c>
      <c r="D284" s="577">
        <v>12232.368425026574</v>
      </c>
    </row>
    <row r="285" spans="1:4" ht="16.5" thickTop="1" thickBot="1">
      <c r="A285" s="598" t="s">
        <v>1638</v>
      </c>
      <c r="B285" s="598" t="s">
        <v>680</v>
      </c>
      <c r="C285" s="599" t="s">
        <v>1639</v>
      </c>
      <c r="D285" s="577">
        <v>93125.200944882483</v>
      </c>
    </row>
    <row r="286" spans="1:4" ht="16.5" thickTop="1" thickBot="1">
      <c r="A286" s="598" t="s">
        <v>1640</v>
      </c>
      <c r="B286" s="598" t="s">
        <v>680</v>
      </c>
      <c r="C286" s="599" t="s">
        <v>1641</v>
      </c>
      <c r="D286" s="577">
        <v>88461.085616233118</v>
      </c>
    </row>
    <row r="287" spans="1:4" ht="16.5" thickTop="1" thickBot="1">
      <c r="A287" s="598" t="s">
        <v>1642</v>
      </c>
      <c r="B287" s="598" t="s">
        <v>680</v>
      </c>
      <c r="C287" s="599" t="s">
        <v>1643</v>
      </c>
      <c r="D287" s="577">
        <v>40374.885122575775</v>
      </c>
    </row>
    <row r="288" spans="1:4" ht="16.5" thickTop="1" thickBot="1">
      <c r="A288" s="598" t="s">
        <v>1644</v>
      </c>
      <c r="B288" s="598" t="s">
        <v>680</v>
      </c>
      <c r="C288" s="599" t="s">
        <v>1645</v>
      </c>
      <c r="D288" s="577">
        <v>41575.847261549206</v>
      </c>
    </row>
    <row r="289" spans="1:4" ht="16.5" thickTop="1" thickBot="1">
      <c r="A289" s="598" t="s">
        <v>1646</v>
      </c>
      <c r="B289" s="598" t="s">
        <v>680</v>
      </c>
      <c r="C289" s="599" t="s">
        <v>1647</v>
      </c>
      <c r="D289" s="577">
        <v>135289.18612239079</v>
      </c>
    </row>
    <row r="290" spans="1:4" ht="16.5" thickTop="1" thickBot="1">
      <c r="A290" s="598" t="s">
        <v>1648</v>
      </c>
      <c r="B290" s="598" t="s">
        <v>1357</v>
      </c>
      <c r="C290" s="599" t="s">
        <v>1649</v>
      </c>
      <c r="D290" s="577">
        <v>3245.5437686929408</v>
      </c>
    </row>
    <row r="291" spans="1:4" ht="16.5" thickTop="1" thickBot="1">
      <c r="A291" s="598" t="s">
        <v>1650</v>
      </c>
      <c r="B291" s="598" t="s">
        <v>1103</v>
      </c>
      <c r="C291" s="599" t="s">
        <v>1651</v>
      </c>
      <c r="D291" s="577">
        <v>83784.543757185806</v>
      </c>
    </row>
    <row r="292" spans="1:4" ht="16.5" thickTop="1" thickBot="1">
      <c r="A292" s="598" t="s">
        <v>1652</v>
      </c>
      <c r="B292" s="598" t="s">
        <v>128</v>
      </c>
      <c r="C292" s="599" t="s">
        <v>1653</v>
      </c>
      <c r="D292" s="577">
        <v>3853.9767908260728</v>
      </c>
    </row>
    <row r="293" spans="1:4" ht="16.5" thickTop="1" thickBot="1">
      <c r="A293" s="598" t="s">
        <v>1654</v>
      </c>
      <c r="B293" s="598" t="s">
        <v>128</v>
      </c>
      <c r="C293" s="599" t="s">
        <v>1655</v>
      </c>
      <c r="D293" s="577">
        <v>9093.5663151006484</v>
      </c>
    </row>
    <row r="294" spans="1:4" ht="16.5" thickTop="1" thickBot="1">
      <c r="A294" s="598" t="s">
        <v>1656</v>
      </c>
      <c r="B294" s="598" t="s">
        <v>680</v>
      </c>
      <c r="C294" s="599" t="s">
        <v>1657</v>
      </c>
      <c r="D294" s="577">
        <v>2405.6404342822602</v>
      </c>
    </row>
    <row r="295" spans="1:4" ht="16.5" thickTop="1" thickBot="1">
      <c r="A295" s="598" t="s">
        <v>1658</v>
      </c>
      <c r="B295" s="598" t="s">
        <v>680</v>
      </c>
      <c r="C295" s="599" t="s">
        <v>1659</v>
      </c>
      <c r="D295" s="577">
        <v>51119.85922849804</v>
      </c>
    </row>
    <row r="296" spans="1:4" ht="16.5" thickTop="1" thickBot="1">
      <c r="A296" s="598" t="s">
        <v>1660</v>
      </c>
      <c r="B296" s="598" t="s">
        <v>680</v>
      </c>
      <c r="C296" s="599" t="s">
        <v>1661</v>
      </c>
      <c r="D296" s="577">
        <v>70113.372351211277</v>
      </c>
    </row>
    <row r="297" spans="1:4" ht="16.5" thickTop="1" thickBot="1">
      <c r="A297" s="598" t="s">
        <v>1662</v>
      </c>
      <c r="B297" s="598" t="s">
        <v>680</v>
      </c>
      <c r="C297" s="599" t="s">
        <v>1663</v>
      </c>
      <c r="D297" s="577">
        <v>68062.441144228811</v>
      </c>
    </row>
    <row r="298" spans="1:4" ht="16.5" thickTop="1" thickBot="1">
      <c r="A298" s="598" t="s">
        <v>1664</v>
      </c>
      <c r="B298" s="598" t="s">
        <v>32</v>
      </c>
      <c r="C298" s="599" t="s">
        <v>1665</v>
      </c>
      <c r="D298" s="577">
        <v>6436.3155292735573</v>
      </c>
    </row>
    <row r="299" spans="1:4" ht="16.5" thickTop="1" thickBot="1">
      <c r="A299" s="598" t="s">
        <v>1666</v>
      </c>
      <c r="B299" s="598" t="s">
        <v>128</v>
      </c>
      <c r="C299" s="599" t="s">
        <v>1667</v>
      </c>
      <c r="D299" s="577">
        <v>45628.880260888523</v>
      </c>
    </row>
    <row r="300" spans="1:4" ht="16.5" thickTop="1" thickBot="1">
      <c r="A300" s="598" t="s">
        <v>1668</v>
      </c>
      <c r="B300" s="598" t="s">
        <v>128</v>
      </c>
      <c r="C300" s="599" t="s">
        <v>1669</v>
      </c>
      <c r="D300" s="577">
        <v>39468.458900619713</v>
      </c>
    </row>
    <row r="301" spans="1:4" ht="31.5" thickTop="1" thickBot="1">
      <c r="A301" s="598" t="s">
        <v>1670</v>
      </c>
      <c r="B301" s="598" t="s">
        <v>680</v>
      </c>
      <c r="C301" s="599" t="s">
        <v>1671</v>
      </c>
      <c r="D301" s="577">
        <v>302632.02136784542</v>
      </c>
    </row>
    <row r="302" spans="1:4" ht="31.5" thickTop="1" thickBot="1">
      <c r="A302" s="598" t="s">
        <v>1672</v>
      </c>
      <c r="B302" s="598" t="s">
        <v>680</v>
      </c>
      <c r="C302" s="599" t="s">
        <v>1673</v>
      </c>
      <c r="D302" s="577">
        <v>257108.95825175912</v>
      </c>
    </row>
    <row r="303" spans="1:4" ht="31.5" thickTop="1" thickBot="1">
      <c r="A303" s="598" t="s">
        <v>1674</v>
      </c>
      <c r="B303" s="598" t="s">
        <v>680</v>
      </c>
      <c r="C303" s="599" t="s">
        <v>1675</v>
      </c>
      <c r="D303" s="577">
        <v>217354.18650928195</v>
      </c>
    </row>
    <row r="304" spans="1:4" ht="31.5" thickTop="1" thickBot="1">
      <c r="A304" s="598" t="s">
        <v>1676</v>
      </c>
      <c r="B304" s="598" t="s">
        <v>680</v>
      </c>
      <c r="C304" s="599" t="s">
        <v>1677</v>
      </c>
      <c r="D304" s="577">
        <v>338379.10180073866</v>
      </c>
    </row>
    <row r="305" spans="1:4" ht="31.5" thickTop="1" thickBot="1">
      <c r="A305" s="598" t="s">
        <v>1678</v>
      </c>
      <c r="B305" s="598" t="s">
        <v>680</v>
      </c>
      <c r="C305" s="599" t="s">
        <v>1679</v>
      </c>
      <c r="D305" s="577">
        <v>191870.14335338408</v>
      </c>
    </row>
    <row r="306" spans="1:4" ht="31.5" thickTop="1" thickBot="1">
      <c r="A306" s="598" t="s">
        <v>1680</v>
      </c>
      <c r="B306" s="598" t="s">
        <v>27</v>
      </c>
      <c r="C306" s="599" t="s">
        <v>1681</v>
      </c>
      <c r="D306" s="577">
        <v>283958.85118051362</v>
      </c>
    </row>
    <row r="307" spans="1:4" ht="16.5" thickTop="1" thickBot="1">
      <c r="A307" s="598" t="s">
        <v>1682</v>
      </c>
      <c r="B307" s="598" t="s">
        <v>680</v>
      </c>
      <c r="C307" s="599" t="s">
        <v>1683</v>
      </c>
      <c r="D307" s="577">
        <v>165195.08314864911</v>
      </c>
    </row>
    <row r="308" spans="1:4" ht="16.5" thickTop="1" thickBot="1">
      <c r="A308" s="598" t="s">
        <v>1684</v>
      </c>
      <c r="B308" s="598" t="s">
        <v>128</v>
      </c>
      <c r="C308" s="599" t="s">
        <v>1685</v>
      </c>
      <c r="D308" s="577">
        <v>23841.79650061901</v>
      </c>
    </row>
    <row r="309" spans="1:4" ht="16.5" thickTop="1" thickBot="1">
      <c r="A309" s="598" t="s">
        <v>1686</v>
      </c>
      <c r="B309" s="598" t="s">
        <v>128</v>
      </c>
      <c r="C309" s="599" t="s">
        <v>1687</v>
      </c>
      <c r="D309" s="577">
        <v>7446.9374823667413</v>
      </c>
    </row>
    <row r="310" spans="1:4" ht="16.5" thickTop="1" thickBot="1">
      <c r="A310" s="598" t="s">
        <v>1688</v>
      </c>
      <c r="B310" s="598" t="s">
        <v>128</v>
      </c>
      <c r="C310" s="599" t="s">
        <v>1689</v>
      </c>
      <c r="D310" s="577">
        <v>19151.170371940461</v>
      </c>
    </row>
    <row r="311" spans="1:4" ht="16.5" thickTop="1" thickBot="1">
      <c r="A311" s="598" t="s">
        <v>1690</v>
      </c>
      <c r="B311" s="598" t="s">
        <v>128</v>
      </c>
      <c r="C311" s="599" t="s">
        <v>1691</v>
      </c>
      <c r="D311" s="577">
        <v>93695.070522119946</v>
      </c>
    </row>
    <row r="312" spans="1:4" ht="16.5" thickTop="1" thickBot="1">
      <c r="A312" s="598" t="s">
        <v>1692</v>
      </c>
      <c r="B312" s="598" t="s">
        <v>128</v>
      </c>
      <c r="C312" s="599" t="s">
        <v>1693</v>
      </c>
      <c r="D312" s="577">
        <v>8576.3357842995028</v>
      </c>
    </row>
    <row r="313" spans="1:4" ht="16.5" thickTop="1" thickBot="1">
      <c r="A313" s="598" t="s">
        <v>1694</v>
      </c>
      <c r="B313" s="598" t="s">
        <v>128</v>
      </c>
      <c r="C313" s="599" t="s">
        <v>1695</v>
      </c>
      <c r="D313" s="577">
        <v>8993.3090768013408</v>
      </c>
    </row>
    <row r="314" spans="1:4" ht="16.5" thickTop="1" thickBot="1">
      <c r="A314" s="598" t="s">
        <v>1696</v>
      </c>
      <c r="B314" s="598" t="s">
        <v>128</v>
      </c>
      <c r="C314" s="599" t="s">
        <v>1697</v>
      </c>
      <c r="D314" s="577">
        <v>10023.227958216898</v>
      </c>
    </row>
    <row r="315" spans="1:4" ht="16.5" thickTop="1" thickBot="1">
      <c r="A315" s="598" t="s">
        <v>1698</v>
      </c>
      <c r="B315" s="598" t="s">
        <v>128</v>
      </c>
      <c r="C315" s="599" t="s">
        <v>1699</v>
      </c>
      <c r="D315" s="577">
        <v>13991.759080841048</v>
      </c>
    </row>
    <row r="316" spans="1:4" ht="16.5" thickTop="1" thickBot="1">
      <c r="A316" s="598" t="s">
        <v>1700</v>
      </c>
      <c r="B316" s="598" t="s">
        <v>680</v>
      </c>
      <c r="C316" s="599" t="s">
        <v>1701</v>
      </c>
      <c r="D316" s="577">
        <v>45599.237243784191</v>
      </c>
    </row>
    <row r="317" spans="1:4" ht="16.5" thickTop="1" thickBot="1">
      <c r="A317" s="598" t="s">
        <v>1702</v>
      </c>
      <c r="B317" s="598" t="s">
        <v>128</v>
      </c>
      <c r="C317" s="599" t="s">
        <v>1703</v>
      </c>
      <c r="D317" s="577">
        <v>17720.732954166979</v>
      </c>
    </row>
    <row r="318" spans="1:4" ht="16.5" thickTop="1" thickBot="1">
      <c r="A318" s="598" t="s">
        <v>1704</v>
      </c>
      <c r="B318" s="598" t="s">
        <v>1182</v>
      </c>
      <c r="C318" s="599" t="s">
        <v>1705</v>
      </c>
      <c r="D318" s="577">
        <v>52163.690805823739</v>
      </c>
    </row>
    <row r="319" spans="1:4" ht="16.5" thickTop="1" thickBot="1">
      <c r="A319" s="598" t="s">
        <v>1706</v>
      </c>
      <c r="B319" s="598" t="s">
        <v>680</v>
      </c>
      <c r="C319" s="599" t="s">
        <v>1707</v>
      </c>
      <c r="D319" s="577">
        <v>21908.511097927727</v>
      </c>
    </row>
    <row r="320" spans="1:4" ht="16.5" thickTop="1" thickBot="1">
      <c r="A320" s="598" t="s">
        <v>1708</v>
      </c>
      <c r="B320" s="598" t="s">
        <v>680</v>
      </c>
      <c r="C320" s="599" t="s">
        <v>1709</v>
      </c>
      <c r="D320" s="577">
        <v>124193.64390034549</v>
      </c>
    </row>
    <row r="321" spans="1:4" ht="16.5" thickTop="1" thickBot="1">
      <c r="A321" s="598" t="s">
        <v>1710</v>
      </c>
      <c r="B321" s="598" t="s">
        <v>680</v>
      </c>
      <c r="C321" s="599" t="s">
        <v>1711</v>
      </c>
      <c r="D321" s="577">
        <v>219837.43744815758</v>
      </c>
    </row>
    <row r="322" spans="1:4" ht="16.5" thickTop="1" thickBot="1">
      <c r="A322" s="598" t="s">
        <v>1712</v>
      </c>
      <c r="B322" s="598" t="s">
        <v>680</v>
      </c>
      <c r="C322" s="599" t="s">
        <v>1713</v>
      </c>
      <c r="D322" s="577">
        <v>183058.89844294402</v>
      </c>
    </row>
    <row r="323" spans="1:4" ht="31.5" thickTop="1" thickBot="1">
      <c r="A323" s="598" t="s">
        <v>1714</v>
      </c>
      <c r="B323" s="598" t="s">
        <v>680</v>
      </c>
      <c r="C323" s="599" t="s">
        <v>1715</v>
      </c>
      <c r="D323" s="577">
        <v>215085.96221267461</v>
      </c>
    </row>
    <row r="324" spans="1:4" ht="16.5" thickTop="1" thickBot="1">
      <c r="A324" s="598" t="s">
        <v>1716</v>
      </c>
      <c r="B324" s="598" t="s">
        <v>680</v>
      </c>
      <c r="C324" s="599" t="s">
        <v>1717</v>
      </c>
      <c r="D324" s="577">
        <v>333643.63699800568</v>
      </c>
    </row>
    <row r="325" spans="1:4" ht="16.5" thickTop="1" thickBot="1">
      <c r="A325" s="598" t="s">
        <v>1718</v>
      </c>
      <c r="B325" s="598" t="s">
        <v>680</v>
      </c>
      <c r="C325" s="599" t="s">
        <v>1719</v>
      </c>
      <c r="D325" s="577">
        <v>20852.270633068667</v>
      </c>
    </row>
    <row r="326" spans="1:4" ht="16.5" thickTop="1" thickBot="1">
      <c r="A326" s="598" t="s">
        <v>1720</v>
      </c>
      <c r="B326" s="598" t="s">
        <v>680</v>
      </c>
      <c r="C326" s="599" t="s">
        <v>1721</v>
      </c>
      <c r="D326" s="577">
        <v>25751.827048322648</v>
      </c>
    </row>
    <row r="327" spans="1:4" ht="16.5" thickTop="1" thickBot="1">
      <c r="A327" s="598" t="s">
        <v>1722</v>
      </c>
      <c r="B327" s="598" t="s">
        <v>680</v>
      </c>
      <c r="C327" s="599" t="s">
        <v>1723</v>
      </c>
      <c r="D327" s="577">
        <v>22862.328658491329</v>
      </c>
    </row>
    <row r="328" spans="1:4" ht="16.5" thickTop="1" thickBot="1">
      <c r="A328" s="598" t="s">
        <v>1724</v>
      </c>
      <c r="B328" s="598" t="s">
        <v>680</v>
      </c>
      <c r="C328" s="599" t="s">
        <v>1725</v>
      </c>
      <c r="D328" s="577">
        <v>92654.091604248169</v>
      </c>
    </row>
    <row r="329" spans="1:4" ht="16.5" thickTop="1" thickBot="1">
      <c r="A329" s="598" t="s">
        <v>1726</v>
      </c>
      <c r="B329" s="598" t="s">
        <v>680</v>
      </c>
      <c r="C329" s="599" t="s">
        <v>1727</v>
      </c>
      <c r="D329" s="577">
        <v>6184.8354312667279</v>
      </c>
    </row>
    <row r="330" spans="1:4" ht="16.5" thickTop="1" thickBot="1">
      <c r="A330" s="598" t="s">
        <v>1728</v>
      </c>
      <c r="B330" s="598" t="s">
        <v>680</v>
      </c>
      <c r="C330" s="599" t="s">
        <v>1729</v>
      </c>
      <c r="D330" s="577">
        <v>33693.727267656555</v>
      </c>
    </row>
    <row r="331" spans="1:4" ht="16.5" thickTop="1" thickBot="1">
      <c r="A331" s="598" t="s">
        <v>1730</v>
      </c>
      <c r="B331" s="598" t="s">
        <v>680</v>
      </c>
      <c r="C331" s="599" t="s">
        <v>1731</v>
      </c>
      <c r="D331" s="577">
        <v>1741.1859297904948</v>
      </c>
    </row>
    <row r="332" spans="1:4" ht="16.5" thickTop="1" thickBot="1">
      <c r="A332" s="598" t="s">
        <v>1732</v>
      </c>
      <c r="B332" s="598" t="s">
        <v>24</v>
      </c>
      <c r="C332" s="599" t="s">
        <v>1733</v>
      </c>
      <c r="D332" s="577">
        <v>65377.270246799999</v>
      </c>
    </row>
    <row r="333" spans="1:4" ht="16.5" thickTop="1" thickBot="1">
      <c r="A333" s="598" t="s">
        <v>1734</v>
      </c>
      <c r="B333" s="598" t="s">
        <v>24</v>
      </c>
      <c r="C333" s="599" t="s">
        <v>1735</v>
      </c>
      <c r="D333" s="577">
        <v>17415.812444399227</v>
      </c>
    </row>
    <row r="334" spans="1:4" ht="16.5" thickTop="1" thickBot="1">
      <c r="A334" s="598" t="s">
        <v>1736</v>
      </c>
      <c r="B334" s="598" t="s">
        <v>680</v>
      </c>
      <c r="C334" s="599" t="s">
        <v>1737</v>
      </c>
      <c r="D334" s="577">
        <v>1115.6771197768239</v>
      </c>
    </row>
    <row r="335" spans="1:4" ht="16.5" thickTop="1" thickBot="1">
      <c r="A335" s="598" t="s">
        <v>1738</v>
      </c>
      <c r="B335" s="598" t="s">
        <v>680</v>
      </c>
      <c r="C335" s="599" t="s">
        <v>1739</v>
      </c>
      <c r="D335" s="577">
        <v>3605.0170293521523</v>
      </c>
    </row>
    <row r="336" spans="1:4" ht="16.5" thickTop="1" thickBot="1">
      <c r="A336" s="598" t="s">
        <v>1740</v>
      </c>
      <c r="B336" s="598" t="s">
        <v>128</v>
      </c>
      <c r="C336" s="599" t="s">
        <v>1741</v>
      </c>
      <c r="D336" s="577">
        <v>6713.2364878269391</v>
      </c>
    </row>
    <row r="337" spans="1:4" ht="16.5" thickTop="1" thickBot="1">
      <c r="A337" s="598" t="s">
        <v>1742</v>
      </c>
      <c r="B337" s="598" t="s">
        <v>680</v>
      </c>
      <c r="C337" s="599" t="s">
        <v>1743</v>
      </c>
      <c r="D337" s="577">
        <v>320473.03634372656</v>
      </c>
    </row>
    <row r="338" spans="1:4" ht="16.5" thickTop="1" thickBot="1">
      <c r="A338" s="598" t="s">
        <v>1744</v>
      </c>
      <c r="B338" s="598" t="s">
        <v>680</v>
      </c>
      <c r="C338" s="599" t="s">
        <v>1745</v>
      </c>
      <c r="D338" s="577">
        <v>84988.335002885739</v>
      </c>
    </row>
    <row r="339" spans="1:4" ht="16.5" thickTop="1" thickBot="1">
      <c r="A339" s="598" t="s">
        <v>1746</v>
      </c>
      <c r="B339" s="598" t="s">
        <v>32</v>
      </c>
      <c r="C339" s="599" t="s">
        <v>1747</v>
      </c>
      <c r="D339" s="577">
        <v>99225.119636962307</v>
      </c>
    </row>
    <row r="340" spans="1:4" ht="31.5" thickTop="1" thickBot="1">
      <c r="A340" s="598" t="s">
        <v>1748</v>
      </c>
      <c r="B340" s="598" t="s">
        <v>680</v>
      </c>
      <c r="C340" s="599" t="s">
        <v>1749</v>
      </c>
      <c r="D340" s="577">
        <v>1648425.8318297265</v>
      </c>
    </row>
    <row r="341" spans="1:4" ht="31.5" thickTop="1" thickBot="1">
      <c r="A341" s="598" t="s">
        <v>1750</v>
      </c>
      <c r="B341" s="598" t="s">
        <v>680</v>
      </c>
      <c r="C341" s="599" t="s">
        <v>1751</v>
      </c>
      <c r="D341" s="577">
        <v>1639207.0740226379</v>
      </c>
    </row>
    <row r="342" spans="1:4" ht="31.5" thickTop="1" thickBot="1">
      <c r="A342" s="598" t="s">
        <v>1752</v>
      </c>
      <c r="B342" s="598" t="s">
        <v>680</v>
      </c>
      <c r="C342" s="599" t="s">
        <v>1753</v>
      </c>
      <c r="D342" s="577">
        <v>1044130.8662494996</v>
      </c>
    </row>
    <row r="343" spans="1:4" ht="31.5" thickTop="1" thickBot="1">
      <c r="A343" s="598" t="s">
        <v>1754</v>
      </c>
      <c r="B343" s="598" t="s">
        <v>680</v>
      </c>
      <c r="C343" s="599" t="s">
        <v>1755</v>
      </c>
      <c r="D343" s="577">
        <v>1011737.8714729428</v>
      </c>
    </row>
    <row r="344" spans="1:4" ht="16.5" thickTop="1" thickBot="1">
      <c r="A344" s="598" t="s">
        <v>1756</v>
      </c>
      <c r="B344" s="598" t="s">
        <v>24</v>
      </c>
      <c r="C344" s="599" t="s">
        <v>1757</v>
      </c>
      <c r="D344" s="577">
        <v>73320.483807731478</v>
      </c>
    </row>
    <row r="345" spans="1:4" ht="16.5" thickTop="1" thickBot="1">
      <c r="A345" s="598" t="s">
        <v>1758</v>
      </c>
      <c r="B345" s="598" t="s">
        <v>128</v>
      </c>
      <c r="C345" s="599" t="s">
        <v>1759</v>
      </c>
      <c r="D345" s="577">
        <v>81195.277958558218</v>
      </c>
    </row>
    <row r="346" spans="1:4" ht="16.5" thickTop="1" thickBot="1">
      <c r="A346" s="598" t="s">
        <v>1760</v>
      </c>
      <c r="B346" s="598" t="s">
        <v>32</v>
      </c>
      <c r="C346" s="599" t="s">
        <v>1761</v>
      </c>
      <c r="D346" s="577">
        <v>56604.706313981311</v>
      </c>
    </row>
    <row r="347" spans="1:4" ht="16.5" thickTop="1" thickBot="1">
      <c r="A347" s="598" t="s">
        <v>1762</v>
      </c>
      <c r="B347" s="598" t="s">
        <v>680</v>
      </c>
      <c r="C347" s="599" t="s">
        <v>1763</v>
      </c>
      <c r="D347" s="577">
        <v>103354.3138538052</v>
      </c>
    </row>
    <row r="348" spans="1:4" ht="16.5" thickTop="1" thickBot="1">
      <c r="A348" s="598" t="s">
        <v>1764</v>
      </c>
      <c r="B348" s="598" t="s">
        <v>32</v>
      </c>
      <c r="C348" s="599" t="s">
        <v>1765</v>
      </c>
      <c r="D348" s="577">
        <v>12526.513404226913</v>
      </c>
    </row>
    <row r="349" spans="1:4" ht="16.5" thickTop="1" thickBot="1">
      <c r="A349" s="598" t="s">
        <v>1766</v>
      </c>
      <c r="B349" s="598" t="s">
        <v>32</v>
      </c>
      <c r="C349" s="599" t="s">
        <v>1767</v>
      </c>
      <c r="D349" s="577">
        <v>75650.31658339499</v>
      </c>
    </row>
    <row r="350" spans="1:4" ht="16.5" thickTop="1" thickBot="1">
      <c r="A350" s="598" t="s">
        <v>1768</v>
      </c>
      <c r="B350" s="598" t="s">
        <v>32</v>
      </c>
      <c r="C350" s="599" t="s">
        <v>1769</v>
      </c>
      <c r="D350" s="577">
        <v>20145.953591458645</v>
      </c>
    </row>
    <row r="351" spans="1:4" ht="16.5" thickTop="1" thickBot="1">
      <c r="A351" s="598" t="s">
        <v>1770</v>
      </c>
      <c r="B351" s="598" t="s">
        <v>32</v>
      </c>
      <c r="C351" s="599" t="s">
        <v>1771</v>
      </c>
      <c r="D351" s="577">
        <v>160078.85060575037</v>
      </c>
    </row>
    <row r="352" spans="1:4" ht="16.5" thickTop="1" thickBot="1">
      <c r="A352" s="598" t="s">
        <v>1772</v>
      </c>
      <c r="B352" s="598" t="s">
        <v>32</v>
      </c>
      <c r="C352" s="599" t="s">
        <v>1773</v>
      </c>
      <c r="D352" s="577">
        <v>437292.6297614341</v>
      </c>
    </row>
    <row r="353" spans="1:4" ht="16.5" thickTop="1" thickBot="1">
      <c r="A353" s="598" t="s">
        <v>1774</v>
      </c>
      <c r="B353" s="598" t="s">
        <v>32</v>
      </c>
      <c r="C353" s="599" t="s">
        <v>1775</v>
      </c>
      <c r="D353" s="577">
        <v>1212803.1891328557</v>
      </c>
    </row>
    <row r="354" spans="1:4" ht="16.5" thickTop="1" thickBot="1">
      <c r="A354" s="598" t="s">
        <v>1776</v>
      </c>
      <c r="B354" s="598" t="s">
        <v>32</v>
      </c>
      <c r="C354" s="599" t="s">
        <v>1777</v>
      </c>
      <c r="D354" s="577">
        <v>6352.2282907690787</v>
      </c>
    </row>
    <row r="355" spans="1:4" ht="16.5" thickTop="1" thickBot="1">
      <c r="A355" s="598" t="s">
        <v>1778</v>
      </c>
      <c r="B355" s="598" t="s">
        <v>32</v>
      </c>
      <c r="C355" s="599" t="s">
        <v>1779</v>
      </c>
      <c r="D355" s="577">
        <v>4571.5535762583504</v>
      </c>
    </row>
    <row r="356" spans="1:4" ht="16.5" thickTop="1" thickBot="1">
      <c r="A356" s="598" t="s">
        <v>1780</v>
      </c>
      <c r="B356" s="598" t="s">
        <v>32</v>
      </c>
      <c r="C356" s="599" t="s">
        <v>1781</v>
      </c>
      <c r="D356" s="577">
        <v>43086.738492591197</v>
      </c>
    </row>
    <row r="357" spans="1:4" ht="16.5" thickTop="1" thickBot="1">
      <c r="A357" s="598" t="s">
        <v>1782</v>
      </c>
      <c r="B357" s="598" t="s">
        <v>32</v>
      </c>
      <c r="C357" s="599" t="s">
        <v>1783</v>
      </c>
      <c r="D357" s="577">
        <v>446699.05123736389</v>
      </c>
    </row>
    <row r="358" spans="1:4" ht="16.5" thickTop="1" thickBot="1">
      <c r="A358" s="598" t="s">
        <v>1784</v>
      </c>
      <c r="B358" s="598" t="s">
        <v>32</v>
      </c>
      <c r="C358" s="599" t="s">
        <v>1785</v>
      </c>
      <c r="D358" s="577">
        <v>446699.05123736389</v>
      </c>
    </row>
    <row r="359" spans="1:4" ht="16.5" thickTop="1" thickBot="1">
      <c r="A359" s="598" t="s">
        <v>1786</v>
      </c>
      <c r="B359" s="598" t="s">
        <v>32</v>
      </c>
      <c r="C359" s="599" t="s">
        <v>1787</v>
      </c>
      <c r="D359" s="577">
        <v>127869.48554888318</v>
      </c>
    </row>
    <row r="360" spans="1:4" ht="16.5" thickTop="1" thickBot="1">
      <c r="A360" s="598" t="s">
        <v>1788</v>
      </c>
      <c r="B360" s="598" t="s">
        <v>32</v>
      </c>
      <c r="C360" s="599" t="s">
        <v>1789</v>
      </c>
      <c r="D360" s="577">
        <v>162401.63891159877</v>
      </c>
    </row>
    <row r="361" spans="1:4" ht="16.5" thickTop="1" thickBot="1">
      <c r="A361" s="598" t="s">
        <v>1790</v>
      </c>
      <c r="B361" s="598" t="s">
        <v>32</v>
      </c>
      <c r="C361" s="599" t="s">
        <v>1791</v>
      </c>
      <c r="D361" s="577">
        <v>189780.37399176048</v>
      </c>
    </row>
    <row r="362" spans="1:4" ht="16.5" thickTop="1" thickBot="1">
      <c r="A362" s="598" t="s">
        <v>1792</v>
      </c>
      <c r="B362" s="598" t="s">
        <v>32</v>
      </c>
      <c r="C362" s="599" t="s">
        <v>1793</v>
      </c>
      <c r="D362" s="577">
        <v>240902.79687713517</v>
      </c>
    </row>
    <row r="363" spans="1:4" ht="16.5" thickTop="1" thickBot="1">
      <c r="A363" s="598" t="s">
        <v>1794</v>
      </c>
      <c r="B363" s="598" t="s">
        <v>32</v>
      </c>
      <c r="C363" s="599" t="s">
        <v>1795</v>
      </c>
      <c r="D363" s="577">
        <v>201243.06780774915</v>
      </c>
    </row>
    <row r="364" spans="1:4" ht="16.5" thickTop="1" thickBot="1">
      <c r="A364" s="598" t="s">
        <v>1796</v>
      </c>
      <c r="B364" s="598" t="s">
        <v>32</v>
      </c>
      <c r="C364" s="599" t="s">
        <v>1797</v>
      </c>
      <c r="D364" s="577">
        <v>168041.73069748463</v>
      </c>
    </row>
    <row r="365" spans="1:4" ht="16.5" thickTop="1" thickBot="1">
      <c r="A365" s="598" t="s">
        <v>1798</v>
      </c>
      <c r="B365" s="598" t="s">
        <v>32</v>
      </c>
      <c r="C365" s="599" t="s">
        <v>1799</v>
      </c>
      <c r="D365" s="577">
        <v>78597.917017761079</v>
      </c>
    </row>
    <row r="366" spans="1:4" ht="16.5" thickTop="1" thickBot="1">
      <c r="A366" s="598" t="s">
        <v>1800</v>
      </c>
      <c r="B366" s="598" t="s">
        <v>32</v>
      </c>
      <c r="C366" s="599" t="s">
        <v>1801</v>
      </c>
      <c r="D366" s="577">
        <v>77941.308410338432</v>
      </c>
    </row>
    <row r="367" spans="1:4" ht="16.5" thickTop="1" thickBot="1">
      <c r="A367" s="598" t="s">
        <v>1802</v>
      </c>
      <c r="B367" s="598" t="s">
        <v>680</v>
      </c>
      <c r="C367" s="599" t="s">
        <v>1803</v>
      </c>
      <c r="D367" s="577">
        <v>32961.854430147876</v>
      </c>
    </row>
    <row r="368" spans="1:4" ht="16.5" thickTop="1" thickBot="1">
      <c r="A368" s="598" t="s">
        <v>1804</v>
      </c>
      <c r="B368" s="598" t="s">
        <v>680</v>
      </c>
      <c r="C368" s="599" t="s">
        <v>1805</v>
      </c>
      <c r="D368" s="577">
        <v>3652.1028989943834</v>
      </c>
    </row>
    <row r="369" spans="1:4" ht="16.5" thickTop="1" thickBot="1">
      <c r="A369" s="598" t="s">
        <v>1806</v>
      </c>
      <c r="B369" s="598" t="s">
        <v>680</v>
      </c>
      <c r="C369" s="599" t="s">
        <v>1807</v>
      </c>
      <c r="D369" s="577">
        <v>1409.0179686510382</v>
      </c>
    </row>
    <row r="370" spans="1:4" ht="16.5" thickTop="1" thickBot="1">
      <c r="A370" s="598" t="s">
        <v>1808</v>
      </c>
      <c r="B370" s="598" t="s">
        <v>680</v>
      </c>
      <c r="C370" s="599" t="s">
        <v>1809</v>
      </c>
      <c r="D370" s="577">
        <v>45941.154403462351</v>
      </c>
    </row>
    <row r="371" spans="1:4" ht="16.5" thickTop="1" thickBot="1">
      <c r="A371" s="598" t="s">
        <v>1810</v>
      </c>
      <c r="B371" s="598" t="s">
        <v>680</v>
      </c>
      <c r="C371" s="599" t="s">
        <v>1811</v>
      </c>
      <c r="D371" s="577">
        <v>42798.167241654381</v>
      </c>
    </row>
    <row r="372" spans="1:4" ht="16.5" thickTop="1" thickBot="1">
      <c r="A372" s="598" t="s">
        <v>1812</v>
      </c>
      <c r="B372" s="598" t="s">
        <v>128</v>
      </c>
      <c r="C372" s="599" t="s">
        <v>1813</v>
      </c>
      <c r="D372" s="577">
        <v>3063.1218258319241</v>
      </c>
    </row>
    <row r="373" spans="1:4" ht="16.5" thickTop="1" thickBot="1">
      <c r="A373" s="170"/>
      <c r="B373" s="170"/>
      <c r="C373" s="175"/>
      <c r="D373" s="171"/>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G153"/>
  <sheetViews>
    <sheetView showGridLines="0" zoomScale="80" zoomScaleNormal="80" workbookViewId="0">
      <pane xSplit="4" ySplit="4" topLeftCell="E5" activePane="bottomRight" state="frozen"/>
      <selection pane="topRight" activeCell="D20" sqref="D20"/>
      <selection pane="bottomLeft" activeCell="D20" sqref="D20"/>
      <selection pane="bottomRight" sqref="A1:D1"/>
    </sheetView>
  </sheetViews>
  <sheetFormatPr baseColWidth="10" defaultColWidth="11.42578125" defaultRowHeight="15"/>
  <cols>
    <col min="1" max="1" width="18" style="147" customWidth="1"/>
    <col min="2" max="2" width="9.140625" customWidth="1"/>
    <col min="3" max="3" width="101.5703125" customWidth="1"/>
    <col min="4" max="4" width="17.7109375" style="161" customWidth="1"/>
    <col min="5" max="5" width="17" customWidth="1"/>
    <col min="7" max="7" width="12.5703125" bestFit="1" customWidth="1"/>
  </cols>
  <sheetData>
    <row r="1" spans="1:7" ht="99.75" customHeight="1" thickTop="1" thickBot="1">
      <c r="A1" s="622" t="s">
        <v>652</v>
      </c>
      <c r="B1" s="623"/>
      <c r="C1" s="623"/>
      <c r="D1" s="624"/>
    </row>
    <row r="2" spans="1:7" ht="16.5" thickTop="1" thickBot="1">
      <c r="A2" s="621" t="s">
        <v>1814</v>
      </c>
      <c r="B2" s="621"/>
      <c r="C2" s="621"/>
      <c r="D2" s="621"/>
    </row>
    <row r="3" spans="1:7" ht="16.5" thickTop="1" thickBot="1">
      <c r="A3" s="625"/>
      <c r="B3" s="625"/>
      <c r="C3" s="625"/>
      <c r="D3" s="625"/>
    </row>
    <row r="4" spans="1:7" ht="16.5" thickTop="1" thickBot="1">
      <c r="A4" s="626"/>
      <c r="B4" s="626"/>
      <c r="C4" s="626"/>
      <c r="D4" s="626"/>
    </row>
    <row r="5" spans="1:7" ht="30" customHeight="1" thickTop="1" thickBot="1">
      <c r="A5" s="177"/>
      <c r="B5" s="100"/>
      <c r="C5" s="101"/>
      <c r="D5" s="165"/>
    </row>
    <row r="6" spans="1:7" ht="30" customHeight="1" thickTop="1" thickBot="1">
      <c r="A6" s="178" t="s">
        <v>1815</v>
      </c>
      <c r="B6" s="100" t="s">
        <v>1038</v>
      </c>
      <c r="C6" s="102" t="s">
        <v>1816</v>
      </c>
      <c r="D6" s="579">
        <v>1355.0479121462611</v>
      </c>
    </row>
    <row r="7" spans="1:7" ht="30" customHeight="1" thickTop="1" thickBot="1">
      <c r="A7" s="178" t="s">
        <v>1817</v>
      </c>
      <c r="B7" s="100" t="s">
        <v>1038</v>
      </c>
      <c r="C7" s="102" t="s">
        <v>1818</v>
      </c>
      <c r="D7" s="579">
        <v>1355.0479121462611</v>
      </c>
      <c r="E7" s="103"/>
      <c r="G7" s="575"/>
    </row>
    <row r="8" spans="1:7" ht="30" customHeight="1" thickTop="1" thickBot="1">
      <c r="A8" s="178" t="s">
        <v>1819</v>
      </c>
      <c r="B8" s="100" t="s">
        <v>1038</v>
      </c>
      <c r="C8" s="102" t="s">
        <v>1820</v>
      </c>
      <c r="D8" s="579">
        <v>1355.0479121462611</v>
      </c>
      <c r="G8" s="575"/>
    </row>
    <row r="9" spans="1:7" ht="30" customHeight="1" thickTop="1" thickBot="1">
      <c r="A9" s="178" t="s">
        <v>1821</v>
      </c>
      <c r="B9" s="100" t="s">
        <v>1822</v>
      </c>
      <c r="C9" s="102" t="s">
        <v>1823</v>
      </c>
      <c r="D9" s="579">
        <v>1355.0479121462611</v>
      </c>
      <c r="G9" s="575"/>
    </row>
    <row r="10" spans="1:7" ht="30" customHeight="1" thickTop="1" thickBot="1">
      <c r="A10" s="178" t="s">
        <v>1824</v>
      </c>
      <c r="B10" s="100" t="s">
        <v>1038</v>
      </c>
      <c r="C10" s="102" t="s">
        <v>1825</v>
      </c>
      <c r="D10" s="579">
        <v>1355.0479121462611</v>
      </c>
      <c r="G10" s="575"/>
    </row>
    <row r="11" spans="1:7" ht="30" customHeight="1" thickTop="1" thickBot="1">
      <c r="A11" s="178" t="s">
        <v>1826</v>
      </c>
      <c r="B11" s="100" t="s">
        <v>1038</v>
      </c>
      <c r="C11" s="102" t="s">
        <v>1827</v>
      </c>
      <c r="D11" s="579">
        <v>1355.0479121462611</v>
      </c>
      <c r="G11" s="575"/>
    </row>
    <row r="12" spans="1:7" ht="30" customHeight="1" thickTop="1" thickBot="1">
      <c r="A12" s="178" t="s">
        <v>1828</v>
      </c>
      <c r="B12" s="100" t="s">
        <v>1038</v>
      </c>
      <c r="C12" s="102" t="s">
        <v>1829</v>
      </c>
      <c r="D12" s="579">
        <v>1355.0479121462611</v>
      </c>
      <c r="G12" s="575"/>
    </row>
    <row r="13" spans="1:7" ht="30" customHeight="1" thickTop="1" thickBot="1">
      <c r="A13" s="178" t="s">
        <v>1830</v>
      </c>
      <c r="B13" s="100" t="s">
        <v>1038</v>
      </c>
      <c r="C13" s="102" t="s">
        <v>1831</v>
      </c>
      <c r="D13" s="579">
        <v>1355.0479121462611</v>
      </c>
      <c r="G13" s="575"/>
    </row>
    <row r="14" spans="1:7" ht="30" customHeight="1" thickTop="1" thickBot="1">
      <c r="A14" s="178" t="s">
        <v>1832</v>
      </c>
      <c r="B14" s="100" t="s">
        <v>1038</v>
      </c>
      <c r="C14" s="102" t="s">
        <v>1833</v>
      </c>
      <c r="D14" s="579">
        <v>1355.0479121462611</v>
      </c>
    </row>
    <row r="15" spans="1:7" ht="30" customHeight="1" thickTop="1" thickBot="1">
      <c r="A15" s="178" t="s">
        <v>1834</v>
      </c>
      <c r="B15" s="100" t="s">
        <v>1038</v>
      </c>
      <c r="C15" s="102" t="s">
        <v>1835</v>
      </c>
      <c r="D15" s="579">
        <v>1355.0479121462611</v>
      </c>
    </row>
    <row r="16" spans="1:7" ht="30" customHeight="1" thickTop="1" thickBot="1">
      <c r="A16" s="178" t="s">
        <v>1836</v>
      </c>
      <c r="B16" s="100" t="s">
        <v>1038</v>
      </c>
      <c r="C16" s="102" t="s">
        <v>1837</v>
      </c>
      <c r="D16" s="579">
        <v>1355.0479121462611</v>
      </c>
    </row>
    <row r="17" spans="1:4" ht="30" customHeight="1" thickTop="1" thickBot="1">
      <c r="A17" s="178" t="s">
        <v>1838</v>
      </c>
      <c r="B17" s="100" t="s">
        <v>1038</v>
      </c>
      <c r="C17" s="102" t="s">
        <v>1839</v>
      </c>
      <c r="D17" s="579">
        <v>1355.0479121462611</v>
      </c>
    </row>
    <row r="18" spans="1:4" ht="30" customHeight="1" thickTop="1" thickBot="1">
      <c r="A18" s="178" t="s">
        <v>1840</v>
      </c>
      <c r="B18" s="100" t="s">
        <v>1038</v>
      </c>
      <c r="C18" s="102" t="s">
        <v>1841</v>
      </c>
      <c r="D18" s="579">
        <v>1355.0479121462611</v>
      </c>
    </row>
    <row r="19" spans="1:4" ht="30" customHeight="1" thickTop="1" thickBot="1">
      <c r="A19" s="178" t="s">
        <v>1842</v>
      </c>
      <c r="B19" s="100" t="s">
        <v>1038</v>
      </c>
      <c r="C19" s="102" t="s">
        <v>1843</v>
      </c>
      <c r="D19" s="579">
        <v>1355.0479121462611</v>
      </c>
    </row>
    <row r="20" spans="1:4" ht="30" customHeight="1" thickTop="1" thickBot="1">
      <c r="A20" s="178" t="s">
        <v>1844</v>
      </c>
      <c r="B20" s="100" t="s">
        <v>1038</v>
      </c>
      <c r="C20" s="102" t="s">
        <v>1845</v>
      </c>
      <c r="D20" s="579">
        <v>1355.0479121462611</v>
      </c>
    </row>
    <row r="21" spans="1:4" ht="30" customHeight="1" thickTop="1" thickBot="1">
      <c r="A21" s="178" t="s">
        <v>1846</v>
      </c>
      <c r="B21" s="100" t="s">
        <v>1038</v>
      </c>
      <c r="C21" s="102" t="s">
        <v>1847</v>
      </c>
      <c r="D21" s="579">
        <v>1355.0479121462611</v>
      </c>
    </row>
    <row r="22" spans="1:4" ht="30" customHeight="1" thickTop="1" thickBot="1">
      <c r="A22" s="178" t="s">
        <v>1848</v>
      </c>
      <c r="B22" s="100" t="s">
        <v>1038</v>
      </c>
      <c r="C22" s="102" t="s">
        <v>1849</v>
      </c>
      <c r="D22" s="579">
        <v>1355.0479121462611</v>
      </c>
    </row>
    <row r="23" spans="1:4" ht="30" customHeight="1" thickTop="1" thickBot="1">
      <c r="A23" s="178" t="s">
        <v>1850</v>
      </c>
      <c r="B23" s="100" t="s">
        <v>1038</v>
      </c>
      <c r="C23" s="102" t="s">
        <v>1851</v>
      </c>
      <c r="D23" s="579">
        <v>1355.0479121462611</v>
      </c>
    </row>
    <row r="24" spans="1:4" ht="30" customHeight="1" thickTop="1" thickBot="1">
      <c r="A24" s="178" t="s">
        <v>1852</v>
      </c>
      <c r="B24" s="100" t="s">
        <v>1038</v>
      </c>
      <c r="C24" s="102" t="s">
        <v>1853</v>
      </c>
      <c r="D24" s="579">
        <v>1355.0479121462611</v>
      </c>
    </row>
    <row r="25" spans="1:4" ht="30" customHeight="1" thickTop="1" thickBot="1">
      <c r="A25" s="178" t="s">
        <v>1854</v>
      </c>
      <c r="B25" s="100" t="s">
        <v>1038</v>
      </c>
      <c r="C25" s="102" t="s">
        <v>1855</v>
      </c>
      <c r="D25" s="579">
        <v>1355.0479121462611</v>
      </c>
    </row>
    <row r="26" spans="1:4" ht="30" customHeight="1" thickTop="1" thickBot="1">
      <c r="A26" s="178" t="s">
        <v>1856</v>
      </c>
      <c r="B26" s="100" t="s">
        <v>1038</v>
      </c>
      <c r="C26" s="102" t="s">
        <v>1855</v>
      </c>
      <c r="D26" s="579">
        <v>1355.0479121462611</v>
      </c>
    </row>
    <row r="27" spans="1:4" ht="30" customHeight="1" thickTop="1" thickBot="1">
      <c r="A27" s="178" t="s">
        <v>1857</v>
      </c>
      <c r="B27" s="100" t="s">
        <v>1038</v>
      </c>
      <c r="C27" s="102" t="s">
        <v>1858</v>
      </c>
      <c r="D27" s="579">
        <v>1355.0479121462611</v>
      </c>
    </row>
    <row r="28" spans="1:4" ht="30" customHeight="1" thickTop="1" thickBot="1">
      <c r="A28" s="178" t="s">
        <v>1859</v>
      </c>
      <c r="B28" s="100" t="s">
        <v>1038</v>
      </c>
      <c r="C28" s="102" t="s">
        <v>1860</v>
      </c>
      <c r="D28" s="579">
        <v>1355.0479121462611</v>
      </c>
    </row>
    <row r="29" spans="1:4" ht="30" customHeight="1" thickTop="1" thickBot="1">
      <c r="A29" s="178" t="s">
        <v>1861</v>
      </c>
      <c r="B29" s="100" t="s">
        <v>1038</v>
      </c>
      <c r="C29" s="102" t="s">
        <v>1862</v>
      </c>
      <c r="D29" s="579">
        <v>1355.0479121462611</v>
      </c>
    </row>
    <row r="30" spans="1:4" ht="30" customHeight="1" thickTop="1" thickBot="1">
      <c r="A30" s="178" t="s">
        <v>1863</v>
      </c>
      <c r="B30" s="100" t="s">
        <v>1038</v>
      </c>
      <c r="C30" s="102" t="s">
        <v>1864</v>
      </c>
      <c r="D30" s="579">
        <v>1355.0479121462611</v>
      </c>
    </row>
    <row r="31" spans="1:4" ht="30" customHeight="1" thickTop="1" thickBot="1">
      <c r="A31" s="178" t="s">
        <v>1865</v>
      </c>
      <c r="B31" s="100" t="s">
        <v>1038</v>
      </c>
      <c r="C31" s="102" t="s">
        <v>1866</v>
      </c>
      <c r="D31" s="579">
        <v>1355.0479121462611</v>
      </c>
    </row>
    <row r="32" spans="1:4" ht="30" customHeight="1" thickTop="1" thickBot="1">
      <c r="A32" s="178" t="s">
        <v>1867</v>
      </c>
      <c r="B32" s="100" t="s">
        <v>1038</v>
      </c>
      <c r="C32" s="102" t="s">
        <v>1868</v>
      </c>
      <c r="D32" s="579">
        <v>1355.0479121462611</v>
      </c>
    </row>
    <row r="33" spans="1:4" ht="30" customHeight="1" thickTop="1" thickBot="1">
      <c r="A33" s="178" t="s">
        <v>1869</v>
      </c>
      <c r="B33" s="100" t="s">
        <v>1038</v>
      </c>
      <c r="C33" s="102" t="s">
        <v>1868</v>
      </c>
      <c r="D33" s="579">
        <v>1355.0479121462611</v>
      </c>
    </row>
    <row r="34" spans="1:4" ht="30" customHeight="1" thickTop="1" thickBot="1">
      <c r="A34" s="178" t="s">
        <v>1870</v>
      </c>
      <c r="B34" s="100" t="s">
        <v>1038</v>
      </c>
      <c r="C34" s="102" t="s">
        <v>1871</v>
      </c>
      <c r="D34" s="579">
        <v>1355.0479121462611</v>
      </c>
    </row>
    <row r="35" spans="1:4" ht="30" customHeight="1" thickTop="1" thickBot="1">
      <c r="A35" s="178" t="s">
        <v>1872</v>
      </c>
      <c r="B35" s="100" t="s">
        <v>1038</v>
      </c>
      <c r="C35" s="102" t="s">
        <v>1873</v>
      </c>
      <c r="D35" s="579">
        <v>1355.0479121462611</v>
      </c>
    </row>
    <row r="36" spans="1:4" ht="30" customHeight="1" thickTop="1" thickBot="1">
      <c r="A36" s="178" t="s">
        <v>1874</v>
      </c>
      <c r="B36" s="100" t="s">
        <v>1038</v>
      </c>
      <c r="C36" s="102" t="s">
        <v>1875</v>
      </c>
      <c r="D36" s="579">
        <v>1355.0479121462611</v>
      </c>
    </row>
    <row r="37" spans="1:4" ht="30" customHeight="1" thickTop="1" thickBot="1">
      <c r="A37" s="178" t="s">
        <v>1876</v>
      </c>
      <c r="B37" s="100" t="s">
        <v>1038</v>
      </c>
      <c r="C37" s="102" t="s">
        <v>1877</v>
      </c>
      <c r="D37" s="579">
        <v>1355.0479121462611</v>
      </c>
    </row>
    <row r="38" spans="1:4" ht="30" customHeight="1" thickTop="1" thickBot="1">
      <c r="A38" s="178" t="s">
        <v>1878</v>
      </c>
      <c r="B38" s="100" t="s">
        <v>1038</v>
      </c>
      <c r="C38" s="102" t="s">
        <v>1879</v>
      </c>
      <c r="D38" s="579">
        <v>1355.0479121462611</v>
      </c>
    </row>
    <row r="39" spans="1:4" ht="30" customHeight="1" thickTop="1" thickBot="1">
      <c r="A39" s="178" t="s">
        <v>1880</v>
      </c>
      <c r="B39" s="100" t="s">
        <v>1822</v>
      </c>
      <c r="C39" s="102" t="s">
        <v>1881</v>
      </c>
      <c r="D39" s="579">
        <v>1355.0479121462611</v>
      </c>
    </row>
    <row r="40" spans="1:4" ht="30" customHeight="1" thickTop="1" thickBot="1">
      <c r="A40" s="178" t="s">
        <v>1882</v>
      </c>
      <c r="B40" s="100" t="s">
        <v>1038</v>
      </c>
      <c r="C40" s="102" t="s">
        <v>1883</v>
      </c>
      <c r="D40" s="579">
        <v>1355.0479121462611</v>
      </c>
    </row>
    <row r="41" spans="1:4" ht="30" customHeight="1" thickTop="1" thickBot="1">
      <c r="A41" s="178" t="s">
        <v>1884</v>
      </c>
      <c r="B41" s="100" t="s">
        <v>1038</v>
      </c>
      <c r="C41" s="102" t="s">
        <v>1885</v>
      </c>
      <c r="D41" s="579">
        <v>1355.0479121462611</v>
      </c>
    </row>
    <row r="42" spans="1:4" ht="30" customHeight="1" thickTop="1" thickBot="1">
      <c r="A42" s="178" t="s">
        <v>1886</v>
      </c>
      <c r="B42" s="100" t="s">
        <v>1038</v>
      </c>
      <c r="C42" s="102" t="s">
        <v>1885</v>
      </c>
      <c r="D42" s="579">
        <v>1355.0479121462611</v>
      </c>
    </row>
    <row r="43" spans="1:4" ht="30" customHeight="1" thickTop="1" thickBot="1">
      <c r="A43" s="178" t="s">
        <v>1887</v>
      </c>
      <c r="B43" s="100" t="s">
        <v>1038</v>
      </c>
      <c r="C43" s="102" t="s">
        <v>1888</v>
      </c>
      <c r="D43" s="579">
        <v>1355.0479121462611</v>
      </c>
    </row>
    <row r="44" spans="1:4" ht="30" customHeight="1" thickTop="1" thickBot="1">
      <c r="A44" s="178" t="s">
        <v>1889</v>
      </c>
      <c r="B44" s="100" t="s">
        <v>1038</v>
      </c>
      <c r="C44" s="102" t="s">
        <v>1888</v>
      </c>
      <c r="D44" s="579">
        <v>1355.0479121462611</v>
      </c>
    </row>
    <row r="45" spans="1:4" ht="30" customHeight="1" thickTop="1" thickBot="1">
      <c r="A45" s="178" t="s">
        <v>1890</v>
      </c>
      <c r="B45" s="100" t="s">
        <v>1038</v>
      </c>
      <c r="C45" s="102" t="s">
        <v>1891</v>
      </c>
      <c r="D45" s="579">
        <v>1355.0479121462611</v>
      </c>
    </row>
    <row r="46" spans="1:4" ht="30" customHeight="1" thickTop="1" thickBot="1">
      <c r="A46" s="178" t="s">
        <v>1892</v>
      </c>
      <c r="B46" s="100" t="s">
        <v>1038</v>
      </c>
      <c r="C46" s="102" t="s">
        <v>1893</v>
      </c>
      <c r="D46" s="579">
        <v>1355.0479121462611</v>
      </c>
    </row>
    <row r="47" spans="1:4" ht="30" customHeight="1" thickTop="1" thickBot="1">
      <c r="A47" s="178" t="s">
        <v>1894</v>
      </c>
      <c r="B47" s="100" t="s">
        <v>1038</v>
      </c>
      <c r="C47" s="102" t="s">
        <v>1895</v>
      </c>
      <c r="D47" s="579">
        <v>1355.0479121462611</v>
      </c>
    </row>
    <row r="48" spans="1:4" ht="30" customHeight="1" thickTop="1" thickBot="1">
      <c r="A48" s="178" t="s">
        <v>1896</v>
      </c>
      <c r="B48" s="100" t="s">
        <v>1822</v>
      </c>
      <c r="C48" s="102" t="s">
        <v>1897</v>
      </c>
      <c r="D48" s="579">
        <v>1355.0479121462611</v>
      </c>
    </row>
    <row r="49" spans="1:4" ht="30" customHeight="1" thickTop="1" thickBot="1">
      <c r="A49" s="178" t="s">
        <v>1898</v>
      </c>
      <c r="B49" s="100" t="s">
        <v>1038</v>
      </c>
      <c r="C49" s="102" t="s">
        <v>1899</v>
      </c>
      <c r="D49" s="579">
        <v>1355.0479121462611</v>
      </c>
    </row>
    <row r="50" spans="1:4" ht="30" customHeight="1" thickTop="1" thickBot="1">
      <c r="A50" s="178" t="s">
        <v>1900</v>
      </c>
      <c r="B50" s="100" t="s">
        <v>1038</v>
      </c>
      <c r="C50" s="102" t="s">
        <v>1901</v>
      </c>
      <c r="D50" s="579">
        <v>1355.0479121462611</v>
      </c>
    </row>
    <row r="51" spans="1:4" ht="30" customHeight="1" thickTop="1" thickBot="1">
      <c r="A51" s="178" t="s">
        <v>1902</v>
      </c>
      <c r="B51" s="100" t="s">
        <v>1903</v>
      </c>
      <c r="C51" s="102" t="s">
        <v>1904</v>
      </c>
      <c r="D51" s="579">
        <v>1355.0479121462611</v>
      </c>
    </row>
    <row r="52" spans="1:4" ht="30" customHeight="1" thickTop="1" thickBot="1">
      <c r="A52" s="178" t="s">
        <v>1905</v>
      </c>
      <c r="B52" s="100" t="s">
        <v>1903</v>
      </c>
      <c r="C52" s="102" t="s">
        <v>1904</v>
      </c>
      <c r="D52" s="579">
        <v>1355.0479121462611</v>
      </c>
    </row>
    <row r="53" spans="1:4" ht="30" customHeight="1" thickTop="1" thickBot="1">
      <c r="A53" s="178" t="s">
        <v>1906</v>
      </c>
      <c r="B53" s="100" t="s">
        <v>1038</v>
      </c>
      <c r="C53" s="102" t="s">
        <v>1907</v>
      </c>
      <c r="D53" s="579">
        <v>1355.0479121462611</v>
      </c>
    </row>
    <row r="54" spans="1:4" ht="30" customHeight="1" thickTop="1" thickBot="1">
      <c r="A54" s="178" t="s">
        <v>1908</v>
      </c>
      <c r="B54" s="100" t="s">
        <v>1038</v>
      </c>
      <c r="C54" s="102" t="s">
        <v>1909</v>
      </c>
      <c r="D54" s="579">
        <v>1355.0479121462611</v>
      </c>
    </row>
    <row r="55" spans="1:4" ht="30" customHeight="1" thickTop="1" thickBot="1">
      <c r="A55" s="178" t="s">
        <v>1910</v>
      </c>
      <c r="B55" s="100" t="s">
        <v>1038</v>
      </c>
      <c r="C55" s="102" t="s">
        <v>1911</v>
      </c>
      <c r="D55" s="579">
        <v>1355.0479121462611</v>
      </c>
    </row>
    <row r="56" spans="1:4" ht="30" customHeight="1" thickTop="1" thickBot="1">
      <c r="A56" s="178" t="s">
        <v>1912</v>
      </c>
      <c r="B56" s="100" t="s">
        <v>1038</v>
      </c>
      <c r="C56" s="102" t="s">
        <v>1913</v>
      </c>
      <c r="D56" s="579">
        <v>1355.0479121462611</v>
      </c>
    </row>
    <row r="57" spans="1:4" ht="30" customHeight="1" thickTop="1" thickBot="1">
      <c r="A57" s="178" t="s">
        <v>1914</v>
      </c>
      <c r="B57" s="100" t="s">
        <v>1038</v>
      </c>
      <c r="C57" s="102" t="s">
        <v>1915</v>
      </c>
      <c r="D57" s="579">
        <v>1355.0479121462611</v>
      </c>
    </row>
    <row r="58" spans="1:4" ht="30" customHeight="1" thickTop="1" thickBot="1">
      <c r="A58" s="178" t="s">
        <v>1916</v>
      </c>
      <c r="B58" s="100" t="s">
        <v>1038</v>
      </c>
      <c r="C58" s="102" t="s">
        <v>1917</v>
      </c>
      <c r="D58" s="579">
        <v>1355.0479121462611</v>
      </c>
    </row>
    <row r="59" spans="1:4" ht="30" customHeight="1" thickTop="1" thickBot="1">
      <c r="A59" s="178" t="s">
        <v>1918</v>
      </c>
      <c r="B59" s="100" t="s">
        <v>1038</v>
      </c>
      <c r="C59" s="102" t="s">
        <v>1919</v>
      </c>
      <c r="D59" s="579">
        <v>1355.0479121462611</v>
      </c>
    </row>
    <row r="60" spans="1:4" ht="30" customHeight="1" thickTop="1" thickBot="1">
      <c r="A60" s="178" t="s">
        <v>1920</v>
      </c>
      <c r="B60" s="100" t="s">
        <v>1038</v>
      </c>
      <c r="C60" s="102" t="s">
        <v>1921</v>
      </c>
      <c r="D60" s="579">
        <v>1355.0479121462611</v>
      </c>
    </row>
    <row r="61" spans="1:4" ht="30" customHeight="1" thickTop="1" thickBot="1">
      <c r="A61" s="178" t="s">
        <v>1922</v>
      </c>
      <c r="B61" s="100" t="s">
        <v>1038</v>
      </c>
      <c r="C61" s="102" t="s">
        <v>1923</v>
      </c>
      <c r="D61" s="579">
        <v>1355.0479121462611</v>
      </c>
    </row>
    <row r="62" spans="1:4" ht="30" customHeight="1" thickTop="1" thickBot="1">
      <c r="A62" s="178" t="s">
        <v>1924</v>
      </c>
      <c r="B62" s="100" t="s">
        <v>1038</v>
      </c>
      <c r="C62" s="102" t="s">
        <v>1925</v>
      </c>
      <c r="D62" s="579">
        <v>1355.0479121462611</v>
      </c>
    </row>
    <row r="63" spans="1:4" ht="30" customHeight="1" thickTop="1" thickBot="1">
      <c r="A63" s="178" t="s">
        <v>1926</v>
      </c>
      <c r="B63" s="100" t="s">
        <v>1038</v>
      </c>
      <c r="C63" s="102" t="s">
        <v>1927</v>
      </c>
      <c r="D63" s="579">
        <v>1355.0479121462611</v>
      </c>
    </row>
    <row r="64" spans="1:4" ht="30" customHeight="1" thickTop="1" thickBot="1">
      <c r="A64" s="178" t="s">
        <v>1928</v>
      </c>
      <c r="B64" s="100" t="s">
        <v>1038</v>
      </c>
      <c r="C64" s="102" t="s">
        <v>1929</v>
      </c>
      <c r="D64" s="579">
        <v>1355.0479121462611</v>
      </c>
    </row>
    <row r="65" spans="1:4" ht="30" customHeight="1" thickTop="1" thickBot="1">
      <c r="A65" s="178" t="s">
        <v>1930</v>
      </c>
      <c r="B65" s="100" t="s">
        <v>1038</v>
      </c>
      <c r="C65" s="102" t="s">
        <v>1931</v>
      </c>
      <c r="D65" s="579">
        <v>1355.0479121462611</v>
      </c>
    </row>
    <row r="66" spans="1:4" ht="30" customHeight="1" thickTop="1" thickBot="1">
      <c r="A66" s="178" t="s">
        <v>1932</v>
      </c>
      <c r="B66" s="100" t="s">
        <v>1038</v>
      </c>
      <c r="C66" s="102" t="s">
        <v>1933</v>
      </c>
      <c r="D66" s="579">
        <v>1355.0479121462611</v>
      </c>
    </row>
    <row r="67" spans="1:4" ht="30" customHeight="1" thickTop="1" thickBot="1">
      <c r="A67" s="178" t="s">
        <v>1934</v>
      </c>
      <c r="B67" s="100" t="s">
        <v>1038</v>
      </c>
      <c r="C67" s="102" t="s">
        <v>1935</v>
      </c>
      <c r="D67" s="579">
        <v>1355.0479121462611</v>
      </c>
    </row>
    <row r="68" spans="1:4" ht="30" customHeight="1" thickTop="1" thickBot="1">
      <c r="A68" s="178" t="s">
        <v>1936</v>
      </c>
      <c r="B68" s="100" t="s">
        <v>1038</v>
      </c>
      <c r="C68" s="102" t="s">
        <v>1937</v>
      </c>
      <c r="D68" s="579">
        <v>1355.0479121462611</v>
      </c>
    </row>
    <row r="69" spans="1:4" ht="30" customHeight="1" thickTop="1" thickBot="1">
      <c r="A69" s="178" t="s">
        <v>1938</v>
      </c>
      <c r="B69" s="100" t="s">
        <v>1038</v>
      </c>
      <c r="C69" s="102" t="s">
        <v>1939</v>
      </c>
      <c r="D69" s="579">
        <v>1355.0479121462611</v>
      </c>
    </row>
    <row r="70" spans="1:4" ht="30" customHeight="1" thickTop="1" thickBot="1">
      <c r="A70" s="178" t="s">
        <v>1940</v>
      </c>
      <c r="B70" s="100" t="s">
        <v>1038</v>
      </c>
      <c r="C70" s="102" t="s">
        <v>1941</v>
      </c>
      <c r="D70" s="579">
        <v>1355.0479121462611</v>
      </c>
    </row>
    <row r="71" spans="1:4" ht="30" customHeight="1" thickTop="1" thickBot="1">
      <c r="A71" s="178" t="s">
        <v>1942</v>
      </c>
      <c r="B71" s="100" t="s">
        <v>1038</v>
      </c>
      <c r="C71" s="102" t="s">
        <v>1943</v>
      </c>
      <c r="D71" s="579">
        <v>1355.0479121462611</v>
      </c>
    </row>
    <row r="72" spans="1:4" ht="30" customHeight="1" thickTop="1" thickBot="1">
      <c r="A72" s="178" t="s">
        <v>1944</v>
      </c>
      <c r="B72" s="100" t="s">
        <v>1038</v>
      </c>
      <c r="C72" s="102" t="s">
        <v>1945</v>
      </c>
      <c r="D72" s="579">
        <v>1355.0479121462611</v>
      </c>
    </row>
    <row r="73" spans="1:4" ht="30" customHeight="1" thickTop="1" thickBot="1">
      <c r="A73" s="178" t="s">
        <v>1946</v>
      </c>
      <c r="B73" s="100" t="s">
        <v>1038</v>
      </c>
      <c r="C73" s="102" t="s">
        <v>1947</v>
      </c>
      <c r="D73" s="579">
        <v>1355.0479121462611</v>
      </c>
    </row>
    <row r="74" spans="1:4" ht="30" customHeight="1" thickTop="1" thickBot="1">
      <c r="A74" s="178" t="s">
        <v>1948</v>
      </c>
      <c r="B74" s="100" t="s">
        <v>1038</v>
      </c>
      <c r="C74" s="102" t="s">
        <v>1949</v>
      </c>
      <c r="D74" s="579">
        <v>1355.0479121462611</v>
      </c>
    </row>
    <row r="75" spans="1:4" ht="30" customHeight="1" thickTop="1" thickBot="1">
      <c r="A75" s="178" t="s">
        <v>1950</v>
      </c>
      <c r="B75" s="100" t="s">
        <v>1038</v>
      </c>
      <c r="C75" s="102" t="s">
        <v>1951</v>
      </c>
      <c r="D75" s="579">
        <v>1355.0479121462611</v>
      </c>
    </row>
    <row r="76" spans="1:4" ht="30" customHeight="1" thickTop="1" thickBot="1">
      <c r="A76" s="178" t="s">
        <v>1952</v>
      </c>
      <c r="B76" s="100" t="s">
        <v>1038</v>
      </c>
      <c r="C76" s="102" t="s">
        <v>1953</v>
      </c>
      <c r="D76" s="579">
        <v>1355.0479121462611</v>
      </c>
    </row>
    <row r="77" spans="1:4" ht="30" customHeight="1" thickTop="1" thickBot="1">
      <c r="A77" s="178" t="s">
        <v>1954</v>
      </c>
      <c r="B77" s="100" t="s">
        <v>1038</v>
      </c>
      <c r="C77" s="102" t="s">
        <v>1955</v>
      </c>
      <c r="D77" s="579">
        <v>1355.0479121462611</v>
      </c>
    </row>
    <row r="78" spans="1:4" ht="30" customHeight="1" thickTop="1" thickBot="1">
      <c r="A78" s="178" t="s">
        <v>1956</v>
      </c>
      <c r="B78" s="100" t="s">
        <v>1038</v>
      </c>
      <c r="C78" s="102" t="s">
        <v>1957</v>
      </c>
      <c r="D78" s="579">
        <v>1355.0479121462611</v>
      </c>
    </row>
    <row r="79" spans="1:4" ht="30" customHeight="1" thickTop="1" thickBot="1">
      <c r="A79" s="178" t="s">
        <v>1958</v>
      </c>
      <c r="B79" s="100" t="s">
        <v>1038</v>
      </c>
      <c r="C79" s="102" t="s">
        <v>1959</v>
      </c>
      <c r="D79" s="579">
        <v>1355.0479121462611</v>
      </c>
    </row>
    <row r="80" spans="1:4" ht="30" customHeight="1" thickTop="1" thickBot="1">
      <c r="A80" s="178" t="s">
        <v>1960</v>
      </c>
      <c r="B80" s="100" t="s">
        <v>1038</v>
      </c>
      <c r="C80" s="102" t="s">
        <v>1961</v>
      </c>
      <c r="D80" s="579">
        <v>1355.0479121462611</v>
      </c>
    </row>
    <row r="81" spans="1:4" ht="30" customHeight="1" thickTop="1" thickBot="1">
      <c r="A81" s="178" t="s">
        <v>1962</v>
      </c>
      <c r="B81" s="100" t="s">
        <v>1038</v>
      </c>
      <c r="C81" s="102" t="s">
        <v>1963</v>
      </c>
      <c r="D81" s="579">
        <v>1355.0479121462611</v>
      </c>
    </row>
    <row r="82" spans="1:4" ht="30" customHeight="1" thickTop="1" thickBot="1">
      <c r="A82" s="178" t="s">
        <v>1964</v>
      </c>
      <c r="B82" s="100" t="s">
        <v>1038</v>
      </c>
      <c r="C82" s="102" t="s">
        <v>1965</v>
      </c>
      <c r="D82" s="579">
        <v>1355.0479121462611</v>
      </c>
    </row>
    <row r="83" spans="1:4" ht="30" customHeight="1" thickTop="1" thickBot="1">
      <c r="A83" s="178" t="s">
        <v>1966</v>
      </c>
      <c r="B83" s="100" t="s">
        <v>1038</v>
      </c>
      <c r="C83" s="102" t="s">
        <v>1967</v>
      </c>
      <c r="D83" s="579">
        <v>1355.0479121462611</v>
      </c>
    </row>
    <row r="84" spans="1:4" ht="30" customHeight="1" thickTop="1" thickBot="1">
      <c r="A84" s="178" t="s">
        <v>1968</v>
      </c>
      <c r="B84" s="100" t="s">
        <v>1038</v>
      </c>
      <c r="C84" s="102" t="s">
        <v>1969</v>
      </c>
      <c r="D84" s="579">
        <v>1355.0479121462611</v>
      </c>
    </row>
    <row r="85" spans="1:4" ht="30" customHeight="1" thickTop="1" thickBot="1">
      <c r="A85" s="178" t="s">
        <v>1970</v>
      </c>
      <c r="B85" s="100" t="s">
        <v>1038</v>
      </c>
      <c r="C85" s="102" t="s">
        <v>1971</v>
      </c>
      <c r="D85" s="579">
        <v>1355.0479121462611</v>
      </c>
    </row>
    <row r="86" spans="1:4" ht="30" customHeight="1" thickTop="1" thickBot="1">
      <c r="A86" s="178" t="s">
        <v>1972</v>
      </c>
      <c r="B86" s="100" t="s">
        <v>1903</v>
      </c>
      <c r="C86" s="102" t="s">
        <v>1973</v>
      </c>
      <c r="D86" s="579">
        <v>1355.0479121462611</v>
      </c>
    </row>
    <row r="87" spans="1:4" ht="30" customHeight="1" thickTop="1" thickBot="1">
      <c r="A87" s="178" t="s">
        <v>1974</v>
      </c>
      <c r="B87" s="100" t="s">
        <v>1038</v>
      </c>
      <c r="C87" s="102" t="s">
        <v>1975</v>
      </c>
      <c r="D87" s="579">
        <v>1355.0479121462611</v>
      </c>
    </row>
    <row r="88" spans="1:4" ht="30" customHeight="1" thickTop="1" thickBot="1">
      <c r="A88" s="178" t="s">
        <v>1976</v>
      </c>
      <c r="B88" s="100" t="s">
        <v>1038</v>
      </c>
      <c r="C88" s="102" t="s">
        <v>1975</v>
      </c>
      <c r="D88" s="579">
        <v>1355.0479121462611</v>
      </c>
    </row>
    <row r="89" spans="1:4" ht="30" customHeight="1" thickTop="1" thickBot="1">
      <c r="A89" s="178" t="s">
        <v>1977</v>
      </c>
      <c r="B89" s="100" t="s">
        <v>1038</v>
      </c>
      <c r="C89" s="102" t="s">
        <v>1978</v>
      </c>
      <c r="D89" s="579">
        <v>1355.0479121462611</v>
      </c>
    </row>
    <row r="90" spans="1:4" ht="30" customHeight="1" thickTop="1" thickBot="1">
      <c r="A90" s="178" t="s">
        <v>1979</v>
      </c>
      <c r="B90" s="100" t="s">
        <v>1038</v>
      </c>
      <c r="C90" s="102" t="s">
        <v>1980</v>
      </c>
      <c r="D90" s="579">
        <v>1355.0479121462611</v>
      </c>
    </row>
    <row r="91" spans="1:4" ht="30" customHeight="1" thickTop="1" thickBot="1">
      <c r="A91" s="178" t="s">
        <v>1981</v>
      </c>
      <c r="B91" s="100" t="s">
        <v>1038</v>
      </c>
      <c r="C91" s="102" t="s">
        <v>1982</v>
      </c>
      <c r="D91" s="579">
        <v>1355.0479121462611</v>
      </c>
    </row>
    <row r="92" spans="1:4" ht="30" customHeight="1" thickTop="1" thickBot="1">
      <c r="A92" s="178" t="s">
        <v>1983</v>
      </c>
      <c r="B92" s="100" t="s">
        <v>1038</v>
      </c>
      <c r="C92" s="102" t="s">
        <v>1984</v>
      </c>
      <c r="D92" s="579">
        <v>1355.0479121462611</v>
      </c>
    </row>
    <row r="93" spans="1:4" ht="30" customHeight="1" thickTop="1" thickBot="1">
      <c r="A93" s="178" t="s">
        <v>1985</v>
      </c>
      <c r="B93" s="100" t="s">
        <v>1986</v>
      </c>
      <c r="C93" s="102" t="s">
        <v>1987</v>
      </c>
      <c r="D93" s="579">
        <v>59.134582239234511</v>
      </c>
    </row>
    <row r="94" spans="1:4" ht="30" customHeight="1" thickTop="1" thickBot="1">
      <c r="A94" s="178" t="s">
        <v>1988</v>
      </c>
      <c r="B94" s="100" t="s">
        <v>680</v>
      </c>
      <c r="C94" s="102" t="s">
        <v>1989</v>
      </c>
      <c r="D94" s="579">
        <v>410760.96773262921</v>
      </c>
    </row>
    <row r="95" spans="1:4" ht="30" customHeight="1" thickTop="1" thickBot="1">
      <c r="A95" s="178" t="s">
        <v>1990</v>
      </c>
      <c r="B95" s="100" t="s">
        <v>1822</v>
      </c>
      <c r="C95" s="102" t="s">
        <v>1991</v>
      </c>
      <c r="D95" s="579">
        <v>0.46368463287847672</v>
      </c>
    </row>
    <row r="96" spans="1:4" ht="30" customHeight="1" thickTop="1" thickBot="1">
      <c r="A96" s="178" t="s">
        <v>1992</v>
      </c>
      <c r="B96" s="100" t="s">
        <v>1038</v>
      </c>
      <c r="C96" s="102" t="s">
        <v>1993</v>
      </c>
      <c r="D96" s="579">
        <v>1335.3452792115263</v>
      </c>
    </row>
    <row r="97" spans="1:4" ht="30" customHeight="1" thickTop="1" thickBot="1">
      <c r="A97" s="178" t="s">
        <v>1994</v>
      </c>
      <c r="B97" s="100" t="s">
        <v>1038</v>
      </c>
      <c r="C97" s="102" t="s">
        <v>1995</v>
      </c>
      <c r="D97" s="579">
        <v>1355.8890527378576</v>
      </c>
    </row>
    <row r="98" spans="1:4" ht="30" customHeight="1" thickTop="1" thickBot="1">
      <c r="A98" s="178" t="s">
        <v>1996</v>
      </c>
      <c r="B98" s="100" t="s">
        <v>680</v>
      </c>
      <c r="C98" s="102" t="s">
        <v>1997</v>
      </c>
      <c r="D98" s="579">
        <v>25018.030386919781</v>
      </c>
    </row>
    <row r="99" spans="1:4" ht="30" customHeight="1" thickTop="1" thickBot="1">
      <c r="A99" s="178" t="s">
        <v>1998</v>
      </c>
      <c r="B99" s="100" t="s">
        <v>1038</v>
      </c>
      <c r="C99" s="102" t="s">
        <v>1999</v>
      </c>
      <c r="D99" s="579">
        <v>1496.7931970781522</v>
      </c>
    </row>
    <row r="100" spans="1:4" ht="30" customHeight="1" thickTop="1" thickBot="1">
      <c r="A100" s="178" t="s">
        <v>2000</v>
      </c>
      <c r="B100" s="100" t="s">
        <v>1903</v>
      </c>
      <c r="C100" s="102" t="s">
        <v>2001</v>
      </c>
      <c r="D100" s="579">
        <v>1330.8922124726359</v>
      </c>
    </row>
    <row r="101" spans="1:4" ht="30" customHeight="1" thickTop="1" thickBot="1">
      <c r="A101" s="178" t="s">
        <v>2002</v>
      </c>
      <c r="B101" s="100" t="s">
        <v>1038</v>
      </c>
      <c r="C101" s="102" t="s">
        <v>2003</v>
      </c>
      <c r="D101" s="579">
        <v>3969.2727822286438</v>
      </c>
    </row>
    <row r="102" spans="1:4" ht="30" customHeight="1" thickTop="1" thickBot="1">
      <c r="A102" s="178" t="s">
        <v>2004</v>
      </c>
      <c r="B102" s="100" t="s">
        <v>1626</v>
      </c>
      <c r="C102" s="102" t="s">
        <v>2005</v>
      </c>
      <c r="D102" s="579">
        <v>149120.28793107977</v>
      </c>
    </row>
    <row r="103" spans="1:4" ht="30" customHeight="1" thickTop="1" thickBot="1">
      <c r="A103" s="178" t="s">
        <v>2006</v>
      </c>
      <c r="B103" s="100" t="s">
        <v>1043</v>
      </c>
      <c r="C103" s="102" t="s">
        <v>2007</v>
      </c>
      <c r="D103" s="579">
        <v>0.6995676233720951</v>
      </c>
    </row>
    <row r="104" spans="1:4" ht="30" customHeight="1" thickTop="1" thickBot="1">
      <c r="A104" s="178" t="s">
        <v>2008</v>
      </c>
      <c r="B104" s="100" t="s">
        <v>1043</v>
      </c>
      <c r="C104" s="102" t="s">
        <v>2009</v>
      </c>
      <c r="D104" s="579">
        <v>0.46368463287847672</v>
      </c>
    </row>
    <row r="105" spans="1:4" ht="30" customHeight="1" thickTop="1" thickBot="1">
      <c r="A105" s="178" t="s">
        <v>2010</v>
      </c>
      <c r="B105" s="100" t="s">
        <v>1038</v>
      </c>
      <c r="C105" s="102" t="s">
        <v>2011</v>
      </c>
      <c r="D105" s="579">
        <v>2817.2442882126138</v>
      </c>
    </row>
    <row r="106" spans="1:4" ht="30" customHeight="1" thickTop="1" thickBot="1">
      <c r="A106" s="178" t="s">
        <v>2012</v>
      </c>
      <c r="B106" s="100" t="s">
        <v>680</v>
      </c>
      <c r="C106" s="102" t="s">
        <v>2013</v>
      </c>
      <c r="D106" s="579">
        <v>140163.83871465683</v>
      </c>
    </row>
    <row r="107" spans="1:4" ht="30" customHeight="1" thickTop="1" thickBot="1">
      <c r="A107" s="178" t="s">
        <v>2014</v>
      </c>
      <c r="B107" s="100" t="s">
        <v>1038</v>
      </c>
      <c r="C107" s="102" t="s">
        <v>2015</v>
      </c>
      <c r="D107" s="579">
        <v>1292.8657977606058</v>
      </c>
    </row>
    <row r="108" spans="1:4" ht="30" customHeight="1" thickTop="1" thickBot="1">
      <c r="A108" s="178" t="s">
        <v>2016</v>
      </c>
      <c r="B108" s="100" t="s">
        <v>1038</v>
      </c>
      <c r="C108" s="102" t="s">
        <v>2017</v>
      </c>
      <c r="D108" s="579">
        <v>1378.8536617009909</v>
      </c>
    </row>
    <row r="109" spans="1:4" ht="30" customHeight="1" thickTop="1" thickBot="1">
      <c r="A109" s="178" t="s">
        <v>2018</v>
      </c>
      <c r="B109" s="100" t="s">
        <v>1038</v>
      </c>
      <c r="C109" s="102" t="s">
        <v>2019</v>
      </c>
      <c r="D109" s="579">
        <v>910.53098479524238</v>
      </c>
    </row>
    <row r="110" spans="1:4" ht="30" customHeight="1" thickTop="1" thickBot="1">
      <c r="A110" s="178" t="s">
        <v>2020</v>
      </c>
      <c r="B110" s="100" t="s">
        <v>1038</v>
      </c>
      <c r="C110" s="102" t="s">
        <v>2021</v>
      </c>
      <c r="D110" s="579">
        <v>1445.9661408739744</v>
      </c>
    </row>
    <row r="111" spans="1:4" ht="30" customHeight="1" thickTop="1" thickBot="1">
      <c r="A111" s="178" t="s">
        <v>2022</v>
      </c>
      <c r="B111" s="100" t="s">
        <v>1903</v>
      </c>
      <c r="C111" s="102" t="s">
        <v>2023</v>
      </c>
      <c r="D111" s="579">
        <v>1101.0445794619816</v>
      </c>
    </row>
    <row r="112" spans="1:4" ht="30" customHeight="1" thickTop="1" thickBot="1">
      <c r="A112" s="178" t="s">
        <v>2024</v>
      </c>
      <c r="B112" s="100" t="s">
        <v>1043</v>
      </c>
      <c r="C112" s="102" t="s">
        <v>2025</v>
      </c>
      <c r="D112" s="579">
        <v>2.7326860287972456</v>
      </c>
    </row>
    <row r="113" spans="1:4" ht="30" customHeight="1" thickTop="1" thickBot="1">
      <c r="A113" s="178" t="s">
        <v>2026</v>
      </c>
      <c r="B113" s="100" t="s">
        <v>1903</v>
      </c>
      <c r="C113" s="102" t="s">
        <v>2027</v>
      </c>
      <c r="D113" s="579">
        <v>1029.6237078812705</v>
      </c>
    </row>
    <row r="114" spans="1:4" ht="30" customHeight="1" thickTop="1" thickBot="1">
      <c r="A114" s="178" t="s">
        <v>2028</v>
      </c>
      <c r="B114" s="100" t="s">
        <v>680</v>
      </c>
      <c r="C114" s="102" t="s">
        <v>2029</v>
      </c>
      <c r="D114" s="579">
        <v>844989.62863145757</v>
      </c>
    </row>
    <row r="115" spans="1:4" ht="30" customHeight="1" thickTop="1" thickBot="1">
      <c r="A115" s="178" t="s">
        <v>2030</v>
      </c>
      <c r="B115" s="100" t="s">
        <v>680</v>
      </c>
      <c r="C115" s="102" t="s">
        <v>2031</v>
      </c>
      <c r="D115" s="579">
        <v>1077.5483187816244</v>
      </c>
    </row>
    <row r="116" spans="1:4" ht="30" customHeight="1" thickTop="1" thickBot="1">
      <c r="A116" s="178" t="s">
        <v>2032</v>
      </c>
      <c r="B116" s="100" t="s">
        <v>1038</v>
      </c>
      <c r="C116" s="102" t="s">
        <v>2033</v>
      </c>
      <c r="D116" s="579">
        <v>15.226334301976218</v>
      </c>
    </row>
    <row r="117" spans="1:4" ht="30" customHeight="1" thickTop="1" thickBot="1">
      <c r="A117" s="178" t="s">
        <v>2034</v>
      </c>
      <c r="B117" s="100" t="s">
        <v>680</v>
      </c>
      <c r="C117" s="102" t="s">
        <v>2035</v>
      </c>
      <c r="D117" s="579">
        <v>633228.50942798448</v>
      </c>
    </row>
    <row r="118" spans="1:4" ht="15.75" thickTop="1">
      <c r="D118" s="580"/>
    </row>
    <row r="119" spans="1:4">
      <c r="D119" s="580"/>
    </row>
    <row r="120" spans="1:4">
      <c r="D120" s="580"/>
    </row>
    <row r="121" spans="1:4">
      <c r="D121" s="580"/>
    </row>
    <row r="122" spans="1:4">
      <c r="D122" s="580"/>
    </row>
    <row r="123" spans="1:4">
      <c r="D123" s="580"/>
    </row>
    <row r="124" spans="1:4">
      <c r="D124" s="580"/>
    </row>
    <row r="125" spans="1:4">
      <c r="D125" s="580"/>
    </row>
    <row r="126" spans="1:4">
      <c r="D126" s="580"/>
    </row>
    <row r="127" spans="1:4">
      <c r="D127" s="580"/>
    </row>
    <row r="128" spans="1:4">
      <c r="D128" s="580"/>
    </row>
    <row r="129" spans="4:4">
      <c r="D129" s="580"/>
    </row>
    <row r="130" spans="4:4">
      <c r="D130" s="580"/>
    </row>
    <row r="131" spans="4:4">
      <c r="D131" s="580"/>
    </row>
    <row r="132" spans="4:4">
      <c r="D132" s="580"/>
    </row>
    <row r="133" spans="4:4">
      <c r="D133" s="580"/>
    </row>
    <row r="134" spans="4:4">
      <c r="D134" s="580"/>
    </row>
    <row r="135" spans="4:4">
      <c r="D135" s="580"/>
    </row>
    <row r="136" spans="4:4">
      <c r="D136" s="580"/>
    </row>
    <row r="137" spans="4:4">
      <c r="D137" s="580"/>
    </row>
    <row r="138" spans="4:4">
      <c r="D138" s="580"/>
    </row>
    <row r="139" spans="4:4">
      <c r="D139" s="580"/>
    </row>
    <row r="140" spans="4:4">
      <c r="D140" s="580"/>
    </row>
    <row r="141" spans="4:4">
      <c r="D141" s="580"/>
    </row>
    <row r="142" spans="4:4">
      <c r="D142" s="580"/>
    </row>
    <row r="143" spans="4:4">
      <c r="D143" s="580"/>
    </row>
    <row r="144" spans="4:4">
      <c r="D144" s="580"/>
    </row>
    <row r="145" spans="4:4">
      <c r="D145" s="580"/>
    </row>
    <row r="146" spans="4:4">
      <c r="D146" s="580"/>
    </row>
    <row r="147" spans="4:4">
      <c r="D147" s="580"/>
    </row>
    <row r="148" spans="4:4">
      <c r="D148" s="580"/>
    </row>
    <row r="149" spans="4:4">
      <c r="D149" s="580"/>
    </row>
    <row r="150" spans="4:4">
      <c r="D150" s="580"/>
    </row>
    <row r="151" spans="4:4">
      <c r="D151" s="580"/>
    </row>
    <row r="152" spans="4:4">
      <c r="D152" s="580"/>
    </row>
    <row r="153" spans="4:4">
      <c r="D153" s="580"/>
    </row>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80" zoomScaleNormal="75" zoomScaleSheetLayoutView="80" workbookViewId="0">
      <selection activeCell="M58" sqref="M58"/>
    </sheetView>
  </sheetViews>
  <sheetFormatPr baseColWidth="10" defaultColWidth="11.42578125" defaultRowHeight="12.75"/>
  <cols>
    <col min="1" max="1" width="22.7109375" style="430" customWidth="1"/>
    <col min="2" max="2" width="15.42578125" style="430" customWidth="1"/>
    <col min="3" max="3" width="7.28515625" style="430" customWidth="1"/>
    <col min="4" max="4" width="11.42578125" style="430"/>
    <col min="5" max="5" width="5.7109375" style="430" customWidth="1"/>
    <col min="6" max="6" width="5.7109375" style="430" hidden="1" customWidth="1"/>
    <col min="7" max="7" width="9.5703125" style="430" customWidth="1"/>
    <col min="8" max="8" width="14" style="430" customWidth="1"/>
    <col min="9" max="9" width="16.28515625" style="430" customWidth="1"/>
    <col min="10" max="10" width="16" style="430" customWidth="1"/>
    <col min="11" max="11" width="11.7109375" style="430" customWidth="1"/>
    <col min="12" max="12" width="8.28515625" style="430" customWidth="1"/>
    <col min="13" max="13" width="16.5703125" style="430" customWidth="1"/>
    <col min="14" max="256" width="11.42578125" style="430"/>
    <col min="257" max="257" width="22.7109375" style="430" customWidth="1"/>
    <col min="258" max="258" width="15.42578125" style="430" customWidth="1"/>
    <col min="259" max="259" width="7.28515625" style="430" customWidth="1"/>
    <col min="260" max="260" width="11.42578125" style="430"/>
    <col min="261" max="261" width="5.7109375" style="430" customWidth="1"/>
    <col min="262" max="262" width="0" style="430" hidden="1" customWidth="1"/>
    <col min="263" max="263" width="9.5703125" style="430" customWidth="1"/>
    <col min="264" max="264" width="14" style="430" customWidth="1"/>
    <col min="265" max="265" width="16.28515625" style="430" customWidth="1"/>
    <col min="266" max="266" width="15.85546875" style="430" customWidth="1"/>
    <col min="267" max="267" width="11.7109375" style="430" customWidth="1"/>
    <col min="268" max="268" width="8.28515625" style="430" customWidth="1"/>
    <col min="269" max="269" width="16.5703125" style="430" customWidth="1"/>
    <col min="270" max="512" width="11.42578125" style="430"/>
    <col min="513" max="513" width="22.7109375" style="430" customWidth="1"/>
    <col min="514" max="514" width="15.42578125" style="430" customWidth="1"/>
    <col min="515" max="515" width="7.28515625" style="430" customWidth="1"/>
    <col min="516" max="516" width="11.42578125" style="430"/>
    <col min="517" max="517" width="5.7109375" style="430" customWidth="1"/>
    <col min="518" max="518" width="0" style="430" hidden="1" customWidth="1"/>
    <col min="519" max="519" width="9.5703125" style="430" customWidth="1"/>
    <col min="520" max="520" width="14" style="430" customWidth="1"/>
    <col min="521" max="521" width="16.28515625" style="430" customWidth="1"/>
    <col min="522" max="522" width="15.85546875" style="430" customWidth="1"/>
    <col min="523" max="523" width="11.7109375" style="430" customWidth="1"/>
    <col min="524" max="524" width="8.28515625" style="430" customWidth="1"/>
    <col min="525" max="525" width="16.5703125" style="430" customWidth="1"/>
    <col min="526" max="768" width="11.42578125" style="430"/>
    <col min="769" max="769" width="22.7109375" style="430" customWidth="1"/>
    <col min="770" max="770" width="15.42578125" style="430" customWidth="1"/>
    <col min="771" max="771" width="7.28515625" style="430" customWidth="1"/>
    <col min="772" max="772" width="11.42578125" style="430"/>
    <col min="773" max="773" width="5.7109375" style="430" customWidth="1"/>
    <col min="774" max="774" width="0" style="430" hidden="1" customWidth="1"/>
    <col min="775" max="775" width="9.5703125" style="430" customWidth="1"/>
    <col min="776" max="776" width="14" style="430" customWidth="1"/>
    <col min="777" max="777" width="16.28515625" style="430" customWidth="1"/>
    <col min="778" max="778" width="15.85546875" style="430" customWidth="1"/>
    <col min="779" max="779" width="11.7109375" style="430" customWidth="1"/>
    <col min="780" max="780" width="8.28515625" style="430" customWidth="1"/>
    <col min="781" max="781" width="16.5703125" style="430" customWidth="1"/>
    <col min="782" max="1024" width="11.42578125" style="430"/>
    <col min="1025" max="1025" width="22.7109375" style="430" customWidth="1"/>
    <col min="1026" max="1026" width="15.42578125" style="430" customWidth="1"/>
    <col min="1027" max="1027" width="7.28515625" style="430" customWidth="1"/>
    <col min="1028" max="1028" width="11.42578125" style="430"/>
    <col min="1029" max="1029" width="5.7109375" style="430" customWidth="1"/>
    <col min="1030" max="1030" width="0" style="430" hidden="1" customWidth="1"/>
    <col min="1031" max="1031" width="9.5703125" style="430" customWidth="1"/>
    <col min="1032" max="1032" width="14" style="430" customWidth="1"/>
    <col min="1033" max="1033" width="16.28515625" style="430" customWidth="1"/>
    <col min="1034" max="1034" width="15.85546875" style="430" customWidth="1"/>
    <col min="1035" max="1035" width="11.7109375" style="430" customWidth="1"/>
    <col min="1036" max="1036" width="8.28515625" style="430" customWidth="1"/>
    <col min="1037" max="1037" width="16.5703125" style="430" customWidth="1"/>
    <col min="1038" max="1280" width="11.42578125" style="430"/>
    <col min="1281" max="1281" width="22.7109375" style="430" customWidth="1"/>
    <col min="1282" max="1282" width="15.42578125" style="430" customWidth="1"/>
    <col min="1283" max="1283" width="7.28515625" style="430" customWidth="1"/>
    <col min="1284" max="1284" width="11.42578125" style="430"/>
    <col min="1285" max="1285" width="5.7109375" style="430" customWidth="1"/>
    <col min="1286" max="1286" width="0" style="430" hidden="1" customWidth="1"/>
    <col min="1287" max="1287" width="9.5703125" style="430" customWidth="1"/>
    <col min="1288" max="1288" width="14" style="430" customWidth="1"/>
    <col min="1289" max="1289" width="16.28515625" style="430" customWidth="1"/>
    <col min="1290" max="1290" width="15.85546875" style="430" customWidth="1"/>
    <col min="1291" max="1291" width="11.7109375" style="430" customWidth="1"/>
    <col min="1292" max="1292" width="8.28515625" style="430" customWidth="1"/>
    <col min="1293" max="1293" width="16.5703125" style="430" customWidth="1"/>
    <col min="1294" max="1536" width="11.42578125" style="430"/>
    <col min="1537" max="1537" width="22.7109375" style="430" customWidth="1"/>
    <col min="1538" max="1538" width="15.42578125" style="430" customWidth="1"/>
    <col min="1539" max="1539" width="7.28515625" style="430" customWidth="1"/>
    <col min="1540" max="1540" width="11.42578125" style="430"/>
    <col min="1541" max="1541" width="5.7109375" style="430" customWidth="1"/>
    <col min="1542" max="1542" width="0" style="430" hidden="1" customWidth="1"/>
    <col min="1543" max="1543" width="9.5703125" style="430" customWidth="1"/>
    <col min="1544" max="1544" width="14" style="430" customWidth="1"/>
    <col min="1545" max="1545" width="16.28515625" style="430" customWidth="1"/>
    <col min="1546" max="1546" width="15.85546875" style="430" customWidth="1"/>
    <col min="1547" max="1547" width="11.7109375" style="430" customWidth="1"/>
    <col min="1548" max="1548" width="8.28515625" style="430" customWidth="1"/>
    <col min="1549" max="1549" width="16.5703125" style="430" customWidth="1"/>
    <col min="1550" max="1792" width="11.42578125" style="430"/>
    <col min="1793" max="1793" width="22.7109375" style="430" customWidth="1"/>
    <col min="1794" max="1794" width="15.42578125" style="430" customWidth="1"/>
    <col min="1795" max="1795" width="7.28515625" style="430" customWidth="1"/>
    <col min="1796" max="1796" width="11.42578125" style="430"/>
    <col min="1797" max="1797" width="5.7109375" style="430" customWidth="1"/>
    <col min="1798" max="1798" width="0" style="430" hidden="1" customWidth="1"/>
    <col min="1799" max="1799" width="9.5703125" style="430" customWidth="1"/>
    <col min="1800" max="1800" width="14" style="430" customWidth="1"/>
    <col min="1801" max="1801" width="16.28515625" style="430" customWidth="1"/>
    <col min="1802" max="1802" width="15.85546875" style="430" customWidth="1"/>
    <col min="1803" max="1803" width="11.7109375" style="430" customWidth="1"/>
    <col min="1804" max="1804" width="8.28515625" style="430" customWidth="1"/>
    <col min="1805" max="1805" width="16.5703125" style="430" customWidth="1"/>
    <col min="1806" max="2048" width="11.42578125" style="430"/>
    <col min="2049" max="2049" width="22.7109375" style="430" customWidth="1"/>
    <col min="2050" max="2050" width="15.42578125" style="430" customWidth="1"/>
    <col min="2051" max="2051" width="7.28515625" style="430" customWidth="1"/>
    <col min="2052" max="2052" width="11.42578125" style="430"/>
    <col min="2053" max="2053" width="5.7109375" style="430" customWidth="1"/>
    <col min="2054" max="2054" width="0" style="430" hidden="1" customWidth="1"/>
    <col min="2055" max="2055" width="9.5703125" style="430" customWidth="1"/>
    <col min="2056" max="2056" width="14" style="430" customWidth="1"/>
    <col min="2057" max="2057" width="16.28515625" style="430" customWidth="1"/>
    <col min="2058" max="2058" width="15.85546875" style="430" customWidth="1"/>
    <col min="2059" max="2059" width="11.7109375" style="430" customWidth="1"/>
    <col min="2060" max="2060" width="8.28515625" style="430" customWidth="1"/>
    <col min="2061" max="2061" width="16.5703125" style="430" customWidth="1"/>
    <col min="2062" max="2304" width="11.42578125" style="430"/>
    <col min="2305" max="2305" width="22.7109375" style="430" customWidth="1"/>
    <col min="2306" max="2306" width="15.42578125" style="430" customWidth="1"/>
    <col min="2307" max="2307" width="7.28515625" style="430" customWidth="1"/>
    <col min="2308" max="2308" width="11.42578125" style="430"/>
    <col min="2309" max="2309" width="5.7109375" style="430" customWidth="1"/>
    <col min="2310" max="2310" width="0" style="430" hidden="1" customWidth="1"/>
    <col min="2311" max="2311" width="9.5703125" style="430" customWidth="1"/>
    <col min="2312" max="2312" width="14" style="430" customWidth="1"/>
    <col min="2313" max="2313" width="16.28515625" style="430" customWidth="1"/>
    <col min="2314" max="2314" width="15.85546875" style="430" customWidth="1"/>
    <col min="2315" max="2315" width="11.7109375" style="430" customWidth="1"/>
    <col min="2316" max="2316" width="8.28515625" style="430" customWidth="1"/>
    <col min="2317" max="2317" width="16.5703125" style="430" customWidth="1"/>
    <col min="2318" max="2560" width="11.42578125" style="430"/>
    <col min="2561" max="2561" width="22.7109375" style="430" customWidth="1"/>
    <col min="2562" max="2562" width="15.42578125" style="430" customWidth="1"/>
    <col min="2563" max="2563" width="7.28515625" style="430" customWidth="1"/>
    <col min="2564" max="2564" width="11.42578125" style="430"/>
    <col min="2565" max="2565" width="5.7109375" style="430" customWidth="1"/>
    <col min="2566" max="2566" width="0" style="430" hidden="1" customWidth="1"/>
    <col min="2567" max="2567" width="9.5703125" style="430" customWidth="1"/>
    <col min="2568" max="2568" width="14" style="430" customWidth="1"/>
    <col min="2569" max="2569" width="16.28515625" style="430" customWidth="1"/>
    <col min="2570" max="2570" width="15.85546875" style="430" customWidth="1"/>
    <col min="2571" max="2571" width="11.7109375" style="430" customWidth="1"/>
    <col min="2572" max="2572" width="8.28515625" style="430" customWidth="1"/>
    <col min="2573" max="2573" width="16.5703125" style="430" customWidth="1"/>
    <col min="2574" max="2816" width="11.42578125" style="430"/>
    <col min="2817" max="2817" width="22.7109375" style="430" customWidth="1"/>
    <col min="2818" max="2818" width="15.42578125" style="430" customWidth="1"/>
    <col min="2819" max="2819" width="7.28515625" style="430" customWidth="1"/>
    <col min="2820" max="2820" width="11.42578125" style="430"/>
    <col min="2821" max="2821" width="5.7109375" style="430" customWidth="1"/>
    <col min="2822" max="2822" width="0" style="430" hidden="1" customWidth="1"/>
    <col min="2823" max="2823" width="9.5703125" style="430" customWidth="1"/>
    <col min="2824" max="2824" width="14" style="430" customWidth="1"/>
    <col min="2825" max="2825" width="16.28515625" style="430" customWidth="1"/>
    <col min="2826" max="2826" width="15.85546875" style="430" customWidth="1"/>
    <col min="2827" max="2827" width="11.7109375" style="430" customWidth="1"/>
    <col min="2828" max="2828" width="8.28515625" style="430" customWidth="1"/>
    <col min="2829" max="2829" width="16.5703125" style="430" customWidth="1"/>
    <col min="2830" max="3072" width="11.42578125" style="430"/>
    <col min="3073" max="3073" width="22.7109375" style="430" customWidth="1"/>
    <col min="3074" max="3074" width="15.42578125" style="430" customWidth="1"/>
    <col min="3075" max="3075" width="7.28515625" style="430" customWidth="1"/>
    <col min="3076" max="3076" width="11.42578125" style="430"/>
    <col min="3077" max="3077" width="5.7109375" style="430" customWidth="1"/>
    <col min="3078" max="3078" width="0" style="430" hidden="1" customWidth="1"/>
    <col min="3079" max="3079" width="9.5703125" style="430" customWidth="1"/>
    <col min="3080" max="3080" width="14" style="430" customWidth="1"/>
    <col min="3081" max="3081" width="16.28515625" style="430" customWidth="1"/>
    <col min="3082" max="3082" width="15.85546875" style="430" customWidth="1"/>
    <col min="3083" max="3083" width="11.7109375" style="430" customWidth="1"/>
    <col min="3084" max="3084" width="8.28515625" style="430" customWidth="1"/>
    <col min="3085" max="3085" width="16.5703125" style="430" customWidth="1"/>
    <col min="3086" max="3328" width="11.42578125" style="430"/>
    <col min="3329" max="3329" width="22.7109375" style="430" customWidth="1"/>
    <col min="3330" max="3330" width="15.42578125" style="430" customWidth="1"/>
    <col min="3331" max="3331" width="7.28515625" style="430" customWidth="1"/>
    <col min="3332" max="3332" width="11.42578125" style="430"/>
    <col min="3333" max="3333" width="5.7109375" style="430" customWidth="1"/>
    <col min="3334" max="3334" width="0" style="430" hidden="1" customWidth="1"/>
    <col min="3335" max="3335" width="9.5703125" style="430" customWidth="1"/>
    <col min="3336" max="3336" width="14" style="430" customWidth="1"/>
    <col min="3337" max="3337" width="16.28515625" style="430" customWidth="1"/>
    <col min="3338" max="3338" width="15.85546875" style="430" customWidth="1"/>
    <col min="3339" max="3339" width="11.7109375" style="430" customWidth="1"/>
    <col min="3340" max="3340" width="8.28515625" style="430" customWidth="1"/>
    <col min="3341" max="3341" width="16.5703125" style="430" customWidth="1"/>
    <col min="3342" max="3584" width="11.42578125" style="430"/>
    <col min="3585" max="3585" width="22.7109375" style="430" customWidth="1"/>
    <col min="3586" max="3586" width="15.42578125" style="430" customWidth="1"/>
    <col min="3587" max="3587" width="7.28515625" style="430" customWidth="1"/>
    <col min="3588" max="3588" width="11.42578125" style="430"/>
    <col min="3589" max="3589" width="5.7109375" style="430" customWidth="1"/>
    <col min="3590" max="3590" width="0" style="430" hidden="1" customWidth="1"/>
    <col min="3591" max="3591" width="9.5703125" style="430" customWidth="1"/>
    <col min="3592" max="3592" width="14" style="430" customWidth="1"/>
    <col min="3593" max="3593" width="16.28515625" style="430" customWidth="1"/>
    <col min="3594" max="3594" width="15.85546875" style="430" customWidth="1"/>
    <col min="3595" max="3595" width="11.7109375" style="430" customWidth="1"/>
    <col min="3596" max="3596" width="8.28515625" style="430" customWidth="1"/>
    <col min="3597" max="3597" width="16.5703125" style="430" customWidth="1"/>
    <col min="3598" max="3840" width="11.42578125" style="430"/>
    <col min="3841" max="3841" width="22.7109375" style="430" customWidth="1"/>
    <col min="3842" max="3842" width="15.42578125" style="430" customWidth="1"/>
    <col min="3843" max="3843" width="7.28515625" style="430" customWidth="1"/>
    <col min="3844" max="3844" width="11.42578125" style="430"/>
    <col min="3845" max="3845" width="5.7109375" style="430" customWidth="1"/>
    <col min="3846" max="3846" width="0" style="430" hidden="1" customWidth="1"/>
    <col min="3847" max="3847" width="9.5703125" style="430" customWidth="1"/>
    <col min="3848" max="3848" width="14" style="430" customWidth="1"/>
    <col min="3849" max="3849" width="16.28515625" style="430" customWidth="1"/>
    <col min="3850" max="3850" width="15.85546875" style="430" customWidth="1"/>
    <col min="3851" max="3851" width="11.7109375" style="430" customWidth="1"/>
    <col min="3852" max="3852" width="8.28515625" style="430" customWidth="1"/>
    <col min="3853" max="3853" width="16.5703125" style="430" customWidth="1"/>
    <col min="3854" max="4096" width="11.42578125" style="430"/>
    <col min="4097" max="4097" width="22.7109375" style="430" customWidth="1"/>
    <col min="4098" max="4098" width="15.42578125" style="430" customWidth="1"/>
    <col min="4099" max="4099" width="7.28515625" style="430" customWidth="1"/>
    <col min="4100" max="4100" width="11.42578125" style="430"/>
    <col min="4101" max="4101" width="5.7109375" style="430" customWidth="1"/>
    <col min="4102" max="4102" width="0" style="430" hidden="1" customWidth="1"/>
    <col min="4103" max="4103" width="9.5703125" style="430" customWidth="1"/>
    <col min="4104" max="4104" width="14" style="430" customWidth="1"/>
    <col min="4105" max="4105" width="16.28515625" style="430" customWidth="1"/>
    <col min="4106" max="4106" width="15.85546875" style="430" customWidth="1"/>
    <col min="4107" max="4107" width="11.7109375" style="430" customWidth="1"/>
    <col min="4108" max="4108" width="8.28515625" style="430" customWidth="1"/>
    <col min="4109" max="4109" width="16.5703125" style="430" customWidth="1"/>
    <col min="4110" max="4352" width="11.42578125" style="430"/>
    <col min="4353" max="4353" width="22.7109375" style="430" customWidth="1"/>
    <col min="4354" max="4354" width="15.42578125" style="430" customWidth="1"/>
    <col min="4355" max="4355" width="7.28515625" style="430" customWidth="1"/>
    <col min="4356" max="4356" width="11.42578125" style="430"/>
    <col min="4357" max="4357" width="5.7109375" style="430" customWidth="1"/>
    <col min="4358" max="4358" width="0" style="430" hidden="1" customWidth="1"/>
    <col min="4359" max="4359" width="9.5703125" style="430" customWidth="1"/>
    <col min="4360" max="4360" width="14" style="430" customWidth="1"/>
    <col min="4361" max="4361" width="16.28515625" style="430" customWidth="1"/>
    <col min="4362" max="4362" width="15.85546875" style="430" customWidth="1"/>
    <col min="4363" max="4363" width="11.7109375" style="430" customWidth="1"/>
    <col min="4364" max="4364" width="8.28515625" style="430" customWidth="1"/>
    <col min="4365" max="4365" width="16.5703125" style="430" customWidth="1"/>
    <col min="4366" max="4608" width="11.42578125" style="430"/>
    <col min="4609" max="4609" width="22.7109375" style="430" customWidth="1"/>
    <col min="4610" max="4610" width="15.42578125" style="430" customWidth="1"/>
    <col min="4611" max="4611" width="7.28515625" style="430" customWidth="1"/>
    <col min="4612" max="4612" width="11.42578125" style="430"/>
    <col min="4613" max="4613" width="5.7109375" style="430" customWidth="1"/>
    <col min="4614" max="4614" width="0" style="430" hidden="1" customWidth="1"/>
    <col min="4615" max="4615" width="9.5703125" style="430" customWidth="1"/>
    <col min="4616" max="4616" width="14" style="430" customWidth="1"/>
    <col min="4617" max="4617" width="16.28515625" style="430" customWidth="1"/>
    <col min="4618" max="4618" width="15.85546875" style="430" customWidth="1"/>
    <col min="4619" max="4619" width="11.7109375" style="430" customWidth="1"/>
    <col min="4620" max="4620" width="8.28515625" style="430" customWidth="1"/>
    <col min="4621" max="4621" width="16.5703125" style="430" customWidth="1"/>
    <col min="4622" max="4864" width="11.42578125" style="430"/>
    <col min="4865" max="4865" width="22.7109375" style="430" customWidth="1"/>
    <col min="4866" max="4866" width="15.42578125" style="430" customWidth="1"/>
    <col min="4867" max="4867" width="7.28515625" style="430" customWidth="1"/>
    <col min="4868" max="4868" width="11.42578125" style="430"/>
    <col min="4869" max="4869" width="5.7109375" style="430" customWidth="1"/>
    <col min="4870" max="4870" width="0" style="430" hidden="1" customWidth="1"/>
    <col min="4871" max="4871" width="9.5703125" style="430" customWidth="1"/>
    <col min="4872" max="4872" width="14" style="430" customWidth="1"/>
    <col min="4873" max="4873" width="16.28515625" style="430" customWidth="1"/>
    <col min="4874" max="4874" width="15.85546875" style="430" customWidth="1"/>
    <col min="4875" max="4875" width="11.7109375" style="430" customWidth="1"/>
    <col min="4876" max="4876" width="8.28515625" style="430" customWidth="1"/>
    <col min="4877" max="4877" width="16.5703125" style="430" customWidth="1"/>
    <col min="4878" max="5120" width="11.42578125" style="430"/>
    <col min="5121" max="5121" width="22.7109375" style="430" customWidth="1"/>
    <col min="5122" max="5122" width="15.42578125" style="430" customWidth="1"/>
    <col min="5123" max="5123" width="7.28515625" style="430" customWidth="1"/>
    <col min="5124" max="5124" width="11.42578125" style="430"/>
    <col min="5125" max="5125" width="5.7109375" style="430" customWidth="1"/>
    <col min="5126" max="5126" width="0" style="430" hidden="1" customWidth="1"/>
    <col min="5127" max="5127" width="9.5703125" style="430" customWidth="1"/>
    <col min="5128" max="5128" width="14" style="430" customWidth="1"/>
    <col min="5129" max="5129" width="16.28515625" style="430" customWidth="1"/>
    <col min="5130" max="5130" width="15.85546875" style="430" customWidth="1"/>
    <col min="5131" max="5131" width="11.7109375" style="430" customWidth="1"/>
    <col min="5132" max="5132" width="8.28515625" style="430" customWidth="1"/>
    <col min="5133" max="5133" width="16.5703125" style="430" customWidth="1"/>
    <col min="5134" max="5376" width="11.42578125" style="430"/>
    <col min="5377" max="5377" width="22.7109375" style="430" customWidth="1"/>
    <col min="5378" max="5378" width="15.42578125" style="430" customWidth="1"/>
    <col min="5379" max="5379" width="7.28515625" style="430" customWidth="1"/>
    <col min="5380" max="5380" width="11.42578125" style="430"/>
    <col min="5381" max="5381" width="5.7109375" style="430" customWidth="1"/>
    <col min="5382" max="5382" width="0" style="430" hidden="1" customWidth="1"/>
    <col min="5383" max="5383" width="9.5703125" style="430" customWidth="1"/>
    <col min="5384" max="5384" width="14" style="430" customWidth="1"/>
    <col min="5385" max="5385" width="16.28515625" style="430" customWidth="1"/>
    <col min="5386" max="5386" width="15.85546875" style="430" customWidth="1"/>
    <col min="5387" max="5387" width="11.7109375" style="430" customWidth="1"/>
    <col min="5388" max="5388" width="8.28515625" style="430" customWidth="1"/>
    <col min="5389" max="5389" width="16.5703125" style="430" customWidth="1"/>
    <col min="5390" max="5632" width="11.42578125" style="430"/>
    <col min="5633" max="5633" width="22.7109375" style="430" customWidth="1"/>
    <col min="5634" max="5634" width="15.42578125" style="430" customWidth="1"/>
    <col min="5635" max="5635" width="7.28515625" style="430" customWidth="1"/>
    <col min="5636" max="5636" width="11.42578125" style="430"/>
    <col min="5637" max="5637" width="5.7109375" style="430" customWidth="1"/>
    <col min="5638" max="5638" width="0" style="430" hidden="1" customWidth="1"/>
    <col min="5639" max="5639" width="9.5703125" style="430" customWidth="1"/>
    <col min="5640" max="5640" width="14" style="430" customWidth="1"/>
    <col min="5641" max="5641" width="16.28515625" style="430" customWidth="1"/>
    <col min="5642" max="5642" width="15.85546875" style="430" customWidth="1"/>
    <col min="5643" max="5643" width="11.7109375" style="430" customWidth="1"/>
    <col min="5644" max="5644" width="8.28515625" style="430" customWidth="1"/>
    <col min="5645" max="5645" width="16.5703125" style="430" customWidth="1"/>
    <col min="5646" max="5888" width="11.42578125" style="430"/>
    <col min="5889" max="5889" width="22.7109375" style="430" customWidth="1"/>
    <col min="5890" max="5890" width="15.42578125" style="430" customWidth="1"/>
    <col min="5891" max="5891" width="7.28515625" style="430" customWidth="1"/>
    <col min="5892" max="5892" width="11.42578125" style="430"/>
    <col min="5893" max="5893" width="5.7109375" style="430" customWidth="1"/>
    <col min="5894" max="5894" width="0" style="430" hidden="1" customWidth="1"/>
    <col min="5895" max="5895" width="9.5703125" style="430" customWidth="1"/>
    <col min="5896" max="5896" width="14" style="430" customWidth="1"/>
    <col min="5897" max="5897" width="16.28515625" style="430" customWidth="1"/>
    <col min="5898" max="5898" width="15.85546875" style="430" customWidth="1"/>
    <col min="5899" max="5899" width="11.7109375" style="430" customWidth="1"/>
    <col min="5900" max="5900" width="8.28515625" style="430" customWidth="1"/>
    <col min="5901" max="5901" width="16.5703125" style="430" customWidth="1"/>
    <col min="5902" max="6144" width="11.42578125" style="430"/>
    <col min="6145" max="6145" width="22.7109375" style="430" customWidth="1"/>
    <col min="6146" max="6146" width="15.42578125" style="430" customWidth="1"/>
    <col min="6147" max="6147" width="7.28515625" style="430" customWidth="1"/>
    <col min="6148" max="6148" width="11.42578125" style="430"/>
    <col min="6149" max="6149" width="5.7109375" style="430" customWidth="1"/>
    <col min="6150" max="6150" width="0" style="430" hidden="1" customWidth="1"/>
    <col min="6151" max="6151" width="9.5703125" style="430" customWidth="1"/>
    <col min="6152" max="6152" width="14" style="430" customWidth="1"/>
    <col min="6153" max="6153" width="16.28515625" style="430" customWidth="1"/>
    <col min="6154" max="6154" width="15.85546875" style="430" customWidth="1"/>
    <col min="6155" max="6155" width="11.7109375" style="430" customWidth="1"/>
    <col min="6156" max="6156" width="8.28515625" style="430" customWidth="1"/>
    <col min="6157" max="6157" width="16.5703125" style="430" customWidth="1"/>
    <col min="6158" max="6400" width="11.42578125" style="430"/>
    <col min="6401" max="6401" width="22.7109375" style="430" customWidth="1"/>
    <col min="6402" max="6402" width="15.42578125" style="430" customWidth="1"/>
    <col min="6403" max="6403" width="7.28515625" style="430" customWidth="1"/>
    <col min="6404" max="6404" width="11.42578125" style="430"/>
    <col min="6405" max="6405" width="5.7109375" style="430" customWidth="1"/>
    <col min="6406" max="6406" width="0" style="430" hidden="1" customWidth="1"/>
    <col min="6407" max="6407" width="9.5703125" style="430" customWidth="1"/>
    <col min="6408" max="6408" width="14" style="430" customWidth="1"/>
    <col min="6409" max="6409" width="16.28515625" style="430" customWidth="1"/>
    <col min="6410" max="6410" width="15.85546875" style="430" customWidth="1"/>
    <col min="6411" max="6411" width="11.7109375" style="430" customWidth="1"/>
    <col min="6412" max="6412" width="8.28515625" style="430" customWidth="1"/>
    <col min="6413" max="6413" width="16.5703125" style="430" customWidth="1"/>
    <col min="6414" max="6656" width="11.42578125" style="430"/>
    <col min="6657" max="6657" width="22.7109375" style="430" customWidth="1"/>
    <col min="6658" max="6658" width="15.42578125" style="430" customWidth="1"/>
    <col min="6659" max="6659" width="7.28515625" style="430" customWidth="1"/>
    <col min="6660" max="6660" width="11.42578125" style="430"/>
    <col min="6661" max="6661" width="5.7109375" style="430" customWidth="1"/>
    <col min="6662" max="6662" width="0" style="430" hidden="1" customWidth="1"/>
    <col min="6663" max="6663" width="9.5703125" style="430" customWidth="1"/>
    <col min="6664" max="6664" width="14" style="430" customWidth="1"/>
    <col min="6665" max="6665" width="16.28515625" style="430" customWidth="1"/>
    <col min="6666" max="6666" width="15.85546875" style="430" customWidth="1"/>
    <col min="6667" max="6667" width="11.7109375" style="430" customWidth="1"/>
    <col min="6668" max="6668" width="8.28515625" style="430" customWidth="1"/>
    <col min="6669" max="6669" width="16.5703125" style="430" customWidth="1"/>
    <col min="6670" max="6912" width="11.42578125" style="430"/>
    <col min="6913" max="6913" width="22.7109375" style="430" customWidth="1"/>
    <col min="6914" max="6914" width="15.42578125" style="430" customWidth="1"/>
    <col min="6915" max="6915" width="7.28515625" style="430" customWidth="1"/>
    <col min="6916" max="6916" width="11.42578125" style="430"/>
    <col min="6917" max="6917" width="5.7109375" style="430" customWidth="1"/>
    <col min="6918" max="6918" width="0" style="430" hidden="1" customWidth="1"/>
    <col min="6919" max="6919" width="9.5703125" style="430" customWidth="1"/>
    <col min="6920" max="6920" width="14" style="430" customWidth="1"/>
    <col min="6921" max="6921" width="16.28515625" style="430" customWidth="1"/>
    <col min="6922" max="6922" width="15.85546875" style="430" customWidth="1"/>
    <col min="6923" max="6923" width="11.7109375" style="430" customWidth="1"/>
    <col min="6924" max="6924" width="8.28515625" style="430" customWidth="1"/>
    <col min="6925" max="6925" width="16.5703125" style="430" customWidth="1"/>
    <col min="6926" max="7168" width="11.42578125" style="430"/>
    <col min="7169" max="7169" width="22.7109375" style="430" customWidth="1"/>
    <col min="7170" max="7170" width="15.42578125" style="430" customWidth="1"/>
    <col min="7171" max="7171" width="7.28515625" style="430" customWidth="1"/>
    <col min="7172" max="7172" width="11.42578125" style="430"/>
    <col min="7173" max="7173" width="5.7109375" style="430" customWidth="1"/>
    <col min="7174" max="7174" width="0" style="430" hidden="1" customWidth="1"/>
    <col min="7175" max="7175" width="9.5703125" style="430" customWidth="1"/>
    <col min="7176" max="7176" width="14" style="430" customWidth="1"/>
    <col min="7177" max="7177" width="16.28515625" style="430" customWidth="1"/>
    <col min="7178" max="7178" width="15.85546875" style="430" customWidth="1"/>
    <col min="7179" max="7179" width="11.7109375" style="430" customWidth="1"/>
    <col min="7180" max="7180" width="8.28515625" style="430" customWidth="1"/>
    <col min="7181" max="7181" width="16.5703125" style="430" customWidth="1"/>
    <col min="7182" max="7424" width="11.42578125" style="430"/>
    <col min="7425" max="7425" width="22.7109375" style="430" customWidth="1"/>
    <col min="7426" max="7426" width="15.42578125" style="430" customWidth="1"/>
    <col min="7427" max="7427" width="7.28515625" style="430" customWidth="1"/>
    <col min="7428" max="7428" width="11.42578125" style="430"/>
    <col min="7429" max="7429" width="5.7109375" style="430" customWidth="1"/>
    <col min="7430" max="7430" width="0" style="430" hidden="1" customWidth="1"/>
    <col min="7431" max="7431" width="9.5703125" style="430" customWidth="1"/>
    <col min="7432" max="7432" width="14" style="430" customWidth="1"/>
    <col min="7433" max="7433" width="16.28515625" style="430" customWidth="1"/>
    <col min="7434" max="7434" width="15.85546875" style="430" customWidth="1"/>
    <col min="7435" max="7435" width="11.7109375" style="430" customWidth="1"/>
    <col min="7436" max="7436" width="8.28515625" style="430" customWidth="1"/>
    <col min="7437" max="7437" width="16.5703125" style="430" customWidth="1"/>
    <col min="7438" max="7680" width="11.42578125" style="430"/>
    <col min="7681" max="7681" width="22.7109375" style="430" customWidth="1"/>
    <col min="7682" max="7682" width="15.42578125" style="430" customWidth="1"/>
    <col min="7683" max="7683" width="7.28515625" style="430" customWidth="1"/>
    <col min="7684" max="7684" width="11.42578125" style="430"/>
    <col min="7685" max="7685" width="5.7109375" style="430" customWidth="1"/>
    <col min="7686" max="7686" width="0" style="430" hidden="1" customWidth="1"/>
    <col min="7687" max="7687" width="9.5703125" style="430" customWidth="1"/>
    <col min="7688" max="7688" width="14" style="430" customWidth="1"/>
    <col min="7689" max="7689" width="16.28515625" style="430" customWidth="1"/>
    <col min="7690" max="7690" width="15.85546875" style="430" customWidth="1"/>
    <col min="7691" max="7691" width="11.7109375" style="430" customWidth="1"/>
    <col min="7692" max="7692" width="8.28515625" style="430" customWidth="1"/>
    <col min="7693" max="7693" width="16.5703125" style="430" customWidth="1"/>
    <col min="7694" max="7936" width="11.42578125" style="430"/>
    <col min="7937" max="7937" width="22.7109375" style="430" customWidth="1"/>
    <col min="7938" max="7938" width="15.42578125" style="430" customWidth="1"/>
    <col min="7939" max="7939" width="7.28515625" style="430" customWidth="1"/>
    <col min="7940" max="7940" width="11.42578125" style="430"/>
    <col min="7941" max="7941" width="5.7109375" style="430" customWidth="1"/>
    <col min="7942" max="7942" width="0" style="430" hidden="1" customWidth="1"/>
    <col min="7943" max="7943" width="9.5703125" style="430" customWidth="1"/>
    <col min="7944" max="7944" width="14" style="430" customWidth="1"/>
    <col min="7945" max="7945" width="16.28515625" style="430" customWidth="1"/>
    <col min="7946" max="7946" width="15.85546875" style="430" customWidth="1"/>
    <col min="7947" max="7947" width="11.7109375" style="430" customWidth="1"/>
    <col min="7948" max="7948" width="8.28515625" style="430" customWidth="1"/>
    <col min="7949" max="7949" width="16.5703125" style="430" customWidth="1"/>
    <col min="7950" max="8192" width="11.42578125" style="430"/>
    <col min="8193" max="8193" width="22.7109375" style="430" customWidth="1"/>
    <col min="8194" max="8194" width="15.42578125" style="430" customWidth="1"/>
    <col min="8195" max="8195" width="7.28515625" style="430" customWidth="1"/>
    <col min="8196" max="8196" width="11.42578125" style="430"/>
    <col min="8197" max="8197" width="5.7109375" style="430" customWidth="1"/>
    <col min="8198" max="8198" width="0" style="430" hidden="1" customWidth="1"/>
    <col min="8199" max="8199" width="9.5703125" style="430" customWidth="1"/>
    <col min="8200" max="8200" width="14" style="430" customWidth="1"/>
    <col min="8201" max="8201" width="16.28515625" style="430" customWidth="1"/>
    <col min="8202" max="8202" width="15.85546875" style="430" customWidth="1"/>
    <col min="8203" max="8203" width="11.7109375" style="430" customWidth="1"/>
    <col min="8204" max="8204" width="8.28515625" style="430" customWidth="1"/>
    <col min="8205" max="8205" width="16.5703125" style="430" customWidth="1"/>
    <col min="8206" max="8448" width="11.42578125" style="430"/>
    <col min="8449" max="8449" width="22.7109375" style="430" customWidth="1"/>
    <col min="8450" max="8450" width="15.42578125" style="430" customWidth="1"/>
    <col min="8451" max="8451" width="7.28515625" style="430" customWidth="1"/>
    <col min="8452" max="8452" width="11.42578125" style="430"/>
    <col min="8453" max="8453" width="5.7109375" style="430" customWidth="1"/>
    <col min="8454" max="8454" width="0" style="430" hidden="1" customWidth="1"/>
    <col min="8455" max="8455" width="9.5703125" style="430" customWidth="1"/>
    <col min="8456" max="8456" width="14" style="430" customWidth="1"/>
    <col min="8457" max="8457" width="16.28515625" style="430" customWidth="1"/>
    <col min="8458" max="8458" width="15.85546875" style="430" customWidth="1"/>
    <col min="8459" max="8459" width="11.7109375" style="430" customWidth="1"/>
    <col min="8460" max="8460" width="8.28515625" style="430" customWidth="1"/>
    <col min="8461" max="8461" width="16.5703125" style="430" customWidth="1"/>
    <col min="8462" max="8704" width="11.42578125" style="430"/>
    <col min="8705" max="8705" width="22.7109375" style="430" customWidth="1"/>
    <col min="8706" max="8706" width="15.42578125" style="430" customWidth="1"/>
    <col min="8707" max="8707" width="7.28515625" style="430" customWidth="1"/>
    <col min="8708" max="8708" width="11.42578125" style="430"/>
    <col min="8709" max="8709" width="5.7109375" style="430" customWidth="1"/>
    <col min="8710" max="8710" width="0" style="430" hidden="1" customWidth="1"/>
    <col min="8711" max="8711" width="9.5703125" style="430" customWidth="1"/>
    <col min="8712" max="8712" width="14" style="430" customWidth="1"/>
    <col min="8713" max="8713" width="16.28515625" style="430" customWidth="1"/>
    <col min="8714" max="8714" width="15.85546875" style="430" customWidth="1"/>
    <col min="8715" max="8715" width="11.7109375" style="430" customWidth="1"/>
    <col min="8716" max="8716" width="8.28515625" style="430" customWidth="1"/>
    <col min="8717" max="8717" width="16.5703125" style="430" customWidth="1"/>
    <col min="8718" max="8960" width="11.42578125" style="430"/>
    <col min="8961" max="8961" width="22.7109375" style="430" customWidth="1"/>
    <col min="8962" max="8962" width="15.42578125" style="430" customWidth="1"/>
    <col min="8963" max="8963" width="7.28515625" style="430" customWidth="1"/>
    <col min="8964" max="8964" width="11.42578125" style="430"/>
    <col min="8965" max="8965" width="5.7109375" style="430" customWidth="1"/>
    <col min="8966" max="8966" width="0" style="430" hidden="1" customWidth="1"/>
    <col min="8967" max="8967" width="9.5703125" style="430" customWidth="1"/>
    <col min="8968" max="8968" width="14" style="430" customWidth="1"/>
    <col min="8969" max="8969" width="16.28515625" style="430" customWidth="1"/>
    <col min="8970" max="8970" width="15.85546875" style="430" customWidth="1"/>
    <col min="8971" max="8971" width="11.7109375" style="430" customWidth="1"/>
    <col min="8972" max="8972" width="8.28515625" style="430" customWidth="1"/>
    <col min="8973" max="8973" width="16.5703125" style="430" customWidth="1"/>
    <col min="8974" max="9216" width="11.42578125" style="430"/>
    <col min="9217" max="9217" width="22.7109375" style="430" customWidth="1"/>
    <col min="9218" max="9218" width="15.42578125" style="430" customWidth="1"/>
    <col min="9219" max="9219" width="7.28515625" style="430" customWidth="1"/>
    <col min="9220" max="9220" width="11.42578125" style="430"/>
    <col min="9221" max="9221" width="5.7109375" style="430" customWidth="1"/>
    <col min="9222" max="9222" width="0" style="430" hidden="1" customWidth="1"/>
    <col min="9223" max="9223" width="9.5703125" style="430" customWidth="1"/>
    <col min="9224" max="9224" width="14" style="430" customWidth="1"/>
    <col min="9225" max="9225" width="16.28515625" style="430" customWidth="1"/>
    <col min="9226" max="9226" width="15.85546875" style="430" customWidth="1"/>
    <col min="9227" max="9227" width="11.7109375" style="430" customWidth="1"/>
    <col min="9228" max="9228" width="8.28515625" style="430" customWidth="1"/>
    <col min="9229" max="9229" width="16.5703125" style="430" customWidth="1"/>
    <col min="9230" max="9472" width="11.42578125" style="430"/>
    <col min="9473" max="9473" width="22.7109375" style="430" customWidth="1"/>
    <col min="9474" max="9474" width="15.42578125" style="430" customWidth="1"/>
    <col min="9475" max="9475" width="7.28515625" style="430" customWidth="1"/>
    <col min="9476" max="9476" width="11.42578125" style="430"/>
    <col min="9477" max="9477" width="5.7109375" style="430" customWidth="1"/>
    <col min="9478" max="9478" width="0" style="430" hidden="1" customWidth="1"/>
    <col min="9479" max="9479" width="9.5703125" style="430" customWidth="1"/>
    <col min="9480" max="9480" width="14" style="430" customWidth="1"/>
    <col min="9481" max="9481" width="16.28515625" style="430" customWidth="1"/>
    <col min="9482" max="9482" width="15.85546875" style="430" customWidth="1"/>
    <col min="9483" max="9483" width="11.7109375" style="430" customWidth="1"/>
    <col min="9484" max="9484" width="8.28515625" style="430" customWidth="1"/>
    <col min="9485" max="9485" width="16.5703125" style="430" customWidth="1"/>
    <col min="9486" max="9728" width="11.42578125" style="430"/>
    <col min="9729" max="9729" width="22.7109375" style="430" customWidth="1"/>
    <col min="9730" max="9730" width="15.42578125" style="430" customWidth="1"/>
    <col min="9731" max="9731" width="7.28515625" style="430" customWidth="1"/>
    <col min="9732" max="9732" width="11.42578125" style="430"/>
    <col min="9733" max="9733" width="5.7109375" style="430" customWidth="1"/>
    <col min="9734" max="9734" width="0" style="430" hidden="1" customWidth="1"/>
    <col min="9735" max="9735" width="9.5703125" style="430" customWidth="1"/>
    <col min="9736" max="9736" width="14" style="430" customWidth="1"/>
    <col min="9737" max="9737" width="16.28515625" style="430" customWidth="1"/>
    <col min="9738" max="9738" width="15.85546875" style="430" customWidth="1"/>
    <col min="9739" max="9739" width="11.7109375" style="430" customWidth="1"/>
    <col min="9740" max="9740" width="8.28515625" style="430" customWidth="1"/>
    <col min="9741" max="9741" width="16.5703125" style="430" customWidth="1"/>
    <col min="9742" max="9984" width="11.42578125" style="430"/>
    <col min="9985" max="9985" width="22.7109375" style="430" customWidth="1"/>
    <col min="9986" max="9986" width="15.42578125" style="430" customWidth="1"/>
    <col min="9987" max="9987" width="7.28515625" style="430" customWidth="1"/>
    <col min="9988" max="9988" width="11.42578125" style="430"/>
    <col min="9989" max="9989" width="5.7109375" style="430" customWidth="1"/>
    <col min="9990" max="9990" width="0" style="430" hidden="1" customWidth="1"/>
    <col min="9991" max="9991" width="9.5703125" style="430" customWidth="1"/>
    <col min="9992" max="9992" width="14" style="430" customWidth="1"/>
    <col min="9993" max="9993" width="16.28515625" style="430" customWidth="1"/>
    <col min="9994" max="9994" width="15.85546875" style="430" customWidth="1"/>
    <col min="9995" max="9995" width="11.7109375" style="430" customWidth="1"/>
    <col min="9996" max="9996" width="8.28515625" style="430" customWidth="1"/>
    <col min="9997" max="9997" width="16.5703125" style="430" customWidth="1"/>
    <col min="9998" max="10240" width="11.42578125" style="430"/>
    <col min="10241" max="10241" width="22.7109375" style="430" customWidth="1"/>
    <col min="10242" max="10242" width="15.42578125" style="430" customWidth="1"/>
    <col min="10243" max="10243" width="7.28515625" style="430" customWidth="1"/>
    <col min="10244" max="10244" width="11.42578125" style="430"/>
    <col min="10245" max="10245" width="5.7109375" style="430" customWidth="1"/>
    <col min="10246" max="10246" width="0" style="430" hidden="1" customWidth="1"/>
    <col min="10247" max="10247" width="9.5703125" style="430" customWidth="1"/>
    <col min="10248" max="10248" width="14" style="430" customWidth="1"/>
    <col min="10249" max="10249" width="16.28515625" style="430" customWidth="1"/>
    <col min="10250" max="10250" width="15.85546875" style="430" customWidth="1"/>
    <col min="10251" max="10251" width="11.7109375" style="430" customWidth="1"/>
    <col min="10252" max="10252" width="8.28515625" style="430" customWidth="1"/>
    <col min="10253" max="10253" width="16.5703125" style="430" customWidth="1"/>
    <col min="10254" max="10496" width="11.42578125" style="430"/>
    <col min="10497" max="10497" width="22.7109375" style="430" customWidth="1"/>
    <col min="10498" max="10498" width="15.42578125" style="430" customWidth="1"/>
    <col min="10499" max="10499" width="7.28515625" style="430" customWidth="1"/>
    <col min="10500" max="10500" width="11.42578125" style="430"/>
    <col min="10501" max="10501" width="5.7109375" style="430" customWidth="1"/>
    <col min="10502" max="10502" width="0" style="430" hidden="1" customWidth="1"/>
    <col min="10503" max="10503" width="9.5703125" style="430" customWidth="1"/>
    <col min="10504" max="10504" width="14" style="430" customWidth="1"/>
    <col min="10505" max="10505" width="16.28515625" style="430" customWidth="1"/>
    <col min="10506" max="10506" width="15.85546875" style="430" customWidth="1"/>
    <col min="10507" max="10507" width="11.7109375" style="430" customWidth="1"/>
    <col min="10508" max="10508" width="8.28515625" style="430" customWidth="1"/>
    <col min="10509" max="10509" width="16.5703125" style="430" customWidth="1"/>
    <col min="10510" max="10752" width="11.42578125" style="430"/>
    <col min="10753" max="10753" width="22.7109375" style="430" customWidth="1"/>
    <col min="10754" max="10754" width="15.42578125" style="430" customWidth="1"/>
    <col min="10755" max="10755" width="7.28515625" style="430" customWidth="1"/>
    <col min="10756" max="10756" width="11.42578125" style="430"/>
    <col min="10757" max="10757" width="5.7109375" style="430" customWidth="1"/>
    <col min="10758" max="10758" width="0" style="430" hidden="1" customWidth="1"/>
    <col min="10759" max="10759" width="9.5703125" style="430" customWidth="1"/>
    <col min="10760" max="10760" width="14" style="430" customWidth="1"/>
    <col min="10761" max="10761" width="16.28515625" style="430" customWidth="1"/>
    <col min="10762" max="10762" width="15.85546875" style="430" customWidth="1"/>
    <col min="10763" max="10763" width="11.7109375" style="430" customWidth="1"/>
    <col min="10764" max="10764" width="8.28515625" style="430" customWidth="1"/>
    <col min="10765" max="10765" width="16.5703125" style="430" customWidth="1"/>
    <col min="10766" max="11008" width="11.42578125" style="430"/>
    <col min="11009" max="11009" width="22.7109375" style="430" customWidth="1"/>
    <col min="11010" max="11010" width="15.42578125" style="430" customWidth="1"/>
    <col min="11011" max="11011" width="7.28515625" style="430" customWidth="1"/>
    <col min="11012" max="11012" width="11.42578125" style="430"/>
    <col min="11013" max="11013" width="5.7109375" style="430" customWidth="1"/>
    <col min="11014" max="11014" width="0" style="430" hidden="1" customWidth="1"/>
    <col min="11015" max="11015" width="9.5703125" style="430" customWidth="1"/>
    <col min="11016" max="11016" width="14" style="430" customWidth="1"/>
    <col min="11017" max="11017" width="16.28515625" style="430" customWidth="1"/>
    <col min="11018" max="11018" width="15.85546875" style="430" customWidth="1"/>
    <col min="11019" max="11019" width="11.7109375" style="430" customWidth="1"/>
    <col min="11020" max="11020" width="8.28515625" style="430" customWidth="1"/>
    <col min="11021" max="11021" width="16.5703125" style="430" customWidth="1"/>
    <col min="11022" max="11264" width="11.42578125" style="430"/>
    <col min="11265" max="11265" width="22.7109375" style="430" customWidth="1"/>
    <col min="11266" max="11266" width="15.42578125" style="430" customWidth="1"/>
    <col min="11267" max="11267" width="7.28515625" style="430" customWidth="1"/>
    <col min="11268" max="11268" width="11.42578125" style="430"/>
    <col min="11269" max="11269" width="5.7109375" style="430" customWidth="1"/>
    <col min="11270" max="11270" width="0" style="430" hidden="1" customWidth="1"/>
    <col min="11271" max="11271" width="9.5703125" style="430" customWidth="1"/>
    <col min="11272" max="11272" width="14" style="430" customWidth="1"/>
    <col min="11273" max="11273" width="16.28515625" style="430" customWidth="1"/>
    <col min="11274" max="11274" width="15.85546875" style="430" customWidth="1"/>
    <col min="11275" max="11275" width="11.7109375" style="430" customWidth="1"/>
    <col min="11276" max="11276" width="8.28515625" style="430" customWidth="1"/>
    <col min="11277" max="11277" width="16.5703125" style="430" customWidth="1"/>
    <col min="11278" max="11520" width="11.42578125" style="430"/>
    <col min="11521" max="11521" width="22.7109375" style="430" customWidth="1"/>
    <col min="11522" max="11522" width="15.42578125" style="430" customWidth="1"/>
    <col min="11523" max="11523" width="7.28515625" style="430" customWidth="1"/>
    <col min="11524" max="11524" width="11.42578125" style="430"/>
    <col min="11525" max="11525" width="5.7109375" style="430" customWidth="1"/>
    <col min="11526" max="11526" width="0" style="430" hidden="1" customWidth="1"/>
    <col min="11527" max="11527" width="9.5703125" style="430" customWidth="1"/>
    <col min="11528" max="11528" width="14" style="430" customWidth="1"/>
    <col min="11529" max="11529" width="16.28515625" style="430" customWidth="1"/>
    <col min="11530" max="11530" width="15.85546875" style="430" customWidth="1"/>
    <col min="11531" max="11531" width="11.7109375" style="430" customWidth="1"/>
    <col min="11532" max="11532" width="8.28515625" style="430" customWidth="1"/>
    <col min="11533" max="11533" width="16.5703125" style="430" customWidth="1"/>
    <col min="11534" max="11776" width="11.42578125" style="430"/>
    <col min="11777" max="11777" width="22.7109375" style="430" customWidth="1"/>
    <col min="11778" max="11778" width="15.42578125" style="430" customWidth="1"/>
    <col min="11779" max="11779" width="7.28515625" style="430" customWidth="1"/>
    <col min="11780" max="11780" width="11.42578125" style="430"/>
    <col min="11781" max="11781" width="5.7109375" style="430" customWidth="1"/>
    <col min="11782" max="11782" width="0" style="430" hidden="1" customWidth="1"/>
    <col min="11783" max="11783" width="9.5703125" style="430" customWidth="1"/>
    <col min="11784" max="11784" width="14" style="430" customWidth="1"/>
    <col min="11785" max="11785" width="16.28515625" style="430" customWidth="1"/>
    <col min="11786" max="11786" width="15.85546875" style="430" customWidth="1"/>
    <col min="11787" max="11787" width="11.7109375" style="430" customWidth="1"/>
    <col min="11788" max="11788" width="8.28515625" style="430" customWidth="1"/>
    <col min="11789" max="11789" width="16.5703125" style="430" customWidth="1"/>
    <col min="11790" max="12032" width="11.42578125" style="430"/>
    <col min="12033" max="12033" width="22.7109375" style="430" customWidth="1"/>
    <col min="12034" max="12034" width="15.42578125" style="430" customWidth="1"/>
    <col min="12035" max="12035" width="7.28515625" style="430" customWidth="1"/>
    <col min="12036" max="12036" width="11.42578125" style="430"/>
    <col min="12037" max="12037" width="5.7109375" style="430" customWidth="1"/>
    <col min="12038" max="12038" width="0" style="430" hidden="1" customWidth="1"/>
    <col min="12039" max="12039" width="9.5703125" style="430" customWidth="1"/>
    <col min="12040" max="12040" width="14" style="430" customWidth="1"/>
    <col min="12041" max="12041" width="16.28515625" style="430" customWidth="1"/>
    <col min="12042" max="12042" width="15.85546875" style="430" customWidth="1"/>
    <col min="12043" max="12043" width="11.7109375" style="430" customWidth="1"/>
    <col min="12044" max="12044" width="8.28515625" style="430" customWidth="1"/>
    <col min="12045" max="12045" width="16.5703125" style="430" customWidth="1"/>
    <col min="12046" max="12288" width="11.42578125" style="430"/>
    <col min="12289" max="12289" width="22.7109375" style="430" customWidth="1"/>
    <col min="12290" max="12290" width="15.42578125" style="430" customWidth="1"/>
    <col min="12291" max="12291" width="7.28515625" style="430" customWidth="1"/>
    <col min="12292" max="12292" width="11.42578125" style="430"/>
    <col min="12293" max="12293" width="5.7109375" style="430" customWidth="1"/>
    <col min="12294" max="12294" width="0" style="430" hidden="1" customWidth="1"/>
    <col min="12295" max="12295" width="9.5703125" style="430" customWidth="1"/>
    <col min="12296" max="12296" width="14" style="430" customWidth="1"/>
    <col min="12297" max="12297" width="16.28515625" style="430" customWidth="1"/>
    <col min="12298" max="12298" width="15.85546875" style="430" customWidth="1"/>
    <col min="12299" max="12299" width="11.7109375" style="430" customWidth="1"/>
    <col min="12300" max="12300" width="8.28515625" style="430" customWidth="1"/>
    <col min="12301" max="12301" width="16.5703125" style="430" customWidth="1"/>
    <col min="12302" max="12544" width="11.42578125" style="430"/>
    <col min="12545" max="12545" width="22.7109375" style="430" customWidth="1"/>
    <col min="12546" max="12546" width="15.42578125" style="430" customWidth="1"/>
    <col min="12547" max="12547" width="7.28515625" style="430" customWidth="1"/>
    <col min="12548" max="12548" width="11.42578125" style="430"/>
    <col min="12549" max="12549" width="5.7109375" style="430" customWidth="1"/>
    <col min="12550" max="12550" width="0" style="430" hidden="1" customWidth="1"/>
    <col min="12551" max="12551" width="9.5703125" style="430" customWidth="1"/>
    <col min="12552" max="12552" width="14" style="430" customWidth="1"/>
    <col min="12553" max="12553" width="16.28515625" style="430" customWidth="1"/>
    <col min="12554" max="12554" width="15.85546875" style="430" customWidth="1"/>
    <col min="12555" max="12555" width="11.7109375" style="430" customWidth="1"/>
    <col min="12556" max="12556" width="8.28515625" style="430" customWidth="1"/>
    <col min="12557" max="12557" width="16.5703125" style="430" customWidth="1"/>
    <col min="12558" max="12800" width="11.42578125" style="430"/>
    <col min="12801" max="12801" width="22.7109375" style="430" customWidth="1"/>
    <col min="12802" max="12802" width="15.42578125" style="430" customWidth="1"/>
    <col min="12803" max="12803" width="7.28515625" style="430" customWidth="1"/>
    <col min="12804" max="12804" width="11.42578125" style="430"/>
    <col min="12805" max="12805" width="5.7109375" style="430" customWidth="1"/>
    <col min="12806" max="12806" width="0" style="430" hidden="1" customWidth="1"/>
    <col min="12807" max="12807" width="9.5703125" style="430" customWidth="1"/>
    <col min="12808" max="12808" width="14" style="430" customWidth="1"/>
    <col min="12809" max="12809" width="16.28515625" style="430" customWidth="1"/>
    <col min="12810" max="12810" width="15.85546875" style="430" customWidth="1"/>
    <col min="12811" max="12811" width="11.7109375" style="430" customWidth="1"/>
    <col min="12812" max="12812" width="8.28515625" style="430" customWidth="1"/>
    <col min="12813" max="12813" width="16.5703125" style="430" customWidth="1"/>
    <col min="12814" max="13056" width="11.42578125" style="430"/>
    <col min="13057" max="13057" width="22.7109375" style="430" customWidth="1"/>
    <col min="13058" max="13058" width="15.42578125" style="430" customWidth="1"/>
    <col min="13059" max="13059" width="7.28515625" style="430" customWidth="1"/>
    <col min="13060" max="13060" width="11.42578125" style="430"/>
    <col min="13061" max="13061" width="5.7109375" style="430" customWidth="1"/>
    <col min="13062" max="13062" width="0" style="430" hidden="1" customWidth="1"/>
    <col min="13063" max="13063" width="9.5703125" style="430" customWidth="1"/>
    <col min="13064" max="13064" width="14" style="430" customWidth="1"/>
    <col min="13065" max="13065" width="16.28515625" style="430" customWidth="1"/>
    <col min="13066" max="13066" width="15.85546875" style="430" customWidth="1"/>
    <col min="13067" max="13067" width="11.7109375" style="430" customWidth="1"/>
    <col min="13068" max="13068" width="8.28515625" style="430" customWidth="1"/>
    <col min="13069" max="13069" width="16.5703125" style="430" customWidth="1"/>
    <col min="13070" max="13312" width="11.42578125" style="430"/>
    <col min="13313" max="13313" width="22.7109375" style="430" customWidth="1"/>
    <col min="13314" max="13314" width="15.42578125" style="430" customWidth="1"/>
    <col min="13315" max="13315" width="7.28515625" style="430" customWidth="1"/>
    <col min="13316" max="13316" width="11.42578125" style="430"/>
    <col min="13317" max="13317" width="5.7109375" style="430" customWidth="1"/>
    <col min="13318" max="13318" width="0" style="430" hidden="1" customWidth="1"/>
    <col min="13319" max="13319" width="9.5703125" style="430" customWidth="1"/>
    <col min="13320" max="13320" width="14" style="430" customWidth="1"/>
    <col min="13321" max="13321" width="16.28515625" style="430" customWidth="1"/>
    <col min="13322" max="13322" width="15.85546875" style="430" customWidth="1"/>
    <col min="13323" max="13323" width="11.7109375" style="430" customWidth="1"/>
    <col min="13324" max="13324" width="8.28515625" style="430" customWidth="1"/>
    <col min="13325" max="13325" width="16.5703125" style="430" customWidth="1"/>
    <col min="13326" max="13568" width="11.42578125" style="430"/>
    <col min="13569" max="13569" width="22.7109375" style="430" customWidth="1"/>
    <col min="13570" max="13570" width="15.42578125" style="430" customWidth="1"/>
    <col min="13571" max="13571" width="7.28515625" style="430" customWidth="1"/>
    <col min="13572" max="13572" width="11.42578125" style="430"/>
    <col min="13573" max="13573" width="5.7109375" style="430" customWidth="1"/>
    <col min="13574" max="13574" width="0" style="430" hidden="1" customWidth="1"/>
    <col min="13575" max="13575" width="9.5703125" style="430" customWidth="1"/>
    <col min="13576" max="13576" width="14" style="430" customWidth="1"/>
    <col min="13577" max="13577" width="16.28515625" style="430" customWidth="1"/>
    <col min="13578" max="13578" width="15.85546875" style="430" customWidth="1"/>
    <col min="13579" max="13579" width="11.7109375" style="430" customWidth="1"/>
    <col min="13580" max="13580" width="8.28515625" style="430" customWidth="1"/>
    <col min="13581" max="13581" width="16.5703125" style="430" customWidth="1"/>
    <col min="13582" max="13824" width="11.42578125" style="430"/>
    <col min="13825" max="13825" width="22.7109375" style="430" customWidth="1"/>
    <col min="13826" max="13826" width="15.42578125" style="430" customWidth="1"/>
    <col min="13827" max="13827" width="7.28515625" style="430" customWidth="1"/>
    <col min="13828" max="13828" width="11.42578125" style="430"/>
    <col min="13829" max="13829" width="5.7109375" style="430" customWidth="1"/>
    <col min="13830" max="13830" width="0" style="430" hidden="1" customWidth="1"/>
    <col min="13831" max="13831" width="9.5703125" style="430" customWidth="1"/>
    <col min="13832" max="13832" width="14" style="430" customWidth="1"/>
    <col min="13833" max="13833" width="16.28515625" style="430" customWidth="1"/>
    <col min="13834" max="13834" width="15.85546875" style="430" customWidth="1"/>
    <col min="13835" max="13835" width="11.7109375" style="430" customWidth="1"/>
    <col min="13836" max="13836" width="8.28515625" style="430" customWidth="1"/>
    <col min="13837" max="13837" width="16.5703125" style="430" customWidth="1"/>
    <col min="13838" max="14080" width="11.42578125" style="430"/>
    <col min="14081" max="14081" width="22.7109375" style="430" customWidth="1"/>
    <col min="14082" max="14082" width="15.42578125" style="430" customWidth="1"/>
    <col min="14083" max="14083" width="7.28515625" style="430" customWidth="1"/>
    <col min="14084" max="14084" width="11.42578125" style="430"/>
    <col min="14085" max="14085" width="5.7109375" style="430" customWidth="1"/>
    <col min="14086" max="14086" width="0" style="430" hidden="1" customWidth="1"/>
    <col min="14087" max="14087" width="9.5703125" style="430" customWidth="1"/>
    <col min="14088" max="14088" width="14" style="430" customWidth="1"/>
    <col min="14089" max="14089" width="16.28515625" style="430" customWidth="1"/>
    <col min="14090" max="14090" width="15.85546875" style="430" customWidth="1"/>
    <col min="14091" max="14091" width="11.7109375" style="430" customWidth="1"/>
    <col min="14092" max="14092" width="8.28515625" style="430" customWidth="1"/>
    <col min="14093" max="14093" width="16.5703125" style="430" customWidth="1"/>
    <col min="14094" max="14336" width="11.42578125" style="430"/>
    <col min="14337" max="14337" width="22.7109375" style="430" customWidth="1"/>
    <col min="14338" max="14338" width="15.42578125" style="430" customWidth="1"/>
    <col min="14339" max="14339" width="7.28515625" style="430" customWidth="1"/>
    <col min="14340" max="14340" width="11.42578125" style="430"/>
    <col min="14341" max="14341" width="5.7109375" style="430" customWidth="1"/>
    <col min="14342" max="14342" width="0" style="430" hidden="1" customWidth="1"/>
    <col min="14343" max="14343" width="9.5703125" style="430" customWidth="1"/>
    <col min="14344" max="14344" width="14" style="430" customWidth="1"/>
    <col min="14345" max="14345" width="16.28515625" style="430" customWidth="1"/>
    <col min="14346" max="14346" width="15.85546875" style="430" customWidth="1"/>
    <col min="14347" max="14347" width="11.7109375" style="430" customWidth="1"/>
    <col min="14348" max="14348" width="8.28515625" style="430" customWidth="1"/>
    <col min="14349" max="14349" width="16.5703125" style="430" customWidth="1"/>
    <col min="14350" max="14592" width="11.42578125" style="430"/>
    <col min="14593" max="14593" width="22.7109375" style="430" customWidth="1"/>
    <col min="14594" max="14594" width="15.42578125" style="430" customWidth="1"/>
    <col min="14595" max="14595" width="7.28515625" style="430" customWidth="1"/>
    <col min="14596" max="14596" width="11.42578125" style="430"/>
    <col min="14597" max="14597" width="5.7109375" style="430" customWidth="1"/>
    <col min="14598" max="14598" width="0" style="430" hidden="1" customWidth="1"/>
    <col min="14599" max="14599" width="9.5703125" style="430" customWidth="1"/>
    <col min="14600" max="14600" width="14" style="430" customWidth="1"/>
    <col min="14601" max="14601" width="16.28515625" style="430" customWidth="1"/>
    <col min="14602" max="14602" width="15.85546875" style="430" customWidth="1"/>
    <col min="14603" max="14603" width="11.7109375" style="430" customWidth="1"/>
    <col min="14604" max="14604" width="8.28515625" style="430" customWidth="1"/>
    <col min="14605" max="14605" width="16.5703125" style="430" customWidth="1"/>
    <col min="14606" max="14848" width="11.42578125" style="430"/>
    <col min="14849" max="14849" width="22.7109375" style="430" customWidth="1"/>
    <col min="14850" max="14850" width="15.42578125" style="430" customWidth="1"/>
    <col min="14851" max="14851" width="7.28515625" style="430" customWidth="1"/>
    <col min="14852" max="14852" width="11.42578125" style="430"/>
    <col min="14853" max="14853" width="5.7109375" style="430" customWidth="1"/>
    <col min="14854" max="14854" width="0" style="430" hidden="1" customWidth="1"/>
    <col min="14855" max="14855" width="9.5703125" style="430" customWidth="1"/>
    <col min="14856" max="14856" width="14" style="430" customWidth="1"/>
    <col min="14857" max="14857" width="16.28515625" style="430" customWidth="1"/>
    <col min="14858" max="14858" width="15.85546875" style="430" customWidth="1"/>
    <col min="14859" max="14859" width="11.7109375" style="430" customWidth="1"/>
    <col min="14860" max="14860" width="8.28515625" style="430" customWidth="1"/>
    <col min="14861" max="14861" width="16.5703125" style="430" customWidth="1"/>
    <col min="14862" max="15104" width="11.42578125" style="430"/>
    <col min="15105" max="15105" width="22.7109375" style="430" customWidth="1"/>
    <col min="15106" max="15106" width="15.42578125" style="430" customWidth="1"/>
    <col min="15107" max="15107" width="7.28515625" style="430" customWidth="1"/>
    <col min="15108" max="15108" width="11.42578125" style="430"/>
    <col min="15109" max="15109" width="5.7109375" style="430" customWidth="1"/>
    <col min="15110" max="15110" width="0" style="430" hidden="1" customWidth="1"/>
    <col min="15111" max="15111" width="9.5703125" style="430" customWidth="1"/>
    <col min="15112" max="15112" width="14" style="430" customWidth="1"/>
    <col min="15113" max="15113" width="16.28515625" style="430" customWidth="1"/>
    <col min="15114" max="15114" width="15.85546875" style="430" customWidth="1"/>
    <col min="15115" max="15115" width="11.7109375" style="430" customWidth="1"/>
    <col min="15116" max="15116" width="8.28515625" style="430" customWidth="1"/>
    <col min="15117" max="15117" width="16.5703125" style="430" customWidth="1"/>
    <col min="15118" max="15360" width="11.42578125" style="430"/>
    <col min="15361" max="15361" width="22.7109375" style="430" customWidth="1"/>
    <col min="15362" max="15362" width="15.42578125" style="430" customWidth="1"/>
    <col min="15363" max="15363" width="7.28515625" style="430" customWidth="1"/>
    <col min="15364" max="15364" width="11.42578125" style="430"/>
    <col min="15365" max="15365" width="5.7109375" style="430" customWidth="1"/>
    <col min="15366" max="15366" width="0" style="430" hidden="1" customWidth="1"/>
    <col min="15367" max="15367" width="9.5703125" style="430" customWidth="1"/>
    <col min="15368" max="15368" width="14" style="430" customWidth="1"/>
    <col min="15369" max="15369" width="16.28515625" style="430" customWidth="1"/>
    <col min="15370" max="15370" width="15.85546875" style="430" customWidth="1"/>
    <col min="15371" max="15371" width="11.7109375" style="430" customWidth="1"/>
    <col min="15372" max="15372" width="8.28515625" style="430" customWidth="1"/>
    <col min="15373" max="15373" width="16.5703125" style="430" customWidth="1"/>
    <col min="15374" max="15616" width="11.42578125" style="430"/>
    <col min="15617" max="15617" width="22.7109375" style="430" customWidth="1"/>
    <col min="15618" max="15618" width="15.42578125" style="430" customWidth="1"/>
    <col min="15619" max="15619" width="7.28515625" style="430" customWidth="1"/>
    <col min="15620" max="15620" width="11.42578125" style="430"/>
    <col min="15621" max="15621" width="5.7109375" style="430" customWidth="1"/>
    <col min="15622" max="15622" width="0" style="430" hidden="1" customWidth="1"/>
    <col min="15623" max="15623" width="9.5703125" style="430" customWidth="1"/>
    <col min="15624" max="15624" width="14" style="430" customWidth="1"/>
    <col min="15625" max="15625" width="16.28515625" style="430" customWidth="1"/>
    <col min="15626" max="15626" width="15.85546875" style="430" customWidth="1"/>
    <col min="15627" max="15627" width="11.7109375" style="430" customWidth="1"/>
    <col min="15628" max="15628" width="8.28515625" style="430" customWidth="1"/>
    <col min="15629" max="15629" width="16.5703125" style="430" customWidth="1"/>
    <col min="15630" max="15872" width="11.42578125" style="430"/>
    <col min="15873" max="15873" width="22.7109375" style="430" customWidth="1"/>
    <col min="15874" max="15874" width="15.42578125" style="430" customWidth="1"/>
    <col min="15875" max="15875" width="7.28515625" style="430" customWidth="1"/>
    <col min="15876" max="15876" width="11.42578125" style="430"/>
    <col min="15877" max="15877" width="5.7109375" style="430" customWidth="1"/>
    <col min="15878" max="15878" width="0" style="430" hidden="1" customWidth="1"/>
    <col min="15879" max="15879" width="9.5703125" style="430" customWidth="1"/>
    <col min="15880" max="15880" width="14" style="430" customWidth="1"/>
    <col min="15881" max="15881" width="16.28515625" style="430" customWidth="1"/>
    <col min="15882" max="15882" width="15.85546875" style="430" customWidth="1"/>
    <col min="15883" max="15883" width="11.7109375" style="430" customWidth="1"/>
    <col min="15884" max="15884" width="8.28515625" style="430" customWidth="1"/>
    <col min="15885" max="15885" width="16.5703125" style="430" customWidth="1"/>
    <col min="15886" max="16128" width="11.42578125" style="430"/>
    <col min="16129" max="16129" width="22.7109375" style="430" customWidth="1"/>
    <col min="16130" max="16130" width="15.42578125" style="430" customWidth="1"/>
    <col min="16131" max="16131" width="7.28515625" style="430" customWidth="1"/>
    <col min="16132" max="16132" width="11.42578125" style="430"/>
    <col min="16133" max="16133" width="5.7109375" style="430" customWidth="1"/>
    <col min="16134" max="16134" width="0" style="430" hidden="1" customWidth="1"/>
    <col min="16135" max="16135" width="9.5703125" style="430" customWidth="1"/>
    <col min="16136" max="16136" width="14" style="430" customWidth="1"/>
    <col min="16137" max="16137" width="16.28515625" style="430" customWidth="1"/>
    <col min="16138" max="16138" width="15.85546875" style="430" customWidth="1"/>
    <col min="16139" max="16139" width="11.7109375" style="430" customWidth="1"/>
    <col min="16140" max="16140" width="8.28515625" style="430" customWidth="1"/>
    <col min="16141" max="16141" width="16.5703125" style="430" customWidth="1"/>
    <col min="16142" max="16384" width="11.42578125" style="430"/>
  </cols>
  <sheetData>
    <row r="1" spans="1:13">
      <c r="A1" s="724"/>
      <c r="B1" s="727"/>
      <c r="C1" s="728"/>
      <c r="D1" s="728"/>
      <c r="E1" s="728"/>
      <c r="F1" s="728"/>
      <c r="G1" s="728"/>
      <c r="H1" s="728"/>
      <c r="I1" s="729"/>
      <c r="J1" s="690" t="s">
        <v>2036</v>
      </c>
      <c r="K1" s="697" t="s">
        <v>2037</v>
      </c>
      <c r="L1" s="698"/>
      <c r="M1" s="699"/>
    </row>
    <row r="2" spans="1:13">
      <c r="A2" s="725"/>
      <c r="B2" s="703" t="s">
        <v>2038</v>
      </c>
      <c r="C2" s="704"/>
      <c r="D2" s="704"/>
      <c r="E2" s="704"/>
      <c r="F2" s="704"/>
      <c r="G2" s="704"/>
      <c r="H2" s="704"/>
      <c r="I2" s="705"/>
      <c r="J2" s="691"/>
      <c r="K2" s="700"/>
      <c r="L2" s="701"/>
      <c r="M2" s="702"/>
    </row>
    <row r="3" spans="1:13">
      <c r="A3" s="725"/>
      <c r="B3" s="706" t="s">
        <v>2039</v>
      </c>
      <c r="C3" s="707"/>
      <c r="D3" s="707"/>
      <c r="E3" s="707"/>
      <c r="F3" s="707"/>
      <c r="G3" s="707"/>
      <c r="H3" s="707"/>
      <c r="I3" s="708"/>
      <c r="J3" s="695" t="s">
        <v>2040</v>
      </c>
      <c r="K3" s="710">
        <v>1</v>
      </c>
      <c r="L3" s="711"/>
      <c r="M3" s="712"/>
    </row>
    <row r="4" spans="1:13">
      <c r="A4" s="725"/>
      <c r="B4" s="706" t="s">
        <v>2041</v>
      </c>
      <c r="C4" s="707"/>
      <c r="D4" s="707"/>
      <c r="E4" s="707"/>
      <c r="F4" s="707"/>
      <c r="G4" s="707"/>
      <c r="H4" s="707"/>
      <c r="I4" s="708"/>
      <c r="J4" s="709"/>
      <c r="K4" s="713"/>
      <c r="L4" s="714"/>
      <c r="M4" s="715"/>
    </row>
    <row r="5" spans="1:13">
      <c r="A5" s="725"/>
      <c r="B5" s="692" t="s">
        <v>2042</v>
      </c>
      <c r="C5" s="693"/>
      <c r="D5" s="693"/>
      <c r="E5" s="693"/>
      <c r="F5" s="693"/>
      <c r="G5" s="693"/>
      <c r="H5" s="693"/>
      <c r="I5" s="694"/>
      <c r="J5" s="695" t="s">
        <v>2043</v>
      </c>
      <c r="K5" s="716"/>
      <c r="L5" s="716" t="s">
        <v>2044</v>
      </c>
      <c r="M5" s="718"/>
    </row>
    <row r="6" spans="1:13" ht="13.5" customHeight="1" thickBot="1">
      <c r="A6" s="726"/>
      <c r="B6" s="730"/>
      <c r="C6" s="731"/>
      <c r="D6" s="731"/>
      <c r="E6" s="731"/>
      <c r="F6" s="731"/>
      <c r="G6" s="731"/>
      <c r="H6" s="731"/>
      <c r="I6" s="732"/>
      <c r="J6" s="696"/>
      <c r="K6" s="717"/>
      <c r="L6" s="717"/>
      <c r="M6" s="719"/>
    </row>
    <row r="7" spans="1:13" s="435" customFormat="1" ht="9" thickBot="1">
      <c r="A7" s="431"/>
      <c r="B7" s="432"/>
      <c r="C7" s="432"/>
      <c r="D7" s="432"/>
      <c r="E7" s="432"/>
      <c r="F7" s="432"/>
      <c r="G7" s="432"/>
      <c r="H7" s="432"/>
      <c r="I7" s="432"/>
      <c r="J7" s="432"/>
      <c r="K7" s="433"/>
      <c r="L7" s="433"/>
      <c r="M7" s="434"/>
    </row>
    <row r="8" spans="1:13" ht="21.95" customHeight="1">
      <c r="A8" s="436"/>
      <c r="B8" s="437"/>
      <c r="C8" s="437"/>
      <c r="D8" s="437"/>
      <c r="E8" s="437"/>
      <c r="F8" s="437"/>
      <c r="G8" s="438"/>
      <c r="H8" s="437"/>
      <c r="I8" s="437"/>
      <c r="J8" s="439" t="s">
        <v>2045</v>
      </c>
      <c r="K8" s="440"/>
      <c r="L8" s="440"/>
      <c r="M8" s="441"/>
    </row>
    <row r="9" spans="1:13" s="448" customFormat="1" ht="11.25">
      <c r="A9" s="442"/>
      <c r="B9" s="443"/>
      <c r="C9" s="443"/>
      <c r="D9" s="443"/>
      <c r="E9" s="443"/>
      <c r="F9" s="443"/>
      <c r="G9" s="444"/>
      <c r="H9" s="443"/>
      <c r="I9" s="443"/>
      <c r="J9" s="445"/>
      <c r="K9" s="446" t="s">
        <v>2046</v>
      </c>
      <c r="L9" s="446" t="s">
        <v>2047</v>
      </c>
      <c r="M9" s="447" t="s">
        <v>2048</v>
      </c>
    </row>
    <row r="10" spans="1:13" ht="27.75" customHeight="1">
      <c r="A10" s="721" t="s">
        <v>2049</v>
      </c>
      <c r="B10" s="722"/>
      <c r="C10" s="722"/>
      <c r="D10" s="722"/>
      <c r="E10" s="449" t="s">
        <v>2050</v>
      </c>
      <c r="F10" s="450"/>
      <c r="H10" s="723" t="s">
        <v>2051</v>
      </c>
      <c r="I10" s="723"/>
      <c r="J10" s="451" t="s">
        <v>2050</v>
      </c>
      <c r="K10" s="452"/>
      <c r="L10" s="452"/>
      <c r="M10" s="453"/>
    </row>
    <row r="11" spans="1:13" ht="24" customHeight="1">
      <c r="A11" s="454" t="s">
        <v>2052</v>
      </c>
      <c r="B11" s="455"/>
      <c r="C11" s="720"/>
      <c r="D11" s="720"/>
      <c r="E11" s="456"/>
      <c r="F11" s="456"/>
      <c r="G11" s="457"/>
      <c r="I11" s="458" t="s">
        <v>2053</v>
      </c>
      <c r="J11" s="455"/>
      <c r="K11" s="459"/>
      <c r="L11" s="459"/>
      <c r="M11" s="460"/>
    </row>
    <row r="12" spans="1:13" ht="13.5" thickBot="1">
      <c r="A12" s="461"/>
      <c r="B12" s="462"/>
      <c r="C12" s="463"/>
      <c r="D12" s="463"/>
      <c r="E12" s="463"/>
      <c r="F12" s="463"/>
      <c r="G12" s="462"/>
      <c r="H12" s="463"/>
      <c r="I12" s="462"/>
      <c r="J12" s="463"/>
      <c r="K12" s="679"/>
      <c r="L12" s="679"/>
      <c r="M12" s="680"/>
    </row>
    <row r="13" spans="1:13">
      <c r="A13" s="464"/>
      <c r="B13" s="465"/>
      <c r="C13" s="465"/>
      <c r="D13" s="465"/>
      <c r="E13" s="465"/>
      <c r="F13" s="465"/>
      <c r="G13" s="465"/>
      <c r="H13" s="465"/>
      <c r="I13" s="465"/>
      <c r="J13" s="465"/>
      <c r="K13" s="465"/>
      <c r="L13" s="465"/>
      <c r="M13" s="466"/>
    </row>
    <row r="14" spans="1:13">
      <c r="A14" s="467" t="s">
        <v>2054</v>
      </c>
      <c r="B14" s="468"/>
      <c r="C14" s="469" t="s">
        <v>2044</v>
      </c>
      <c r="D14" s="470"/>
      <c r="G14" s="471"/>
      <c r="H14" s="471"/>
      <c r="I14" s="471"/>
      <c r="J14" s="471"/>
      <c r="K14" s="471"/>
      <c r="L14" s="471"/>
      <c r="M14" s="472"/>
    </row>
    <row r="15" spans="1:13" ht="19.5" customHeight="1">
      <c r="A15" s="473" t="s">
        <v>2055</v>
      </c>
      <c r="B15" s="474"/>
      <c r="C15" s="475"/>
      <c r="D15" s="475"/>
      <c r="E15" s="475"/>
      <c r="F15" s="475"/>
      <c r="G15" s="475"/>
      <c r="H15" s="475"/>
      <c r="I15" s="475"/>
      <c r="J15" s="475"/>
      <c r="K15" s="475"/>
      <c r="L15" s="475"/>
      <c r="M15" s="472"/>
    </row>
    <row r="16" spans="1:13" ht="18" customHeight="1">
      <c r="A16" s="473"/>
      <c r="B16" s="476"/>
      <c r="C16" s="477"/>
      <c r="D16" s="475"/>
      <c r="E16" s="475"/>
      <c r="F16" s="475"/>
      <c r="G16" s="475"/>
      <c r="H16" s="475"/>
      <c r="I16" s="475"/>
      <c r="J16" s="475"/>
      <c r="K16" s="475"/>
      <c r="L16" s="475"/>
      <c r="M16" s="472"/>
    </row>
    <row r="17" spans="1:13" ht="6" customHeight="1">
      <c r="A17" s="473"/>
      <c r="B17" s="478"/>
      <c r="C17" s="479"/>
      <c r="D17" s="479"/>
      <c r="E17" s="479"/>
      <c r="F17" s="479"/>
      <c r="G17" s="479"/>
      <c r="H17" s="479"/>
      <c r="I17" s="479"/>
      <c r="J17" s="479"/>
      <c r="K17" s="479"/>
      <c r="L17" s="479"/>
      <c r="M17" s="480"/>
    </row>
    <row r="18" spans="1:13" ht="18" customHeight="1">
      <c r="A18" s="473" t="s">
        <v>2056</v>
      </c>
      <c r="B18" s="476"/>
      <c r="C18" s="475"/>
      <c r="D18" s="475"/>
      <c r="E18" s="475"/>
      <c r="F18" s="475"/>
      <c r="G18" s="475"/>
      <c r="H18" s="481"/>
      <c r="I18" s="469" t="s">
        <v>2057</v>
      </c>
      <c r="J18" s="475"/>
      <c r="K18" s="475"/>
      <c r="L18" s="475"/>
      <c r="M18" s="482"/>
    </row>
    <row r="19" spans="1:13" ht="4.5" customHeight="1">
      <c r="A19" s="473"/>
      <c r="B19" s="478"/>
      <c r="C19" s="479"/>
      <c r="D19" s="479"/>
      <c r="E19" s="479"/>
      <c r="F19" s="479"/>
      <c r="G19" s="479"/>
      <c r="H19" s="479"/>
      <c r="I19" s="479"/>
      <c r="J19" s="479"/>
      <c r="K19" s="479"/>
      <c r="L19" s="479"/>
      <c r="M19" s="480"/>
    </row>
    <row r="20" spans="1:13" ht="18.75" customHeight="1">
      <c r="A20" s="473" t="s">
        <v>2058</v>
      </c>
      <c r="B20" s="476"/>
      <c r="C20" s="459"/>
      <c r="D20" s="459"/>
      <c r="E20" s="459"/>
      <c r="F20" s="459"/>
      <c r="G20" s="459"/>
      <c r="H20" s="459"/>
      <c r="I20" s="459"/>
      <c r="J20" s="459"/>
      <c r="K20" s="459"/>
      <c r="L20" s="459"/>
      <c r="M20" s="483"/>
    </row>
    <row r="21" spans="1:13" ht="3.75" customHeight="1">
      <c r="A21" s="473"/>
      <c r="B21" s="478"/>
      <c r="C21" s="456"/>
      <c r="D21" s="456"/>
      <c r="E21" s="456"/>
      <c r="F21" s="456"/>
      <c r="G21" s="456"/>
      <c r="H21" s="456"/>
      <c r="I21" s="456"/>
      <c r="J21" s="456"/>
      <c r="K21" s="456"/>
      <c r="L21" s="456"/>
      <c r="M21" s="460"/>
    </row>
    <row r="22" spans="1:13" ht="18" customHeight="1">
      <c r="A22" s="473" t="s">
        <v>2059</v>
      </c>
      <c r="B22" s="476"/>
      <c r="C22" s="459"/>
      <c r="D22" s="459"/>
      <c r="E22" s="459"/>
      <c r="F22" s="459"/>
      <c r="G22" s="459"/>
      <c r="H22" s="459"/>
      <c r="I22" s="459"/>
      <c r="J22" s="484" t="s">
        <v>2060</v>
      </c>
      <c r="K22" s="485"/>
      <c r="L22" s="484" t="s">
        <v>2044</v>
      </c>
      <c r="M22" s="486"/>
    </row>
    <row r="23" spans="1:13" ht="3.75" customHeight="1">
      <c r="A23" s="473"/>
      <c r="B23" s="478"/>
      <c r="C23" s="456"/>
      <c r="D23" s="456"/>
      <c r="E23" s="456"/>
      <c r="F23" s="456"/>
      <c r="G23" s="456"/>
      <c r="H23" s="456"/>
      <c r="I23" s="456"/>
      <c r="J23" s="456"/>
      <c r="K23" s="456"/>
      <c r="L23" s="456"/>
      <c r="M23" s="460"/>
    </row>
    <row r="24" spans="1:13" ht="19.5" customHeight="1">
      <c r="A24" s="473" t="s">
        <v>2061</v>
      </c>
      <c r="B24" s="478"/>
      <c r="C24" s="456"/>
      <c r="D24" s="456"/>
      <c r="E24" s="487"/>
      <c r="F24" s="487"/>
      <c r="G24" s="481"/>
      <c r="H24" s="459"/>
      <c r="I24" s="459"/>
      <c r="K24" s="456"/>
      <c r="L24" s="456"/>
      <c r="M24" s="460"/>
    </row>
    <row r="25" spans="1:13" s="491" customFormat="1" ht="11.25">
      <c r="A25" s="488"/>
      <c r="B25" s="489"/>
      <c r="C25" s="490"/>
      <c r="D25" s="490"/>
      <c r="E25" s="681" t="s">
        <v>2046</v>
      </c>
      <c r="F25" s="681"/>
      <c r="G25" s="681"/>
      <c r="H25" s="490" t="s">
        <v>2047</v>
      </c>
      <c r="I25" s="490" t="s">
        <v>2048</v>
      </c>
      <c r="K25" s="490"/>
      <c r="L25" s="490"/>
      <c r="M25" s="492"/>
    </row>
    <row r="26" spans="1:13" ht="12.75" customHeight="1">
      <c r="A26" s="493"/>
      <c r="B26" s="471"/>
      <c r="C26" s="471"/>
      <c r="D26" s="471"/>
      <c r="E26" s="471"/>
      <c r="F26" s="471"/>
      <c r="G26" s="471"/>
      <c r="H26" s="471"/>
      <c r="I26" s="471"/>
      <c r="J26" s="471"/>
      <c r="K26" s="471"/>
      <c r="L26" s="471"/>
      <c r="M26" s="472"/>
    </row>
    <row r="27" spans="1:13" ht="15">
      <c r="A27" s="682" t="s">
        <v>2062</v>
      </c>
      <c r="B27" s="683"/>
      <c r="C27" s="683"/>
      <c r="D27" s="683"/>
      <c r="E27" s="683"/>
      <c r="F27" s="683"/>
      <c r="G27" s="683"/>
      <c r="H27" s="683"/>
      <c r="I27" s="683"/>
      <c r="J27" s="683"/>
      <c r="K27" s="683"/>
      <c r="L27" s="683"/>
      <c r="M27" s="684"/>
    </row>
    <row r="28" spans="1:13" ht="13.5" thickBot="1">
      <c r="A28" s="494"/>
      <c r="B28" s="495"/>
      <c r="C28" s="495"/>
      <c r="D28" s="495"/>
      <c r="E28" s="495"/>
      <c r="F28" s="495"/>
      <c r="G28" s="495"/>
      <c r="H28" s="495"/>
      <c r="I28" s="495"/>
      <c r="J28" s="495"/>
      <c r="K28" s="495"/>
      <c r="L28" s="495"/>
      <c r="M28" s="496"/>
    </row>
    <row r="29" spans="1:13" ht="25.5">
      <c r="A29" s="497" t="s">
        <v>1</v>
      </c>
      <c r="B29" s="685" t="s">
        <v>2063</v>
      </c>
      <c r="C29" s="686"/>
      <c r="D29" s="686"/>
      <c r="E29" s="686"/>
      <c r="F29" s="686"/>
      <c r="G29" s="686"/>
      <c r="H29" s="686"/>
      <c r="I29" s="687"/>
      <c r="J29" s="498" t="s">
        <v>2064</v>
      </c>
      <c r="K29" s="688" t="s">
        <v>2065</v>
      </c>
      <c r="L29" s="689"/>
      <c r="M29" s="497" t="s">
        <v>2066</v>
      </c>
    </row>
    <row r="30" spans="1:13" ht="13.5" thickBot="1">
      <c r="A30" s="499"/>
      <c r="B30" s="500"/>
      <c r="C30" s="501"/>
      <c r="D30" s="501"/>
      <c r="E30" s="501"/>
      <c r="F30" s="501"/>
      <c r="G30" s="501"/>
      <c r="H30" s="501"/>
      <c r="I30" s="501"/>
      <c r="J30" s="502"/>
      <c r="K30" s="672"/>
      <c r="L30" s="673"/>
      <c r="M30" s="499"/>
    </row>
    <row r="31" spans="1:13">
      <c r="A31" s="494"/>
      <c r="B31" s="495"/>
      <c r="C31" s="495"/>
      <c r="D31" s="495"/>
      <c r="E31" s="495"/>
      <c r="F31" s="495"/>
      <c r="G31" s="495"/>
      <c r="H31" s="495"/>
      <c r="I31" s="495"/>
      <c r="J31" s="495"/>
      <c r="K31" s="495"/>
      <c r="L31" s="495"/>
      <c r="M31" s="496"/>
    </row>
    <row r="32" spans="1:13">
      <c r="A32" s="503" t="s">
        <v>2067</v>
      </c>
      <c r="B32" s="504"/>
      <c r="C32" s="504"/>
      <c r="D32" s="504"/>
      <c r="E32" s="504"/>
      <c r="F32" s="504"/>
      <c r="G32" s="504"/>
      <c r="H32" s="504"/>
      <c r="I32" s="504"/>
      <c r="J32" s="504"/>
      <c r="K32" s="504"/>
      <c r="L32" s="504"/>
      <c r="M32" s="505"/>
    </row>
    <row r="33" spans="1:13" ht="3.75" customHeight="1" thickBot="1">
      <c r="A33" s="506"/>
      <c r="B33" s="495"/>
      <c r="C33" s="495"/>
      <c r="D33" s="495"/>
      <c r="E33" s="495"/>
      <c r="F33" s="495"/>
      <c r="G33" s="495"/>
      <c r="H33" s="507"/>
      <c r="I33" s="507"/>
      <c r="J33" s="495"/>
      <c r="K33" s="495"/>
      <c r="L33" s="495"/>
      <c r="M33" s="496"/>
    </row>
    <row r="34" spans="1:13" s="510" customFormat="1" ht="12">
      <c r="A34" s="650" t="s">
        <v>2063</v>
      </c>
      <c r="B34" s="651"/>
      <c r="C34" s="651"/>
      <c r="D34" s="651"/>
      <c r="E34" s="651"/>
      <c r="F34" s="651"/>
      <c r="G34" s="670"/>
      <c r="H34" s="674" t="s">
        <v>2068</v>
      </c>
      <c r="I34" s="675"/>
      <c r="J34" s="508" t="s">
        <v>2069</v>
      </c>
      <c r="K34" s="671" t="s">
        <v>2070</v>
      </c>
      <c r="L34" s="670"/>
      <c r="M34" s="509" t="s">
        <v>2071</v>
      </c>
    </row>
    <row r="35" spans="1:13" s="510" customFormat="1" ht="12">
      <c r="A35" s="676"/>
      <c r="B35" s="677"/>
      <c r="C35" s="677"/>
      <c r="D35" s="677"/>
      <c r="E35" s="677"/>
      <c r="F35" s="677"/>
      <c r="G35" s="655"/>
      <c r="H35" s="678"/>
      <c r="I35" s="656"/>
      <c r="J35" s="511"/>
      <c r="K35" s="654"/>
      <c r="L35" s="655"/>
      <c r="M35" s="512"/>
    </row>
    <row r="36" spans="1:13" s="510" customFormat="1" thickBot="1">
      <c r="A36" s="667"/>
      <c r="B36" s="668"/>
      <c r="C36" s="668"/>
      <c r="D36" s="668"/>
      <c r="E36" s="668"/>
      <c r="F36" s="668"/>
      <c r="G36" s="649"/>
      <c r="H36" s="669"/>
      <c r="I36" s="657"/>
      <c r="J36" s="513"/>
      <c r="K36" s="648"/>
      <c r="L36" s="649"/>
      <c r="M36" s="514"/>
    </row>
    <row r="37" spans="1:13" s="510" customFormat="1" thickBot="1">
      <c r="A37" s="643" t="s">
        <v>2072</v>
      </c>
      <c r="B37" s="644"/>
      <c r="C37" s="644"/>
      <c r="D37" s="644"/>
      <c r="E37" s="644"/>
      <c r="F37" s="644"/>
      <c r="G37" s="644"/>
      <c r="H37" s="644"/>
      <c r="I37" s="644"/>
      <c r="J37" s="644"/>
      <c r="K37" s="644"/>
      <c r="L37" s="645"/>
      <c r="M37" s="515">
        <v>0</v>
      </c>
    </row>
    <row r="38" spans="1:13" s="510" customFormat="1" ht="12">
      <c r="A38" s="516"/>
      <c r="B38" s="517"/>
      <c r="C38" s="517"/>
      <c r="D38" s="517"/>
      <c r="E38" s="517"/>
      <c r="F38" s="517"/>
      <c r="G38" s="517"/>
      <c r="H38" s="517"/>
      <c r="I38" s="517"/>
      <c r="J38" s="517"/>
      <c r="K38" s="517"/>
      <c r="L38" s="517"/>
      <c r="M38" s="518"/>
    </row>
    <row r="39" spans="1:13">
      <c r="A39" s="519" t="s">
        <v>2073</v>
      </c>
      <c r="B39" s="520"/>
      <c r="C39" s="520"/>
      <c r="D39" s="520"/>
      <c r="E39" s="520"/>
      <c r="F39" s="520"/>
      <c r="G39" s="520"/>
      <c r="H39" s="520"/>
      <c r="I39" s="520"/>
      <c r="J39" s="520"/>
      <c r="K39" s="520"/>
      <c r="L39" s="520"/>
      <c r="M39" s="521"/>
    </row>
    <row r="40" spans="1:13" s="510" customFormat="1" ht="3.75" customHeight="1" thickBot="1">
      <c r="A40" s="522"/>
      <c r="B40" s="523"/>
      <c r="C40" s="523"/>
      <c r="D40" s="523"/>
      <c r="E40" s="523"/>
      <c r="F40" s="523"/>
      <c r="G40" s="523"/>
      <c r="H40" s="523"/>
      <c r="I40" s="517"/>
      <c r="J40" s="517"/>
      <c r="K40" s="517"/>
      <c r="L40" s="517"/>
      <c r="M40" s="518"/>
    </row>
    <row r="41" spans="1:13" s="510" customFormat="1" ht="12">
      <c r="A41" s="650" t="s">
        <v>2063</v>
      </c>
      <c r="B41" s="651"/>
      <c r="C41" s="651"/>
      <c r="D41" s="651"/>
      <c r="E41" s="651"/>
      <c r="F41" s="651"/>
      <c r="G41" s="651"/>
      <c r="H41" s="670"/>
      <c r="I41" s="524" t="s">
        <v>2065</v>
      </c>
      <c r="J41" s="508" t="s">
        <v>2066</v>
      </c>
      <c r="K41" s="671" t="s">
        <v>2074</v>
      </c>
      <c r="L41" s="670"/>
      <c r="M41" s="509" t="s">
        <v>2071</v>
      </c>
    </row>
    <row r="42" spans="1:13" s="510" customFormat="1" ht="12">
      <c r="A42" s="637"/>
      <c r="B42" s="638"/>
      <c r="C42" s="638"/>
      <c r="D42" s="638"/>
      <c r="E42" s="638"/>
      <c r="F42" s="638"/>
      <c r="G42" s="638"/>
      <c r="H42" s="656"/>
      <c r="I42" s="525"/>
      <c r="J42" s="511"/>
      <c r="K42" s="654"/>
      <c r="L42" s="655"/>
      <c r="M42" s="512"/>
    </row>
    <row r="43" spans="1:13" s="510" customFormat="1" thickBot="1">
      <c r="A43" s="646"/>
      <c r="B43" s="647"/>
      <c r="C43" s="647"/>
      <c r="D43" s="647"/>
      <c r="E43" s="647"/>
      <c r="F43" s="647"/>
      <c r="G43" s="647"/>
      <c r="H43" s="657"/>
      <c r="I43" s="526"/>
      <c r="J43" s="527"/>
      <c r="K43" s="648"/>
      <c r="L43" s="649"/>
      <c r="M43" s="528"/>
    </row>
    <row r="44" spans="1:13" s="510" customFormat="1" thickBot="1">
      <c r="A44" s="643" t="s">
        <v>2072</v>
      </c>
      <c r="B44" s="644"/>
      <c r="C44" s="644"/>
      <c r="D44" s="644"/>
      <c r="E44" s="644"/>
      <c r="F44" s="644"/>
      <c r="G44" s="644"/>
      <c r="H44" s="644"/>
      <c r="I44" s="644"/>
      <c r="J44" s="644"/>
      <c r="K44" s="644"/>
      <c r="L44" s="645"/>
      <c r="M44" s="515">
        <v>0</v>
      </c>
    </row>
    <row r="45" spans="1:13" s="510" customFormat="1" ht="12">
      <c r="A45" s="529"/>
      <c r="B45" s="517"/>
      <c r="C45" s="517"/>
      <c r="D45" s="517"/>
      <c r="E45" s="517"/>
      <c r="F45" s="517"/>
      <c r="G45" s="517"/>
      <c r="H45" s="517"/>
      <c r="I45" s="517"/>
      <c r="J45" s="517"/>
      <c r="K45" s="517"/>
      <c r="L45" s="517"/>
      <c r="M45" s="518"/>
    </row>
    <row r="46" spans="1:13" s="510" customFormat="1">
      <c r="A46" s="519" t="s">
        <v>2075</v>
      </c>
      <c r="B46" s="525"/>
      <c r="C46" s="525"/>
      <c r="D46" s="525"/>
      <c r="E46" s="525"/>
      <c r="F46" s="525"/>
      <c r="G46" s="525"/>
      <c r="H46" s="525"/>
      <c r="I46" s="525"/>
      <c r="J46" s="525"/>
      <c r="K46" s="525"/>
      <c r="L46" s="525"/>
      <c r="M46" s="530"/>
    </row>
    <row r="47" spans="1:13" s="510" customFormat="1" ht="3.75" customHeight="1" thickBot="1">
      <c r="A47" s="529"/>
      <c r="B47" s="517"/>
      <c r="C47" s="517"/>
      <c r="D47" s="517"/>
      <c r="E47" s="517"/>
      <c r="F47" s="517"/>
      <c r="G47" s="517"/>
      <c r="H47" s="517"/>
      <c r="I47" s="517"/>
      <c r="J47" s="517"/>
      <c r="K47" s="517"/>
      <c r="L47" s="517"/>
      <c r="M47" s="518"/>
    </row>
    <row r="48" spans="1:13" s="510" customFormat="1" ht="36" customHeight="1">
      <c r="A48" s="658" t="s">
        <v>2076</v>
      </c>
      <c r="B48" s="659"/>
      <c r="C48" s="659"/>
      <c r="D48" s="659"/>
      <c r="E48" s="660"/>
      <c r="F48" s="531"/>
      <c r="G48" s="532" t="s">
        <v>2065</v>
      </c>
      <c r="H48" s="533" t="s">
        <v>2077</v>
      </c>
      <c r="I48" s="534" t="s">
        <v>2078</v>
      </c>
      <c r="J48" s="533" t="s">
        <v>2079</v>
      </c>
      <c r="K48" s="661" t="s">
        <v>2080</v>
      </c>
      <c r="L48" s="660"/>
      <c r="M48" s="535" t="s">
        <v>2071</v>
      </c>
    </row>
    <row r="49" spans="1:13" s="510" customFormat="1" ht="12">
      <c r="A49" s="536"/>
      <c r="B49" s="525"/>
      <c r="C49" s="525"/>
      <c r="D49" s="525"/>
      <c r="E49" s="525"/>
      <c r="F49" s="525"/>
      <c r="G49" s="511"/>
      <c r="H49" s="511"/>
      <c r="I49" s="525"/>
      <c r="J49" s="511"/>
      <c r="K49" s="654"/>
      <c r="L49" s="655"/>
      <c r="M49" s="512"/>
    </row>
    <row r="50" spans="1:13" s="510" customFormat="1" thickBot="1">
      <c r="A50" s="537"/>
      <c r="B50" s="538"/>
      <c r="C50" s="538"/>
      <c r="D50" s="538"/>
      <c r="E50" s="538"/>
      <c r="F50" s="538"/>
      <c r="G50" s="527"/>
      <c r="H50" s="513"/>
      <c r="I50" s="523"/>
      <c r="J50" s="513"/>
      <c r="K50" s="648"/>
      <c r="L50" s="649"/>
      <c r="M50" s="514"/>
    </row>
    <row r="51" spans="1:13" s="510" customFormat="1" thickBot="1">
      <c r="A51" s="662" t="s">
        <v>2072</v>
      </c>
      <c r="B51" s="663"/>
      <c r="C51" s="663"/>
      <c r="D51" s="663"/>
      <c r="E51" s="663"/>
      <c r="F51" s="663"/>
      <c r="G51" s="663"/>
      <c r="H51" s="663"/>
      <c r="I51" s="663"/>
      <c r="J51" s="663"/>
      <c r="K51" s="663"/>
      <c r="L51" s="664"/>
      <c r="M51" s="539">
        <v>0</v>
      </c>
    </row>
    <row r="52" spans="1:13" s="510" customFormat="1" ht="12">
      <c r="A52" s="529"/>
      <c r="B52" s="517"/>
      <c r="C52" s="517"/>
      <c r="D52" s="517"/>
      <c r="E52" s="517"/>
      <c r="F52" s="517"/>
      <c r="G52" s="517"/>
      <c r="H52" s="517"/>
      <c r="I52" s="517"/>
      <c r="J52" s="517"/>
      <c r="K52" s="517"/>
      <c r="L52" s="517"/>
      <c r="M52" s="518"/>
    </row>
    <row r="53" spans="1:13">
      <c r="A53" s="519" t="s">
        <v>2081</v>
      </c>
      <c r="B53" s="520"/>
      <c r="C53" s="520"/>
      <c r="D53" s="520"/>
      <c r="E53" s="520"/>
      <c r="F53" s="520"/>
      <c r="G53" s="520"/>
      <c r="H53" s="520"/>
      <c r="I53" s="520"/>
      <c r="J53" s="520"/>
      <c r="K53" s="520"/>
      <c r="L53" s="520"/>
      <c r="M53" s="521"/>
    </row>
    <row r="54" spans="1:13" s="510" customFormat="1" ht="3.75" customHeight="1" thickBot="1">
      <c r="A54" s="529"/>
      <c r="B54" s="517"/>
      <c r="C54" s="517"/>
      <c r="D54" s="517"/>
      <c r="E54" s="517"/>
      <c r="F54" s="517"/>
      <c r="G54" s="517"/>
      <c r="H54" s="517"/>
      <c r="I54" s="517"/>
      <c r="J54" s="517"/>
      <c r="K54" s="517"/>
      <c r="L54" s="517"/>
      <c r="M54" s="518"/>
    </row>
    <row r="55" spans="1:13" s="510" customFormat="1" ht="25.5" customHeight="1">
      <c r="A55" s="658" t="s">
        <v>2063</v>
      </c>
      <c r="B55" s="659"/>
      <c r="C55" s="659"/>
      <c r="D55" s="659"/>
      <c r="E55" s="659"/>
      <c r="F55" s="659"/>
      <c r="G55" s="660"/>
      <c r="H55" s="532" t="s">
        <v>2082</v>
      </c>
      <c r="I55" s="534" t="s">
        <v>2083</v>
      </c>
      <c r="J55" s="533" t="s">
        <v>2084</v>
      </c>
      <c r="K55" s="665" t="s">
        <v>2070</v>
      </c>
      <c r="L55" s="666"/>
      <c r="M55" s="540" t="s">
        <v>2071</v>
      </c>
    </row>
    <row r="56" spans="1:13" s="510" customFormat="1" ht="12">
      <c r="A56" s="637"/>
      <c r="B56" s="638"/>
      <c r="C56" s="638"/>
      <c r="D56" s="638"/>
      <c r="E56" s="638"/>
      <c r="F56" s="638"/>
      <c r="G56" s="638"/>
      <c r="H56" s="511"/>
      <c r="I56" s="525"/>
      <c r="J56" s="511"/>
      <c r="K56" s="654"/>
      <c r="L56" s="655"/>
      <c r="M56" s="512"/>
    </row>
    <row r="57" spans="1:13" s="510" customFormat="1" thickBot="1">
      <c r="A57" s="646"/>
      <c r="B57" s="647"/>
      <c r="C57" s="647"/>
      <c r="D57" s="647"/>
      <c r="E57" s="647"/>
      <c r="F57" s="647"/>
      <c r="G57" s="647"/>
      <c r="H57" s="513"/>
      <c r="I57" s="523"/>
      <c r="J57" s="513"/>
      <c r="K57" s="648"/>
      <c r="L57" s="649"/>
      <c r="M57" s="514"/>
    </row>
    <row r="58" spans="1:13" s="510" customFormat="1" thickBot="1">
      <c r="A58" s="643" t="s">
        <v>2072</v>
      </c>
      <c r="B58" s="644"/>
      <c r="C58" s="644"/>
      <c r="D58" s="644"/>
      <c r="E58" s="644"/>
      <c r="F58" s="644"/>
      <c r="G58" s="644"/>
      <c r="H58" s="644"/>
      <c r="I58" s="644"/>
      <c r="J58" s="644"/>
      <c r="K58" s="644"/>
      <c r="L58" s="645"/>
      <c r="M58" s="515">
        <v>0</v>
      </c>
    </row>
    <row r="59" spans="1:13" s="510" customFormat="1" ht="8.25" customHeight="1" thickBot="1">
      <c r="A59" s="529"/>
      <c r="B59" s="517"/>
      <c r="C59" s="517"/>
      <c r="D59" s="517"/>
      <c r="E59" s="517"/>
      <c r="F59" s="517"/>
      <c r="G59" s="517"/>
      <c r="H59" s="517"/>
      <c r="I59" s="517"/>
      <c r="J59" s="517"/>
      <c r="K59" s="517"/>
      <c r="L59" s="517"/>
      <c r="M59" s="518"/>
    </row>
    <row r="60" spans="1:13" s="510" customFormat="1" thickBot="1">
      <c r="A60" s="643" t="s">
        <v>2085</v>
      </c>
      <c r="B60" s="644"/>
      <c r="C60" s="644"/>
      <c r="D60" s="644"/>
      <c r="E60" s="644"/>
      <c r="F60" s="644"/>
      <c r="G60" s="644"/>
      <c r="H60" s="644"/>
      <c r="I60" s="644"/>
      <c r="J60" s="644"/>
      <c r="K60" s="644"/>
      <c r="L60" s="645"/>
      <c r="M60" s="515">
        <v>0</v>
      </c>
    </row>
    <row r="61" spans="1:13" s="510" customFormat="1" ht="9" customHeight="1">
      <c r="A61" s="529"/>
      <c r="B61" s="517"/>
      <c r="C61" s="517"/>
      <c r="D61" s="517"/>
      <c r="E61" s="517"/>
      <c r="F61" s="517"/>
      <c r="G61" s="517"/>
      <c r="H61" s="517"/>
      <c r="I61" s="517"/>
      <c r="J61" s="517"/>
      <c r="K61" s="517"/>
      <c r="L61" s="517"/>
      <c r="M61" s="518"/>
    </row>
    <row r="62" spans="1:13">
      <c r="A62" s="519" t="s">
        <v>2086</v>
      </c>
      <c r="B62" s="520"/>
      <c r="C62" s="520"/>
      <c r="D62" s="520"/>
      <c r="E62" s="520"/>
      <c r="F62" s="520"/>
      <c r="G62" s="520"/>
      <c r="H62" s="520"/>
      <c r="I62" s="520"/>
      <c r="J62" s="520"/>
      <c r="K62" s="520"/>
      <c r="L62" s="520"/>
      <c r="M62" s="521"/>
    </row>
    <row r="63" spans="1:13" s="510" customFormat="1" ht="3.75" customHeight="1" thickBot="1">
      <c r="A63" s="529"/>
      <c r="B63" s="517"/>
      <c r="C63" s="517"/>
      <c r="D63" s="517"/>
      <c r="E63" s="517"/>
      <c r="F63" s="517"/>
      <c r="G63" s="517"/>
      <c r="H63" s="517"/>
      <c r="I63" s="517"/>
      <c r="J63" s="517"/>
      <c r="K63" s="517"/>
      <c r="L63" s="517"/>
      <c r="M63" s="518"/>
    </row>
    <row r="64" spans="1:13" s="510" customFormat="1" ht="12">
      <c r="A64" s="650" t="s">
        <v>2063</v>
      </c>
      <c r="B64" s="651"/>
      <c r="C64" s="651"/>
      <c r="D64" s="651"/>
      <c r="E64" s="651"/>
      <c r="F64" s="651"/>
      <c r="G64" s="651"/>
      <c r="H64" s="541"/>
      <c r="I64" s="542"/>
      <c r="J64" s="543" t="s">
        <v>2087</v>
      </c>
      <c r="K64" s="652" t="s">
        <v>2088</v>
      </c>
      <c r="L64" s="653"/>
      <c r="M64" s="544"/>
    </row>
    <row r="65" spans="1:13" s="510" customFormat="1" ht="12">
      <c r="A65" s="637" t="s">
        <v>2089</v>
      </c>
      <c r="B65" s="638"/>
      <c r="C65" s="638"/>
      <c r="D65" s="638"/>
      <c r="E65" s="638"/>
      <c r="F65" s="638"/>
      <c r="G65" s="638"/>
      <c r="H65" s="545"/>
      <c r="I65" s="546"/>
      <c r="J65" s="547"/>
      <c r="K65" s="639"/>
      <c r="L65" s="640"/>
      <c r="M65" s="548"/>
    </row>
    <row r="66" spans="1:13" s="510" customFormat="1" ht="12">
      <c r="A66" s="549" t="s">
        <v>2090</v>
      </c>
      <c r="B66" s="526"/>
      <c r="C66" s="526"/>
      <c r="D66" s="526"/>
      <c r="E66" s="526"/>
      <c r="F66" s="526"/>
      <c r="G66" s="526"/>
      <c r="H66" s="545"/>
      <c r="I66" s="546"/>
      <c r="J66" s="547"/>
      <c r="K66" s="639"/>
      <c r="L66" s="640"/>
      <c r="M66" s="548"/>
    </row>
    <row r="67" spans="1:13" s="510" customFormat="1" thickBot="1">
      <c r="A67" s="537" t="s">
        <v>2091</v>
      </c>
      <c r="B67" s="538"/>
      <c r="C67" s="538"/>
      <c r="D67" s="538"/>
      <c r="E67" s="538"/>
      <c r="F67" s="538"/>
      <c r="G67" s="538"/>
      <c r="H67" s="550"/>
      <c r="I67" s="551"/>
      <c r="J67" s="547"/>
      <c r="K67" s="641"/>
      <c r="L67" s="642"/>
      <c r="M67" s="548"/>
    </row>
    <row r="68" spans="1:13" s="510" customFormat="1" thickBot="1">
      <c r="A68" s="643" t="s">
        <v>2072</v>
      </c>
      <c r="B68" s="644"/>
      <c r="C68" s="644"/>
      <c r="D68" s="644"/>
      <c r="E68" s="644"/>
      <c r="F68" s="644"/>
      <c r="G68" s="644"/>
      <c r="H68" s="644"/>
      <c r="I68" s="644"/>
      <c r="J68" s="644"/>
      <c r="K68" s="644"/>
      <c r="L68" s="645"/>
      <c r="M68" s="515">
        <v>0</v>
      </c>
    </row>
    <row r="69" spans="1:13" s="510" customFormat="1" ht="7.5" customHeight="1" thickBot="1">
      <c r="A69" s="529"/>
      <c r="B69" s="517"/>
      <c r="C69" s="517"/>
      <c r="D69" s="517"/>
      <c r="E69" s="517"/>
      <c r="F69" s="517"/>
      <c r="G69" s="517"/>
      <c r="H69" s="517"/>
      <c r="I69" s="517"/>
      <c r="J69" s="517"/>
      <c r="K69" s="517"/>
      <c r="L69" s="517"/>
      <c r="M69" s="518"/>
    </row>
    <row r="70" spans="1:13" s="510" customFormat="1" thickBot="1">
      <c r="A70" s="643" t="s">
        <v>2092</v>
      </c>
      <c r="B70" s="644"/>
      <c r="C70" s="644"/>
      <c r="D70" s="644"/>
      <c r="E70" s="644"/>
      <c r="F70" s="644"/>
      <c r="G70" s="644"/>
      <c r="H70" s="644"/>
      <c r="I70" s="644"/>
      <c r="J70" s="644"/>
      <c r="K70" s="644"/>
      <c r="L70" s="645"/>
      <c r="M70" s="515">
        <f>ROUND(M60+M68,0)</f>
        <v>0</v>
      </c>
    </row>
    <row r="71" spans="1:13">
      <c r="A71" s="464"/>
      <c r="B71" s="465"/>
      <c r="C71" s="465"/>
      <c r="D71" s="465"/>
      <c r="E71" s="465"/>
      <c r="F71" s="465"/>
      <c r="G71" s="465"/>
      <c r="H71" s="465"/>
      <c r="I71" s="465"/>
      <c r="J71" s="465"/>
      <c r="K71" s="465"/>
      <c r="L71" s="465"/>
      <c r="M71" s="466"/>
    </row>
    <row r="72" spans="1:13">
      <c r="A72" s="493"/>
      <c r="M72" s="472"/>
    </row>
    <row r="73" spans="1:13">
      <c r="A73" s="493"/>
      <c r="M73" s="472"/>
    </row>
    <row r="74" spans="1:13">
      <c r="A74" s="493"/>
      <c r="M74" s="472"/>
    </row>
    <row r="75" spans="1:13" s="510" customFormat="1" ht="12">
      <c r="A75" s="552"/>
      <c r="D75" s="553" t="s">
        <v>2093</v>
      </c>
      <c r="E75" s="553"/>
      <c r="F75" s="553"/>
      <c r="G75" s="553"/>
      <c r="H75" s="553"/>
      <c r="I75" s="553"/>
      <c r="M75" s="554"/>
    </row>
    <row r="76" spans="1:13" s="510" customFormat="1" ht="12">
      <c r="A76" s="552"/>
      <c r="D76" s="510" t="s">
        <v>2094</v>
      </c>
      <c r="M76" s="554"/>
    </row>
    <row r="77" spans="1:13">
      <c r="A77" s="493"/>
      <c r="D77" s="430" t="s">
        <v>2095</v>
      </c>
      <c r="M77" s="472"/>
    </row>
    <row r="78" spans="1:13">
      <c r="A78" s="493"/>
      <c r="D78" s="430" t="s">
        <v>2096</v>
      </c>
      <c r="M78" s="472"/>
    </row>
    <row r="79" spans="1:13" ht="13.5" thickBot="1">
      <c r="A79" s="493"/>
      <c r="E79" s="430" t="s">
        <v>7</v>
      </c>
      <c r="M79" s="472"/>
    </row>
    <row r="80" spans="1:13">
      <c r="A80" s="555" t="s">
        <v>2097</v>
      </c>
      <c r="B80" s="556"/>
      <c r="C80" s="556"/>
      <c r="D80" s="556"/>
      <c r="E80" s="556"/>
      <c r="F80" s="556"/>
      <c r="G80" s="556"/>
      <c r="H80" s="556"/>
      <c r="I80" s="556"/>
      <c r="J80" s="556"/>
      <c r="K80" s="556"/>
      <c r="L80" s="556"/>
      <c r="M80" s="557"/>
    </row>
    <row r="81" spans="1:13">
      <c r="A81" s="558"/>
      <c r="B81" s="559"/>
      <c r="C81" s="559"/>
      <c r="D81" s="559"/>
      <c r="E81" s="559"/>
      <c r="F81" s="559"/>
      <c r="G81" s="559"/>
      <c r="H81" s="559"/>
      <c r="I81" s="559"/>
      <c r="J81" s="559"/>
      <c r="K81" s="559"/>
      <c r="L81" s="559"/>
      <c r="M81" s="560"/>
    </row>
    <row r="82" spans="1:13">
      <c r="A82" s="558"/>
      <c r="B82" s="559"/>
      <c r="C82" s="559"/>
      <c r="D82" s="559"/>
      <c r="E82" s="559"/>
      <c r="F82" s="559"/>
      <c r="G82" s="559"/>
      <c r="H82" s="559"/>
      <c r="I82" s="559"/>
      <c r="J82" s="559"/>
      <c r="K82" s="559"/>
      <c r="L82" s="559"/>
      <c r="M82" s="560"/>
    </row>
    <row r="83" spans="1:13">
      <c r="A83" s="558"/>
      <c r="B83" s="559"/>
      <c r="C83" s="559"/>
      <c r="D83" s="559"/>
      <c r="E83" s="559"/>
      <c r="F83" s="559"/>
      <c r="G83" s="559"/>
      <c r="H83" s="559"/>
      <c r="I83" s="559"/>
      <c r="J83" s="559"/>
      <c r="K83" s="559"/>
      <c r="L83" s="559"/>
      <c r="M83" s="560"/>
    </row>
    <row r="84" spans="1:13" ht="13.5" thickBot="1">
      <c r="A84" s="561"/>
      <c r="B84" s="562"/>
      <c r="C84" s="562"/>
      <c r="D84" s="562"/>
      <c r="E84" s="562"/>
      <c r="F84" s="562"/>
      <c r="G84" s="562"/>
      <c r="H84" s="562"/>
      <c r="I84" s="562"/>
      <c r="J84" s="562"/>
      <c r="K84" s="562"/>
      <c r="L84" s="562"/>
      <c r="M84" s="563"/>
    </row>
    <row r="85" spans="1:13">
      <c r="A85" s="493"/>
      <c r="M85" s="472"/>
    </row>
    <row r="86" spans="1:13">
      <c r="A86" s="454" t="s">
        <v>2098</v>
      </c>
      <c r="B86" s="456"/>
      <c r="C86" s="456"/>
      <c r="D86" s="456"/>
      <c r="E86" s="456"/>
      <c r="F86" s="456"/>
      <c r="G86" s="456"/>
      <c r="H86" s="456"/>
      <c r="I86" s="456"/>
      <c r="J86" s="456"/>
      <c r="K86" s="456"/>
      <c r="L86" s="456"/>
      <c r="M86" s="460"/>
    </row>
    <row r="87" spans="1:13" ht="17.25" customHeight="1">
      <c r="A87" s="627" t="s">
        <v>2099</v>
      </c>
      <c r="B87" s="628"/>
      <c r="C87" s="628"/>
      <c r="D87" s="628"/>
      <c r="E87" s="628"/>
      <c r="F87" s="628"/>
      <c r="G87" s="628"/>
      <c r="H87" s="628"/>
      <c r="I87" s="628"/>
      <c r="J87" s="628"/>
      <c r="K87" s="628"/>
      <c r="L87" s="628"/>
      <c r="M87" s="629"/>
    </row>
    <row r="88" spans="1:13" ht="17.25" customHeight="1">
      <c r="A88" s="627"/>
      <c r="B88" s="628"/>
      <c r="C88" s="628"/>
      <c r="D88" s="628"/>
      <c r="E88" s="628"/>
      <c r="F88" s="628"/>
      <c r="G88" s="628"/>
      <c r="H88" s="628"/>
      <c r="I88" s="628"/>
      <c r="J88" s="628"/>
      <c r="K88" s="628"/>
      <c r="L88" s="628"/>
      <c r="M88" s="629"/>
    </row>
    <row r="89" spans="1:13" ht="18.75" customHeight="1">
      <c r="A89" s="630" t="s">
        <v>2100</v>
      </c>
      <c r="B89" s="631"/>
      <c r="C89" s="631"/>
      <c r="D89" s="631"/>
      <c r="E89" s="631"/>
      <c r="F89" s="631"/>
      <c r="G89" s="631"/>
      <c r="H89" s="631"/>
      <c r="I89" s="631"/>
      <c r="J89" s="631"/>
      <c r="K89" s="631"/>
      <c r="L89" s="631"/>
      <c r="M89" s="632"/>
    </row>
    <row r="90" spans="1:13" ht="21.75" customHeight="1">
      <c r="A90" s="630"/>
      <c r="B90" s="631"/>
      <c r="C90" s="631"/>
      <c r="D90" s="631"/>
      <c r="E90" s="631"/>
      <c r="F90" s="631"/>
      <c r="G90" s="631"/>
      <c r="H90" s="631"/>
      <c r="I90" s="631"/>
      <c r="J90" s="631"/>
      <c r="K90" s="631"/>
      <c r="L90" s="631"/>
      <c r="M90" s="632"/>
    </row>
    <row r="91" spans="1:13">
      <c r="A91" s="564"/>
      <c r="B91" s="565"/>
      <c r="C91" s="565"/>
      <c r="D91" s="565"/>
      <c r="E91" s="565"/>
      <c r="F91" s="565"/>
      <c r="G91" s="565"/>
      <c r="H91" s="565"/>
      <c r="I91" s="565"/>
      <c r="J91" s="565"/>
      <c r="K91" s="565"/>
      <c r="L91" s="565"/>
      <c r="M91" s="566"/>
    </row>
    <row r="92" spans="1:13">
      <c r="A92" s="564"/>
      <c r="B92" s="565"/>
      <c r="C92" s="565"/>
      <c r="D92" s="565"/>
      <c r="E92" s="565"/>
      <c r="F92" s="565"/>
      <c r="G92" s="565"/>
      <c r="H92" s="565"/>
      <c r="I92" s="565"/>
      <c r="J92" s="565"/>
      <c r="K92" s="565"/>
      <c r="L92" s="565"/>
      <c r="M92" s="566"/>
    </row>
    <row r="93" spans="1:13">
      <c r="A93" s="564"/>
      <c r="B93" s="565"/>
      <c r="C93" s="565"/>
      <c r="D93" s="565"/>
      <c r="E93" s="565"/>
      <c r="F93" s="565"/>
      <c r="G93" s="565"/>
      <c r="H93" s="565"/>
      <c r="I93" s="565"/>
      <c r="J93" s="565"/>
      <c r="K93" s="565"/>
      <c r="L93" s="565"/>
      <c r="M93" s="566"/>
    </row>
    <row r="94" spans="1:13">
      <c r="A94" s="454"/>
      <c r="B94" s="456"/>
      <c r="C94" s="456"/>
      <c r="D94" s="456"/>
      <c r="E94" s="456"/>
      <c r="F94" s="456"/>
      <c r="G94" s="456"/>
      <c r="H94" s="456"/>
      <c r="I94" s="456"/>
      <c r="J94" s="456"/>
      <c r="K94" s="456"/>
      <c r="L94" s="456"/>
      <c r="M94" s="460"/>
    </row>
    <row r="95" spans="1:13" s="510" customFormat="1" ht="12">
      <c r="A95" s="552"/>
      <c r="D95" s="510" t="s">
        <v>2093</v>
      </c>
      <c r="E95" s="553"/>
      <c r="M95" s="554"/>
    </row>
    <row r="96" spans="1:13" s="510" customFormat="1" ht="12">
      <c r="A96" s="552"/>
      <c r="D96" s="567" t="s">
        <v>2094</v>
      </c>
      <c r="G96" s="567"/>
      <c r="H96" s="567"/>
      <c r="I96" s="567"/>
      <c r="M96" s="554"/>
    </row>
    <row r="97" spans="1:13">
      <c r="A97" s="493"/>
      <c r="D97" s="568" t="s">
        <v>2101</v>
      </c>
      <c r="G97" s="568"/>
      <c r="H97" s="568"/>
      <c r="I97" s="568"/>
      <c r="M97" s="472"/>
    </row>
    <row r="98" spans="1:13">
      <c r="A98" s="569"/>
      <c r="B98" s="456"/>
      <c r="C98" s="456"/>
      <c r="D98" s="430" t="s">
        <v>2096</v>
      </c>
      <c r="J98" s="456"/>
      <c r="K98" s="456"/>
      <c r="L98" s="456"/>
      <c r="M98" s="460"/>
    </row>
    <row r="99" spans="1:13" ht="13.5" customHeight="1">
      <c r="A99" s="569"/>
      <c r="B99" s="456"/>
      <c r="C99" s="456"/>
      <c r="D99" s="456"/>
      <c r="J99" s="456"/>
      <c r="K99" s="456"/>
      <c r="L99" s="456"/>
      <c r="M99" s="460"/>
    </row>
    <row r="100" spans="1:13">
      <c r="A100" s="570" t="s">
        <v>2102</v>
      </c>
      <c r="B100" s="571"/>
      <c r="C100" s="571"/>
      <c r="I100" s="633"/>
      <c r="J100" s="633"/>
      <c r="K100" s="633"/>
      <c r="L100" s="633"/>
      <c r="M100" s="634"/>
    </row>
    <row r="101" spans="1:13" ht="13.5" thickBot="1">
      <c r="A101" s="572" t="s">
        <v>2103</v>
      </c>
      <c r="B101" s="573"/>
      <c r="C101" s="573"/>
      <c r="D101" s="574"/>
      <c r="E101" s="574"/>
      <c r="F101" s="574"/>
      <c r="G101" s="574"/>
      <c r="H101" s="574"/>
      <c r="I101" s="635"/>
      <c r="J101" s="635"/>
      <c r="K101" s="635"/>
      <c r="L101" s="635"/>
      <c r="M101" s="636"/>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topLeftCell="A13"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03"/>
      <c r="C1" s="818"/>
      <c r="D1" s="819"/>
      <c r="E1" s="819"/>
      <c r="F1" s="819"/>
      <c r="G1" s="819"/>
      <c r="H1" s="819"/>
      <c r="I1" s="819"/>
      <c r="J1" s="820"/>
      <c r="K1" s="821" t="s">
        <v>2036</v>
      </c>
      <c r="L1" s="823" t="s">
        <v>2037</v>
      </c>
      <c r="M1" s="824"/>
      <c r="N1" s="825"/>
    </row>
    <row r="2" spans="2:14">
      <c r="B2" s="804"/>
      <c r="C2" s="815" t="s">
        <v>2038</v>
      </c>
      <c r="D2" s="816"/>
      <c r="E2" s="816"/>
      <c r="F2" s="816"/>
      <c r="G2" s="816"/>
      <c r="H2" s="816"/>
      <c r="I2" s="816"/>
      <c r="J2" s="817"/>
      <c r="K2" s="822"/>
      <c r="L2" s="826"/>
      <c r="M2" s="827"/>
      <c r="N2" s="828"/>
    </row>
    <row r="3" spans="2:14">
      <c r="B3" s="804"/>
      <c r="C3" s="815" t="s">
        <v>2039</v>
      </c>
      <c r="D3" s="816"/>
      <c r="E3" s="816"/>
      <c r="F3" s="816"/>
      <c r="G3" s="816"/>
      <c r="H3" s="816"/>
      <c r="I3" s="816"/>
      <c r="J3" s="817"/>
      <c r="K3" s="806" t="s">
        <v>2040</v>
      </c>
      <c r="L3" s="831">
        <v>1</v>
      </c>
      <c r="M3" s="832"/>
      <c r="N3" s="833"/>
    </row>
    <row r="4" spans="2:14">
      <c r="B4" s="804"/>
      <c r="C4" s="815" t="s">
        <v>2041</v>
      </c>
      <c r="D4" s="816"/>
      <c r="E4" s="816"/>
      <c r="F4" s="816"/>
      <c r="G4" s="816"/>
      <c r="H4" s="816"/>
      <c r="I4" s="816"/>
      <c r="J4" s="817"/>
      <c r="K4" s="829"/>
      <c r="L4" s="834"/>
      <c r="M4" s="835"/>
      <c r="N4" s="836"/>
    </row>
    <row r="5" spans="2:14">
      <c r="B5" s="804"/>
      <c r="C5" s="815" t="s">
        <v>2042</v>
      </c>
      <c r="D5" s="816"/>
      <c r="E5" s="816"/>
      <c r="F5" s="816"/>
      <c r="G5" s="816"/>
      <c r="H5" s="816"/>
      <c r="I5" s="816"/>
      <c r="J5" s="817"/>
      <c r="K5" s="806" t="s">
        <v>2043</v>
      </c>
      <c r="L5" s="808"/>
      <c r="M5" s="808" t="s">
        <v>2044</v>
      </c>
      <c r="N5" s="810"/>
    </row>
    <row r="6" spans="2:14" ht="15.75" thickBot="1">
      <c r="B6" s="805"/>
      <c r="C6" s="812"/>
      <c r="D6" s="813"/>
      <c r="E6" s="813"/>
      <c r="F6" s="813"/>
      <c r="G6" s="813"/>
      <c r="H6" s="813"/>
      <c r="I6" s="813"/>
      <c r="J6" s="814"/>
      <c r="K6" s="807"/>
      <c r="L6" s="809"/>
      <c r="M6" s="809"/>
      <c r="N6" s="811"/>
    </row>
    <row r="7" spans="2:14" ht="15.75" thickBot="1">
      <c r="B7" s="296"/>
      <c r="C7" s="297"/>
      <c r="D7" s="297"/>
      <c r="E7" s="297"/>
      <c r="F7" s="297"/>
      <c r="G7" s="297"/>
      <c r="H7" s="297"/>
      <c r="I7" s="297"/>
      <c r="J7" s="297"/>
      <c r="K7" s="297"/>
      <c r="L7" s="298"/>
      <c r="M7" s="298"/>
      <c r="N7" s="299"/>
    </row>
    <row r="8" spans="2:14" ht="17.25" customHeight="1">
      <c r="B8" s="300"/>
      <c r="C8" s="77"/>
      <c r="D8" s="77"/>
      <c r="E8" s="77"/>
      <c r="F8" s="77"/>
      <c r="G8" s="77"/>
      <c r="H8" s="78"/>
      <c r="I8" s="77"/>
      <c r="J8" s="77"/>
      <c r="K8" s="301" t="s">
        <v>2045</v>
      </c>
      <c r="L8" s="302"/>
      <c r="M8" s="302"/>
      <c r="N8" s="303"/>
    </row>
    <row r="9" spans="2:14">
      <c r="B9" s="304"/>
      <c r="C9" s="79"/>
      <c r="D9" s="79"/>
      <c r="E9" s="79"/>
      <c r="F9" s="79"/>
      <c r="G9" s="79"/>
      <c r="H9" s="305"/>
      <c r="I9" s="79"/>
      <c r="J9" s="79"/>
      <c r="K9" s="306"/>
      <c r="L9" s="307" t="s">
        <v>2046</v>
      </c>
      <c r="M9" s="307" t="s">
        <v>2047</v>
      </c>
      <c r="N9" s="308" t="s">
        <v>2048</v>
      </c>
    </row>
    <row r="10" spans="2:14" ht="35.25">
      <c r="B10" s="837" t="s">
        <v>2049</v>
      </c>
      <c r="C10" s="838"/>
      <c r="D10" s="838"/>
      <c r="E10" s="838"/>
      <c r="F10" s="309" t="s">
        <v>2050</v>
      </c>
      <c r="G10" s="79"/>
      <c r="H10" s="310"/>
      <c r="I10" s="839" t="s">
        <v>2051</v>
      </c>
      <c r="J10" s="839"/>
      <c r="K10" s="311" t="s">
        <v>2050</v>
      </c>
      <c r="L10" s="307"/>
      <c r="M10" s="307"/>
      <c r="N10" s="308"/>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154" t="s">
        <v>5</v>
      </c>
      <c r="C31" s="81" t="s">
        <v>6</v>
      </c>
      <c r="D31" s="82"/>
      <c r="E31" s="82"/>
      <c r="F31" s="82"/>
      <c r="G31" s="82"/>
      <c r="H31" s="82"/>
      <c r="I31" s="82"/>
      <c r="J31" s="83"/>
      <c r="K31" s="263"/>
      <c r="L31" s="261" t="s">
        <v>10</v>
      </c>
      <c r="M31" s="180"/>
      <c r="N31" s="84"/>
    </row>
    <row r="32" spans="1:14" ht="5.25" customHeight="1">
      <c r="B32" s="153"/>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t="s">
        <v>797</v>
      </c>
      <c r="B36" s="772" t="str">
        <f>VLOOKUP(A36,EQUIPOS!A6:D154,3,FALSE)</f>
        <v xml:space="preserve">Buldozer, Potencia al volante de 140 HP, motor de 2200 RPM, longitud de hoja 4,80m. </v>
      </c>
      <c r="C36" s="773"/>
      <c r="D36" s="773"/>
      <c r="E36" s="773"/>
      <c r="F36" s="773"/>
      <c r="G36" s="773"/>
      <c r="H36" s="774"/>
      <c r="I36" s="222"/>
      <c r="J36" s="223"/>
      <c r="K36" s="224">
        <f>VLOOKUP(A36,EQUIPOS!A6:D161,4,FALSE)</f>
        <v>219605.51776906211</v>
      </c>
      <c r="L36" s="225"/>
      <c r="M36" s="226">
        <v>0.15</v>
      </c>
      <c r="N36" s="227">
        <f>K36/M36</f>
        <v>1464036.7851270807</v>
      </c>
    </row>
    <row r="37" spans="1:14">
      <c r="A37" t="s">
        <v>819</v>
      </c>
      <c r="B37" s="772" t="str">
        <f>VLOOKUP(A37,EQUIPOS!A7:D154,3,FALSE)</f>
        <v>Cargador : Potencia en el volante 125 hp, Clasificación de RPM del motor 2300.</v>
      </c>
      <c r="C37" s="773"/>
      <c r="D37" s="773"/>
      <c r="E37" s="773"/>
      <c r="F37" s="773"/>
      <c r="G37" s="773"/>
      <c r="H37" s="774"/>
      <c r="I37" s="222"/>
      <c r="J37" s="223"/>
      <c r="K37" s="224">
        <f>VLOOKUP(A37,EQUIPOS!A7:D162,4,FALSE)</f>
        <v>165414.51938850479</v>
      </c>
      <c r="L37" s="225"/>
      <c r="M37" s="226">
        <v>0.15</v>
      </c>
      <c r="N37" s="227">
        <f>K37/M37</f>
        <v>1102763.462590032</v>
      </c>
    </row>
    <row r="38" spans="1:14">
      <c r="A38" t="s">
        <v>963</v>
      </c>
      <c r="B38" s="772" t="str">
        <f>VLOOKUP(A38,EQUIPOS!A8:D154,3,FALSE)</f>
        <v>Motosierra, 93.6 cm3 - 7.1 HP, 45-90 cm - 7.9 kg</v>
      </c>
      <c r="C38" s="773"/>
      <c r="D38" s="773"/>
      <c r="E38" s="773"/>
      <c r="F38" s="773"/>
      <c r="G38" s="773"/>
      <c r="H38" s="774"/>
      <c r="I38" s="222"/>
      <c r="J38" s="223"/>
      <c r="K38" s="224">
        <f>VLOOKUP(A38,EQUIPOS!A8:D163,4,FALSE)</f>
        <v>5654.5075012806319</v>
      </c>
      <c r="L38" s="225"/>
      <c r="M38" s="226">
        <v>0.15</v>
      </c>
      <c r="N38" s="228">
        <f>K38/M38</f>
        <v>37696.716675204218</v>
      </c>
    </row>
    <row r="39" spans="1:14">
      <c r="B39" s="772"/>
      <c r="C39" s="773"/>
      <c r="D39" s="773"/>
      <c r="E39" s="773"/>
      <c r="F39" s="773"/>
      <c r="G39" s="773"/>
      <c r="H39" s="774"/>
      <c r="I39" s="775"/>
      <c r="J39" s="756"/>
      <c r="K39" s="229"/>
      <c r="L39" s="776"/>
      <c r="M39" s="777"/>
      <c r="N39" s="230"/>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0.05</v>
      </c>
      <c r="M42" s="784"/>
      <c r="N42" s="105">
        <f>N76*L42</f>
        <v>10431.749166666668</v>
      </c>
    </row>
    <row r="43" spans="1:14" ht="15.75" thickBot="1">
      <c r="B43" s="759" t="s">
        <v>2072</v>
      </c>
      <c r="C43" s="760"/>
      <c r="D43" s="760"/>
      <c r="E43" s="760"/>
      <c r="F43" s="760"/>
      <c r="G43" s="760"/>
      <c r="H43" s="760"/>
      <c r="I43" s="760"/>
      <c r="J43" s="760"/>
      <c r="K43" s="760"/>
      <c r="L43" s="760"/>
      <c r="M43" s="761"/>
      <c r="N43" s="99">
        <f>SUM(N36:N42)</f>
        <v>2614928.7135589835</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B48" s="43"/>
      <c r="C48" s="236"/>
      <c r="D48" s="236"/>
      <c r="E48" s="236"/>
      <c r="F48" s="236"/>
      <c r="G48" s="236"/>
      <c r="H48" s="236"/>
      <c r="I48" s="223"/>
      <c r="J48" s="200"/>
      <c r="K48" s="237"/>
      <c r="L48" s="222"/>
      <c r="M48" s="238"/>
      <c r="N48" s="239"/>
    </row>
    <row r="49" spans="1:14">
      <c r="B49" s="43"/>
      <c r="C49" s="236"/>
      <c r="D49" s="236"/>
      <c r="E49" s="236"/>
      <c r="F49" s="236"/>
      <c r="G49" s="236"/>
      <c r="H49" s="236"/>
      <c r="I49" s="223"/>
      <c r="J49" s="200"/>
      <c r="K49" s="237"/>
      <c r="L49" s="222"/>
      <c r="M49" s="238"/>
      <c r="N49" s="239"/>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240"/>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733" t="s">
        <v>2076</v>
      </c>
      <c r="C58" s="734"/>
      <c r="D58" s="734"/>
      <c r="E58" s="734"/>
      <c r="F58" s="734"/>
      <c r="G58" s="735"/>
      <c r="H58" s="73" t="s">
        <v>2065</v>
      </c>
      <c r="I58" s="74" t="s">
        <v>2077</v>
      </c>
      <c r="J58" s="75" t="s">
        <v>2106</v>
      </c>
      <c r="K58" s="73" t="s">
        <v>2107</v>
      </c>
      <c r="L58" s="762" t="s">
        <v>2080</v>
      </c>
      <c r="M58" s="735"/>
      <c r="N58" s="76" t="s">
        <v>2071</v>
      </c>
    </row>
    <row r="59" spans="1:14">
      <c r="A59" t="s">
        <v>1880</v>
      </c>
      <c r="B59" s="46" t="str">
        <f>VLOOKUP(A59,TRANSPORTE!A5:D94,3,FALSE)</f>
        <v>Transporte de material desmontado</v>
      </c>
      <c r="C59" s="272"/>
      <c r="D59" s="272"/>
      <c r="E59" s="272"/>
      <c r="F59" s="272"/>
      <c r="G59" s="272"/>
      <c r="H59" s="266" t="str">
        <f>VLOOKUP(A59,TRANSPORTE!A6:D120,2,FALSE)</f>
        <v>tkm</v>
      </c>
      <c r="I59" s="234">
        <v>35</v>
      </c>
      <c r="J59" s="241">
        <v>1</v>
      </c>
      <c r="K59" s="234">
        <f>I59*J59</f>
        <v>35</v>
      </c>
      <c r="L59" s="763">
        <f>'900.2'!N78</f>
        <v>1386.5050401163712</v>
      </c>
      <c r="M59" s="764"/>
      <c r="N59" s="242">
        <f>K59*L59</f>
        <v>48527.67640407299</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48"/>
      <c r="J64" s="48"/>
      <c r="K64" s="48"/>
      <c r="L64" s="748"/>
      <c r="M64" s="749"/>
      <c r="N64" s="251"/>
    </row>
    <row r="65" spans="1:15" ht="15.75" thickBot="1">
      <c r="B65" s="765" t="s">
        <v>2072</v>
      </c>
      <c r="C65" s="766"/>
      <c r="D65" s="766"/>
      <c r="E65" s="766"/>
      <c r="F65" s="766"/>
      <c r="G65" s="766"/>
      <c r="H65" s="766"/>
      <c r="I65" s="766"/>
      <c r="J65" s="766"/>
      <c r="K65" s="766"/>
      <c r="L65" s="766"/>
      <c r="M65" s="767"/>
      <c r="N65" s="256">
        <f>N59+N60+N61+N62+N63</f>
        <v>48527.67640407299</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710</v>
      </c>
      <c r="B70" s="49" t="str">
        <f>VLOOKUP(A70,'MANO DE OBRA'!A8:D68,3,FALSE)</f>
        <v>Obrero (4)</v>
      </c>
      <c r="C70" s="47"/>
      <c r="D70" s="47"/>
      <c r="E70" s="47"/>
      <c r="F70" s="47"/>
      <c r="G70" s="47"/>
      <c r="H70" s="47"/>
      <c r="I70" s="247">
        <f>K70/J70*100</f>
        <v>135330.79999999999</v>
      </c>
      <c r="J70" s="248">
        <v>185</v>
      </c>
      <c r="K70" s="249">
        <f>VLOOKUP(A70,'MANO DE OBRA'!A8:D99,4,FALSE)</f>
        <v>250361.97999999998</v>
      </c>
      <c r="L70" s="50"/>
      <c r="M70" s="250">
        <v>1.2</v>
      </c>
      <c r="N70" s="251">
        <f>K70/M70</f>
        <v>208634.98333333334</v>
      </c>
      <c r="O70" s="106"/>
    </row>
    <row r="71" spans="1:15">
      <c r="B71" s="49"/>
      <c r="C71" s="47"/>
      <c r="D71" s="47"/>
      <c r="E71" s="47"/>
      <c r="F71" s="47"/>
      <c r="G71" s="47"/>
      <c r="H71" s="47"/>
      <c r="I71" s="234"/>
      <c r="J71" s="252"/>
      <c r="K71" s="253"/>
      <c r="L71" s="50"/>
      <c r="M71" s="254"/>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48"/>
      <c r="J75" s="48"/>
      <c r="K75" s="48"/>
      <c r="L75" s="748"/>
      <c r="M75" s="749"/>
      <c r="N75" s="251"/>
    </row>
    <row r="76" spans="1:15" ht="15.75" thickBot="1">
      <c r="B76" s="759" t="s">
        <v>2072</v>
      </c>
      <c r="C76" s="760"/>
      <c r="D76" s="760"/>
      <c r="E76" s="760"/>
      <c r="F76" s="760"/>
      <c r="G76" s="760"/>
      <c r="H76" s="760"/>
      <c r="I76" s="766"/>
      <c r="J76" s="766"/>
      <c r="K76" s="766"/>
      <c r="L76" s="766"/>
      <c r="M76" s="767"/>
      <c r="N76" s="256">
        <f>N70+N71+N72+N73+N74</f>
        <v>208634.98333333334</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2872091.3732963898</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574418.27465927799</v>
      </c>
      <c r="M83" s="794"/>
      <c r="N83" s="51"/>
    </row>
    <row r="84" spans="1:14">
      <c r="B84" s="89" t="s">
        <v>2090</v>
      </c>
      <c r="C84" s="90"/>
      <c r="D84" s="90"/>
      <c r="E84" s="90"/>
      <c r="F84" s="90"/>
      <c r="G84" s="90"/>
      <c r="H84" s="90"/>
      <c r="I84" s="87"/>
      <c r="J84" s="88"/>
      <c r="K84" s="259">
        <v>0.05</v>
      </c>
      <c r="L84" s="793">
        <f>N78*K84</f>
        <v>143604.5686648195</v>
      </c>
      <c r="M84" s="794"/>
      <c r="N84" s="51"/>
    </row>
    <row r="85" spans="1:14" ht="15.75" thickBot="1">
      <c r="B85" s="91" t="s">
        <v>2091</v>
      </c>
      <c r="C85" s="92"/>
      <c r="D85" s="92"/>
      <c r="E85" s="92"/>
      <c r="F85" s="92"/>
      <c r="G85" s="92"/>
      <c r="H85" s="92"/>
      <c r="I85" s="93"/>
      <c r="J85" s="94"/>
      <c r="K85" s="260">
        <v>0.05</v>
      </c>
      <c r="L85" s="795">
        <f>N78*K85</f>
        <v>143604.5686648195</v>
      </c>
      <c r="M85" s="796"/>
      <c r="N85" s="51"/>
    </row>
    <row r="86" spans="1:14" ht="15.75" thickBot="1">
      <c r="B86" s="759" t="s">
        <v>2072</v>
      </c>
      <c r="C86" s="760"/>
      <c r="D86" s="760"/>
      <c r="E86" s="760"/>
      <c r="F86" s="760"/>
      <c r="G86" s="760"/>
      <c r="H86" s="760"/>
      <c r="I86" s="760"/>
      <c r="J86" s="760"/>
      <c r="K86" s="760"/>
      <c r="L86" s="760"/>
      <c r="M86" s="761"/>
      <c r="N86" s="52">
        <f>L83+L84+L85</f>
        <v>861627.41198891692</v>
      </c>
    </row>
    <row r="87" spans="1:14" ht="15.75" thickBot="1">
      <c r="B87" s="33"/>
      <c r="C87" s="34"/>
      <c r="D87" s="34"/>
      <c r="E87" s="34"/>
      <c r="F87" s="34"/>
      <c r="G87" s="34"/>
      <c r="H87" s="34"/>
      <c r="I87" s="34"/>
      <c r="J87" s="34"/>
      <c r="K87" s="34"/>
      <c r="L87" s="34"/>
      <c r="M87" s="34"/>
      <c r="N87" s="35"/>
    </row>
    <row r="88" spans="1:14" ht="15.75" thickBot="1">
      <c r="A88" t="s">
        <v>2112</v>
      </c>
      <c r="B88" s="759" t="s">
        <v>2113</v>
      </c>
      <c r="C88" s="760"/>
      <c r="D88" s="760"/>
      <c r="E88" s="760"/>
      <c r="F88" s="760"/>
      <c r="G88" s="760"/>
      <c r="H88" s="760"/>
      <c r="I88" s="760"/>
      <c r="J88" s="760"/>
      <c r="K88" s="760"/>
      <c r="L88" s="760"/>
      <c r="M88" s="761"/>
      <c r="N88" s="166">
        <f>N78+N86</f>
        <v>3733718.7852853066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24"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topLeftCell="A25" zoomScale="78" zoomScaleNormal="78" workbookViewId="0">
      <selection activeCell="K48" sqref="K48"/>
    </sheetView>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03"/>
      <c r="C1" s="818"/>
      <c r="D1" s="819"/>
      <c r="E1" s="819"/>
      <c r="F1" s="819"/>
      <c r="G1" s="819"/>
      <c r="H1" s="819"/>
      <c r="I1" s="819"/>
      <c r="J1" s="820"/>
      <c r="K1" s="821" t="s">
        <v>2036</v>
      </c>
      <c r="L1" s="823" t="s">
        <v>2037</v>
      </c>
      <c r="M1" s="824"/>
      <c r="N1" s="825"/>
    </row>
    <row r="2" spans="2:14">
      <c r="B2" s="804"/>
      <c r="C2" s="815" t="s">
        <v>2038</v>
      </c>
      <c r="D2" s="816"/>
      <c r="E2" s="816"/>
      <c r="F2" s="816"/>
      <c r="G2" s="816"/>
      <c r="H2" s="816"/>
      <c r="I2" s="816"/>
      <c r="J2" s="817"/>
      <c r="K2" s="822"/>
      <c r="L2" s="826"/>
      <c r="M2" s="827"/>
      <c r="N2" s="828"/>
    </row>
    <row r="3" spans="2:14">
      <c r="B3" s="804"/>
      <c r="C3" s="815" t="s">
        <v>2039</v>
      </c>
      <c r="D3" s="816"/>
      <c r="E3" s="816"/>
      <c r="F3" s="816"/>
      <c r="G3" s="816"/>
      <c r="H3" s="816"/>
      <c r="I3" s="816"/>
      <c r="J3" s="817"/>
      <c r="K3" s="806" t="s">
        <v>2040</v>
      </c>
      <c r="L3" s="831">
        <v>1</v>
      </c>
      <c r="M3" s="832"/>
      <c r="N3" s="833"/>
    </row>
    <row r="4" spans="2:14">
      <c r="B4" s="804"/>
      <c r="C4" s="815" t="s">
        <v>2041</v>
      </c>
      <c r="D4" s="816"/>
      <c r="E4" s="816"/>
      <c r="F4" s="816"/>
      <c r="G4" s="816"/>
      <c r="H4" s="816"/>
      <c r="I4" s="816"/>
      <c r="J4" s="817"/>
      <c r="K4" s="829"/>
      <c r="L4" s="834"/>
      <c r="M4" s="835"/>
      <c r="N4" s="836"/>
    </row>
    <row r="5" spans="2:14">
      <c r="B5" s="804"/>
      <c r="C5" s="815" t="s">
        <v>2042</v>
      </c>
      <c r="D5" s="816"/>
      <c r="E5" s="816"/>
      <c r="F5" s="816"/>
      <c r="G5" s="816"/>
      <c r="H5" s="816"/>
      <c r="I5" s="816"/>
      <c r="J5" s="817"/>
      <c r="K5" s="806" t="s">
        <v>2043</v>
      </c>
      <c r="L5" s="808"/>
      <c r="M5" s="808" t="s">
        <v>2044</v>
      </c>
      <c r="N5" s="810"/>
    </row>
    <row r="6" spans="2:14" ht="15.75" thickBot="1">
      <c r="B6" s="805"/>
      <c r="C6" s="812"/>
      <c r="D6" s="813"/>
      <c r="E6" s="813"/>
      <c r="F6" s="813"/>
      <c r="G6" s="813"/>
      <c r="H6" s="813"/>
      <c r="I6" s="813"/>
      <c r="J6" s="814"/>
      <c r="K6" s="807"/>
      <c r="L6" s="809"/>
      <c r="M6" s="809"/>
      <c r="N6" s="811"/>
    </row>
    <row r="7" spans="2:14" ht="15.75" thickBot="1">
      <c r="B7" s="296"/>
      <c r="C7" s="297"/>
      <c r="D7" s="297"/>
      <c r="E7" s="297"/>
      <c r="F7" s="297"/>
      <c r="G7" s="297"/>
      <c r="H7" s="297"/>
      <c r="I7" s="297"/>
      <c r="J7" s="297"/>
      <c r="K7" s="297"/>
      <c r="L7" s="298"/>
      <c r="M7" s="298"/>
      <c r="N7" s="299"/>
    </row>
    <row r="8" spans="2:14" ht="18.75" customHeight="1">
      <c r="B8" s="300"/>
      <c r="C8" s="77"/>
      <c r="D8" s="77"/>
      <c r="E8" s="77"/>
      <c r="F8" s="77"/>
      <c r="G8" s="77"/>
      <c r="H8" s="78"/>
      <c r="I8" s="77"/>
      <c r="J8" s="77"/>
      <c r="K8" s="301" t="s">
        <v>2045</v>
      </c>
      <c r="L8" s="302"/>
      <c r="M8" s="302"/>
      <c r="N8" s="303"/>
    </row>
    <row r="9" spans="2:14">
      <c r="B9" s="304"/>
      <c r="C9" s="79"/>
      <c r="D9" s="79"/>
      <c r="E9" s="79"/>
      <c r="F9" s="79"/>
      <c r="G9" s="79"/>
      <c r="H9" s="305"/>
      <c r="I9" s="79"/>
      <c r="J9" s="79"/>
      <c r="K9" s="306"/>
      <c r="L9" s="307" t="s">
        <v>2046</v>
      </c>
      <c r="M9" s="307" t="s">
        <v>2047</v>
      </c>
      <c r="N9" s="308" t="s">
        <v>2048</v>
      </c>
    </row>
    <row r="10" spans="2:14" ht="36">
      <c r="B10" s="837" t="s">
        <v>2049</v>
      </c>
      <c r="C10" s="838"/>
      <c r="D10" s="838"/>
      <c r="E10" s="838"/>
      <c r="F10" s="341" t="s">
        <v>2050</v>
      </c>
      <c r="G10" s="79"/>
      <c r="H10" s="310"/>
      <c r="I10" s="839" t="s">
        <v>2051</v>
      </c>
      <c r="J10" s="839"/>
      <c r="K10" s="342" t="s">
        <v>2050</v>
      </c>
      <c r="L10" s="307"/>
      <c r="M10" s="307"/>
      <c r="N10" s="308"/>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8</v>
      </c>
      <c r="C31" s="81" t="s">
        <v>9</v>
      </c>
      <c r="D31" s="82"/>
      <c r="E31" s="82"/>
      <c r="F31" s="82"/>
      <c r="G31" s="82"/>
      <c r="H31" s="82"/>
      <c r="I31" s="82"/>
      <c r="J31" s="83"/>
      <c r="K31" s="263"/>
      <c r="L31" s="261" t="s">
        <v>10</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t="s">
        <v>939</v>
      </c>
      <c r="B36" s="772" t="str">
        <f>VLOOKUP(A36,EQUIPOS!A6:D154,3,FALSE)</f>
        <v>Guadañadora, Cilindraje 41.5 cm3, Longitud del mango 1450 mm, Peso 7.4 kg</v>
      </c>
      <c r="C36" s="773"/>
      <c r="D36" s="773"/>
      <c r="E36" s="773"/>
      <c r="F36" s="773"/>
      <c r="G36" s="773"/>
      <c r="H36" s="774"/>
      <c r="I36" s="222"/>
      <c r="J36" s="223"/>
      <c r="K36" s="224">
        <f>VLOOKUP(A36,EQUIPOS!A6:D161,4,FALSE)</f>
        <v>5279.2237040345708</v>
      </c>
      <c r="L36" s="225"/>
      <c r="M36" s="226">
        <v>0.36</v>
      </c>
      <c r="N36" s="227">
        <f>K36/M36</f>
        <v>14664.510288984919</v>
      </c>
    </row>
    <row r="37" spans="1:14">
      <c r="A37" t="s">
        <v>963</v>
      </c>
      <c r="B37" s="772" t="str">
        <f>VLOOKUP(A37,EQUIPOS!A7:D154,3,FALSE)</f>
        <v>Motosierra, 93.6 cm3 - 7.1 HP, 45-90 cm - 7.9 kg</v>
      </c>
      <c r="C37" s="773"/>
      <c r="D37" s="773"/>
      <c r="E37" s="773"/>
      <c r="F37" s="773"/>
      <c r="G37" s="773"/>
      <c r="H37" s="774"/>
      <c r="I37" s="222"/>
      <c r="J37" s="223"/>
      <c r="K37" s="224">
        <f>VLOOKUP(A37,EQUIPOS!A7:D162,4,FALSE)</f>
        <v>5654.5075012806319</v>
      </c>
      <c r="L37" s="225"/>
      <c r="M37" s="226">
        <v>0.10299999999999999</v>
      </c>
      <c r="N37" s="227">
        <f>K37/M37</f>
        <v>54898.131080394487</v>
      </c>
    </row>
    <row r="38" spans="1:14">
      <c r="B38" s="772"/>
      <c r="C38" s="773"/>
      <c r="D38" s="773"/>
      <c r="E38" s="773"/>
      <c r="F38" s="773"/>
      <c r="G38" s="773"/>
      <c r="H38" s="774"/>
      <c r="I38" s="222"/>
      <c r="J38" s="223"/>
      <c r="K38" s="224"/>
      <c r="L38" s="225"/>
      <c r="M38" s="226"/>
      <c r="N38" s="228"/>
    </row>
    <row r="39" spans="1:14">
      <c r="B39" s="772"/>
      <c r="C39" s="773"/>
      <c r="D39" s="773"/>
      <c r="E39" s="773"/>
      <c r="F39" s="773"/>
      <c r="G39" s="773"/>
      <c r="H39" s="774"/>
      <c r="I39" s="775"/>
      <c r="J39" s="756"/>
      <c r="K39" s="229"/>
      <c r="L39" s="776"/>
      <c r="M39" s="777"/>
      <c r="N39" s="230"/>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0.05</v>
      </c>
      <c r="M42" s="784"/>
      <c r="N42" s="105">
        <f>N76*L42</f>
        <v>2173.2810763888888</v>
      </c>
    </row>
    <row r="43" spans="1:14" ht="15.75" thickBot="1">
      <c r="B43" s="759" t="s">
        <v>2072</v>
      </c>
      <c r="C43" s="760"/>
      <c r="D43" s="760"/>
      <c r="E43" s="760"/>
      <c r="F43" s="760"/>
      <c r="G43" s="760"/>
      <c r="H43" s="760"/>
      <c r="I43" s="760"/>
      <c r="J43" s="760"/>
      <c r="K43" s="760"/>
      <c r="L43" s="760"/>
      <c r="M43" s="761"/>
      <c r="N43" s="99">
        <f>SUM(N36:N42)</f>
        <v>71735.922445768287</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B48" s="43"/>
      <c r="C48" s="236"/>
      <c r="D48" s="236"/>
      <c r="E48" s="236"/>
      <c r="F48" s="236"/>
      <c r="G48" s="236"/>
      <c r="H48" s="236"/>
      <c r="I48" s="223"/>
      <c r="J48" s="200"/>
      <c r="K48" s="237"/>
      <c r="L48" s="222"/>
      <c r="M48" s="238"/>
      <c r="N48" s="239"/>
    </row>
    <row r="49" spans="1:14">
      <c r="B49" s="43"/>
      <c r="C49" s="236"/>
      <c r="D49" s="236"/>
      <c r="E49" s="236"/>
      <c r="F49" s="236"/>
      <c r="G49" s="236"/>
      <c r="H49" s="236"/>
      <c r="I49" s="223"/>
      <c r="J49" s="200"/>
      <c r="K49" s="237"/>
      <c r="L49" s="222"/>
      <c r="M49" s="238"/>
      <c r="N49" s="239"/>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240"/>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1880</v>
      </c>
      <c r="B59" s="46" t="str">
        <f>VLOOKUP(A59,TRANSPORTE!A5:D94,3,FALSE)</f>
        <v>Transporte de material desmontado</v>
      </c>
      <c r="C59" s="272"/>
      <c r="D59" s="272"/>
      <c r="E59" s="272"/>
      <c r="F59" s="272"/>
      <c r="G59" s="272"/>
      <c r="H59" s="266" t="str">
        <f>VLOOKUP(A59,TRANSPORTE!A6:D120,2,FALSE)</f>
        <v>tkm</v>
      </c>
      <c r="I59" s="234">
        <v>50</v>
      </c>
      <c r="J59" s="241">
        <v>1</v>
      </c>
      <c r="K59" s="234">
        <f>I59*J59</f>
        <v>50</v>
      </c>
      <c r="L59" s="763">
        <f>'900.2'!N78</f>
        <v>1386.5050401163712</v>
      </c>
      <c r="M59" s="764"/>
      <c r="N59" s="242">
        <f>K59*L59</f>
        <v>69325.252005818562</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45"/>
    </row>
    <row r="65" spans="1:15" ht="15.75" thickBot="1">
      <c r="B65" s="765" t="s">
        <v>2072</v>
      </c>
      <c r="C65" s="766"/>
      <c r="D65" s="766"/>
      <c r="E65" s="766"/>
      <c r="F65" s="766"/>
      <c r="G65" s="766"/>
      <c r="H65" s="766"/>
      <c r="I65" s="766"/>
      <c r="J65" s="766"/>
      <c r="K65" s="766"/>
      <c r="L65" s="766"/>
      <c r="M65" s="767"/>
      <c r="N65" s="104">
        <f>N59+N60+N61+N62+N63</f>
        <v>69325.252005818562</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706</v>
      </c>
      <c r="B70" s="49" t="str">
        <f>VLOOKUP(A70,'MANO DE OBRA'!A8:D68,3,FALSE)</f>
        <v>Obrero (2)</v>
      </c>
      <c r="C70" s="47"/>
      <c r="D70" s="47"/>
      <c r="E70" s="47"/>
      <c r="F70" s="47"/>
      <c r="G70" s="47"/>
      <c r="H70" s="47"/>
      <c r="I70" s="247">
        <f>K70/J70*100</f>
        <v>67665.399999999994</v>
      </c>
      <c r="J70" s="248">
        <v>185</v>
      </c>
      <c r="K70" s="249">
        <f>VLOOKUP(A70,'MANO DE OBRA'!A8:D99,4,FALSE)</f>
        <v>125180.98999999999</v>
      </c>
      <c r="L70" s="50"/>
      <c r="M70" s="250">
        <v>2.88</v>
      </c>
      <c r="N70" s="251">
        <f>K70/M70</f>
        <v>43465.621527777774</v>
      </c>
      <c r="O70" s="106"/>
    </row>
    <row r="71" spans="1:15">
      <c r="B71" s="49"/>
      <c r="C71" s="47"/>
      <c r="D71" s="47"/>
      <c r="E71" s="47"/>
      <c r="F71" s="47"/>
      <c r="G71" s="47"/>
      <c r="H71" s="47"/>
      <c r="I71" s="234"/>
      <c r="J71" s="252"/>
      <c r="K71" s="253"/>
      <c r="L71" s="50"/>
      <c r="M71" s="254"/>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N70+N71+N72+N73+N74</f>
        <v>43465.621527777774</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184526.79597936463</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36905.35919587293</v>
      </c>
      <c r="M83" s="794"/>
      <c r="N83" s="51"/>
    </row>
    <row r="84" spans="1:14">
      <c r="B84" s="89" t="s">
        <v>2090</v>
      </c>
      <c r="C84" s="90"/>
      <c r="D84" s="90"/>
      <c r="E84" s="90"/>
      <c r="F84" s="90"/>
      <c r="G84" s="90"/>
      <c r="H84" s="90"/>
      <c r="I84" s="87"/>
      <c r="J84" s="88"/>
      <c r="K84" s="259">
        <v>0.05</v>
      </c>
      <c r="L84" s="793">
        <f>N78*K84</f>
        <v>9226.3397989682326</v>
      </c>
      <c r="M84" s="794"/>
      <c r="N84" s="51"/>
    </row>
    <row r="85" spans="1:14" ht="15.75" thickBot="1">
      <c r="B85" s="91" t="s">
        <v>2091</v>
      </c>
      <c r="C85" s="92"/>
      <c r="D85" s="92"/>
      <c r="E85" s="92"/>
      <c r="F85" s="92"/>
      <c r="G85" s="92"/>
      <c r="H85" s="92"/>
      <c r="I85" s="93"/>
      <c r="J85" s="94"/>
      <c r="K85" s="260">
        <v>0.05</v>
      </c>
      <c r="L85" s="795">
        <f>N78*K85</f>
        <v>9226.3397989682326</v>
      </c>
      <c r="M85" s="796"/>
      <c r="N85" s="51"/>
    </row>
    <row r="86" spans="1:14" ht="15.75" thickBot="1">
      <c r="B86" s="759" t="s">
        <v>2072</v>
      </c>
      <c r="C86" s="760"/>
      <c r="D86" s="760"/>
      <c r="E86" s="760"/>
      <c r="F86" s="760"/>
      <c r="G86" s="760"/>
      <c r="H86" s="760"/>
      <c r="I86" s="760"/>
      <c r="J86" s="760"/>
      <c r="K86" s="760"/>
      <c r="L86" s="760"/>
      <c r="M86" s="761"/>
      <c r="N86" s="52">
        <f>L83+L84+L85</f>
        <v>55358.038793809399</v>
      </c>
    </row>
    <row r="87" spans="1:14" ht="15.75" thickBot="1">
      <c r="B87" s="33"/>
      <c r="C87" s="34"/>
      <c r="D87" s="34"/>
      <c r="E87" s="34"/>
      <c r="F87" s="34"/>
      <c r="G87" s="34"/>
      <c r="H87" s="34"/>
      <c r="I87" s="34"/>
      <c r="J87" s="34"/>
      <c r="K87" s="34"/>
      <c r="L87" s="34"/>
      <c r="M87" s="34"/>
      <c r="N87" s="35"/>
    </row>
    <row r="88" spans="1:14" ht="15.75" thickBot="1">
      <c r="A88" t="s">
        <v>2112</v>
      </c>
      <c r="B88" s="759" t="s">
        <v>2113</v>
      </c>
      <c r="C88" s="760"/>
      <c r="D88" s="760"/>
      <c r="E88" s="760"/>
      <c r="F88" s="760"/>
      <c r="G88" s="760"/>
      <c r="H88" s="760"/>
      <c r="I88" s="760"/>
      <c r="J88" s="760"/>
      <c r="K88" s="760"/>
      <c r="L88" s="760"/>
      <c r="M88" s="761"/>
      <c r="N88" s="166">
        <f>N78+N86</f>
        <v>239884.83477317402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28.5"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topLeftCell="A43" zoomScale="78" zoomScaleNormal="78" workbookViewId="0">
      <selection activeCell="L72" sqref="L72"/>
    </sheetView>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9.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11</v>
      </c>
      <c r="C31" s="81" t="s">
        <v>12</v>
      </c>
      <c r="D31" s="82"/>
      <c r="E31" s="82"/>
      <c r="F31" s="82"/>
      <c r="G31" s="82"/>
      <c r="H31" s="82"/>
      <c r="I31" s="82"/>
      <c r="J31" s="83"/>
      <c r="K31" s="263"/>
      <c r="L31" s="261" t="s">
        <v>13</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t="s">
        <v>819</v>
      </c>
      <c r="B36" s="772" t="str">
        <f>VLOOKUP(A36,EQUIPOS!A6:D154,3,FALSE)</f>
        <v>Cargador : Potencia en el volante 125 hp, Clasificación de RPM del motor 2300.</v>
      </c>
      <c r="C36" s="773"/>
      <c r="D36" s="773"/>
      <c r="E36" s="773"/>
      <c r="F36" s="773"/>
      <c r="G36" s="773"/>
      <c r="H36" s="774"/>
      <c r="I36" s="222"/>
      <c r="J36" s="223"/>
      <c r="K36" s="224">
        <f>VLOOKUP(A36,EQUIPOS!A6:D161,4,FALSE)</f>
        <v>165414.51938850479</v>
      </c>
      <c r="L36" s="225"/>
      <c r="M36" s="226">
        <v>2.375</v>
      </c>
      <c r="N36" s="227">
        <f>K36/M36</f>
        <v>69648.218689896748</v>
      </c>
    </row>
    <row r="37" spans="1:14">
      <c r="A37" t="s">
        <v>847</v>
      </c>
      <c r="B37" s="772" t="str">
        <f>VLOOKUP(A37,EQUIPOS!A7:D154,3,FALSE)</f>
        <v>Compresor 120 HP, con martillo.</v>
      </c>
      <c r="C37" s="773"/>
      <c r="D37" s="773"/>
      <c r="E37" s="773"/>
      <c r="F37" s="773"/>
      <c r="G37" s="773"/>
      <c r="H37" s="774"/>
      <c r="I37" s="222"/>
      <c r="J37" s="223"/>
      <c r="K37" s="224">
        <f>VLOOKUP(A37,EQUIPOS!A7:D162,4,FALSE)</f>
        <v>107825.45581075011</v>
      </c>
      <c r="L37" s="225"/>
      <c r="M37" s="226">
        <v>2.375</v>
      </c>
      <c r="N37" s="227">
        <f>K37/M37</f>
        <v>45400.191920315832</v>
      </c>
    </row>
    <row r="38" spans="1:14">
      <c r="A38" t="s">
        <v>873</v>
      </c>
      <c r="B38" s="772" t="str">
        <f>VLOOKUP(A38,EQUIPOS!A7:D154,3,FALSE)</f>
        <v xml:space="preserve">Equipo de oxicorte, Capacidad de corte: hasta 6´´ (152mm) </v>
      </c>
      <c r="C38" s="773"/>
      <c r="D38" s="773"/>
      <c r="E38" s="773"/>
      <c r="F38" s="773"/>
      <c r="G38" s="773"/>
      <c r="H38" s="774"/>
      <c r="I38" s="222"/>
      <c r="J38" s="223"/>
      <c r="K38" s="224">
        <f>VLOOKUP(A38,EQUIPOS!A7:D162,4,FALSE)</f>
        <v>11022.784227943232</v>
      </c>
      <c r="L38" s="225"/>
      <c r="M38" s="226">
        <v>2.375</v>
      </c>
      <c r="N38" s="228">
        <f>K38/M38</f>
        <v>4641.1723065024134</v>
      </c>
    </row>
    <row r="39" spans="1:14">
      <c r="B39" s="772"/>
      <c r="C39" s="773"/>
      <c r="D39" s="773"/>
      <c r="E39" s="773"/>
      <c r="F39" s="773"/>
      <c r="G39" s="773"/>
      <c r="H39" s="774"/>
      <c r="I39" s="775"/>
      <c r="J39" s="756"/>
      <c r="K39" s="229"/>
      <c r="L39" s="776"/>
      <c r="M39" s="777"/>
      <c r="N39" s="230"/>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0.1</v>
      </c>
      <c r="M42" s="784"/>
      <c r="N42" s="105">
        <f>N76*L42</f>
        <v>1549.7775190231998</v>
      </c>
    </row>
    <row r="43" spans="1:14" ht="15.75" thickBot="1">
      <c r="B43" s="759" t="s">
        <v>2072</v>
      </c>
      <c r="C43" s="760"/>
      <c r="D43" s="760"/>
      <c r="E43" s="760"/>
      <c r="F43" s="760"/>
      <c r="G43" s="760"/>
      <c r="H43" s="760"/>
      <c r="I43" s="760"/>
      <c r="J43" s="760"/>
      <c r="K43" s="760"/>
      <c r="L43" s="760"/>
      <c r="M43" s="761"/>
      <c r="N43" s="99">
        <f>SUM(N36:N42)</f>
        <v>121239.3604357382</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B48" s="43"/>
      <c r="C48" s="236"/>
      <c r="D48" s="236"/>
      <c r="E48" s="236"/>
      <c r="F48" s="236"/>
      <c r="G48" s="236"/>
      <c r="H48" s="236"/>
      <c r="I48" s="223"/>
      <c r="J48" s="200"/>
      <c r="K48" s="237"/>
      <c r="L48" s="222"/>
      <c r="M48" s="238"/>
      <c r="N48" s="239"/>
    </row>
    <row r="49" spans="1:14">
      <c r="B49" s="43"/>
      <c r="C49" s="236"/>
      <c r="D49" s="236"/>
      <c r="E49" s="236"/>
      <c r="F49" s="236"/>
      <c r="G49" s="236"/>
      <c r="H49" s="236"/>
      <c r="I49" s="223"/>
      <c r="J49" s="200"/>
      <c r="K49" s="237"/>
      <c r="L49" s="222"/>
      <c r="M49" s="238"/>
      <c r="N49" s="239"/>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240"/>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1865</v>
      </c>
      <c r="B59" s="46" t="str">
        <f>VLOOKUP(A59,TRANSPORTE!A5:D94,3,FALSE)</f>
        <v>Transporte de material de demolición</v>
      </c>
      <c r="C59" s="272"/>
      <c r="D59" s="272"/>
      <c r="E59" s="272"/>
      <c r="F59" s="272"/>
      <c r="G59" s="272"/>
      <c r="H59" s="266" t="str">
        <f>VLOOKUP(A59,TRANSPORTE!A6:D120,2,FALSE)</f>
        <v>m3k</v>
      </c>
      <c r="I59" s="234">
        <v>1</v>
      </c>
      <c r="J59" s="241">
        <v>1</v>
      </c>
      <c r="K59" s="234">
        <f>I59*J59</f>
        <v>1</v>
      </c>
      <c r="L59" s="763">
        <f>'900.2'!N78</f>
        <v>1386.5050401163712</v>
      </c>
      <c r="M59" s="764"/>
      <c r="N59" s="242">
        <f>K59*L59</f>
        <v>1386.5050401163712</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45"/>
    </row>
    <row r="65" spans="1:15" ht="15.75" thickBot="1">
      <c r="B65" s="765" t="s">
        <v>2072</v>
      </c>
      <c r="C65" s="766"/>
      <c r="D65" s="766"/>
      <c r="E65" s="766"/>
      <c r="F65" s="766"/>
      <c r="G65" s="766"/>
      <c r="H65" s="766"/>
      <c r="I65" s="766"/>
      <c r="J65" s="766"/>
      <c r="K65" s="766"/>
      <c r="L65" s="766"/>
      <c r="M65" s="767"/>
      <c r="N65" s="104">
        <f>N59+N60+N61+N62+N63</f>
        <v>1386.5050401163712</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708</v>
      </c>
      <c r="B70" s="49" t="str">
        <f>VLOOKUP(A70,'MANO DE OBRA'!A8:D68,3,FALSE)</f>
        <v>Obrero (3)</v>
      </c>
      <c r="C70" s="47"/>
      <c r="D70" s="47"/>
      <c r="E70" s="47"/>
      <c r="F70" s="47"/>
      <c r="G70" s="47"/>
      <c r="H70" s="47"/>
      <c r="I70" s="247">
        <f>K70/J70*100</f>
        <v>101498.09999999999</v>
      </c>
      <c r="J70" s="248">
        <v>185</v>
      </c>
      <c r="K70" s="249">
        <f>VLOOKUP(A70,'MANO DE OBRA'!A8:D99,4,FALSE)</f>
        <v>187771.48499999999</v>
      </c>
      <c r="L70" s="50"/>
      <c r="M70" s="250">
        <v>19</v>
      </c>
      <c r="N70" s="251">
        <f>K70/M70</f>
        <v>9882.7097368421037</v>
      </c>
      <c r="O70" s="106"/>
    </row>
    <row r="71" spans="1:15">
      <c r="A71" t="s">
        <v>728</v>
      </c>
      <c r="B71" s="49" t="str">
        <f>VLOOKUP(A71,'MANO DE OBRA'!A8:D68,3,FALSE)</f>
        <v>Oficial</v>
      </c>
      <c r="C71" s="47"/>
      <c r="D71" s="47"/>
      <c r="E71" s="47"/>
      <c r="F71" s="47"/>
      <c r="G71" s="47"/>
      <c r="H71" s="47"/>
      <c r="I71" s="247">
        <f>K71/J71*100</f>
        <v>57668.23979157189</v>
      </c>
      <c r="J71" s="248">
        <v>185</v>
      </c>
      <c r="K71" s="249">
        <f>VLOOKUP(A71,'MANO DE OBRA'!A8:D99,4,FALSE)</f>
        <v>106686.24361440798</v>
      </c>
      <c r="L71" s="50"/>
      <c r="M71" s="250">
        <v>19</v>
      </c>
      <c r="N71" s="251">
        <f>K71/M71</f>
        <v>5615.0654533898942</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N70+N71+N72+N73+N74</f>
        <v>15497.775190231998</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160">
        <f>N43+N54+N65+N76</f>
        <v>138123.64066608658</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27624.728133217315</v>
      </c>
      <c r="M83" s="794"/>
      <c r="N83" s="51"/>
    </row>
    <row r="84" spans="1:14">
      <c r="B84" s="89" t="s">
        <v>2090</v>
      </c>
      <c r="C84" s="90"/>
      <c r="D84" s="90"/>
      <c r="E84" s="90"/>
      <c r="F84" s="90"/>
      <c r="G84" s="90"/>
      <c r="H84" s="90"/>
      <c r="I84" s="87"/>
      <c r="J84" s="88"/>
      <c r="K84" s="259">
        <v>0.05</v>
      </c>
      <c r="L84" s="793">
        <f>N78*K84</f>
        <v>6906.1820333043288</v>
      </c>
      <c r="M84" s="794"/>
      <c r="N84" s="51"/>
    </row>
    <row r="85" spans="1:14" ht="15.75" thickBot="1">
      <c r="B85" s="91" t="s">
        <v>2091</v>
      </c>
      <c r="C85" s="92"/>
      <c r="D85" s="92"/>
      <c r="E85" s="92"/>
      <c r="F85" s="92"/>
      <c r="G85" s="92"/>
      <c r="H85" s="92"/>
      <c r="I85" s="93"/>
      <c r="J85" s="94"/>
      <c r="K85" s="260">
        <v>0.05</v>
      </c>
      <c r="L85" s="795">
        <f>N78*K85</f>
        <v>6906.1820333043288</v>
      </c>
      <c r="M85" s="796"/>
      <c r="N85" s="51"/>
    </row>
    <row r="86" spans="1:14" ht="15.75" thickBot="1">
      <c r="B86" s="759" t="s">
        <v>2072</v>
      </c>
      <c r="C86" s="760"/>
      <c r="D86" s="760"/>
      <c r="E86" s="760"/>
      <c r="F86" s="760"/>
      <c r="G86" s="760"/>
      <c r="H86" s="760"/>
      <c r="I86" s="760"/>
      <c r="J86" s="760"/>
      <c r="K86" s="760"/>
      <c r="L86" s="760"/>
      <c r="M86" s="761"/>
      <c r="N86" s="52">
        <f>L83+L84+L85</f>
        <v>41437.092199825973</v>
      </c>
    </row>
    <row r="87" spans="1:14" ht="15.75" thickBot="1">
      <c r="B87" s="33"/>
      <c r="C87" s="34"/>
      <c r="D87" s="34"/>
      <c r="E87" s="34"/>
      <c r="F87" s="34"/>
      <c r="G87" s="34"/>
      <c r="H87" s="34"/>
      <c r="I87" s="34"/>
      <c r="J87" s="34"/>
      <c r="K87" s="34"/>
      <c r="L87" s="34"/>
      <c r="M87" s="34"/>
      <c r="N87" s="35"/>
    </row>
    <row r="88" spans="1:14" ht="15.75" thickBot="1">
      <c r="A88" t="s">
        <v>2112</v>
      </c>
      <c r="B88" s="759" t="s">
        <v>2113</v>
      </c>
      <c r="C88" s="760"/>
      <c r="D88" s="760"/>
      <c r="E88" s="760"/>
      <c r="F88" s="760"/>
      <c r="G88" s="760"/>
      <c r="H88" s="760"/>
      <c r="I88" s="760"/>
      <c r="J88" s="760"/>
      <c r="K88" s="760"/>
      <c r="L88" s="760"/>
      <c r="M88" s="761"/>
      <c r="N88" s="52">
        <f>N78+N86</f>
        <v>179560.73286591255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c r="B106" s="797"/>
      <c r="C106" s="798"/>
      <c r="D106" s="798"/>
      <c r="E106" s="798"/>
      <c r="F106" s="798"/>
      <c r="G106" s="798"/>
      <c r="H106" s="798"/>
      <c r="I106" s="798"/>
      <c r="J106" s="798"/>
      <c r="K106" s="798"/>
      <c r="L106" s="798"/>
      <c r="M106" s="798"/>
      <c r="N106" s="799"/>
    </row>
    <row r="107" spans="2:14" ht="27.75"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topLeftCell="A49" zoomScale="78" zoomScaleNormal="78" workbookViewId="0">
      <selection activeCell="M36" sqref="M36"/>
    </sheetView>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03"/>
      <c r="C1" s="818"/>
      <c r="D1" s="819"/>
      <c r="E1" s="819"/>
      <c r="F1" s="819"/>
      <c r="G1" s="819"/>
      <c r="H1" s="819"/>
      <c r="I1" s="819"/>
      <c r="J1" s="820"/>
      <c r="K1" s="821" t="s">
        <v>2036</v>
      </c>
      <c r="L1" s="823" t="s">
        <v>2037</v>
      </c>
      <c r="M1" s="824"/>
      <c r="N1" s="825"/>
    </row>
    <row r="2" spans="2:14">
      <c r="B2" s="804"/>
      <c r="C2" s="815" t="s">
        <v>2038</v>
      </c>
      <c r="D2" s="816"/>
      <c r="E2" s="816"/>
      <c r="F2" s="816"/>
      <c r="G2" s="816"/>
      <c r="H2" s="816"/>
      <c r="I2" s="816"/>
      <c r="J2" s="817"/>
      <c r="K2" s="822"/>
      <c r="L2" s="826"/>
      <c r="M2" s="827"/>
      <c r="N2" s="828"/>
    </row>
    <row r="3" spans="2:14">
      <c r="B3" s="804"/>
      <c r="C3" s="815" t="s">
        <v>2039</v>
      </c>
      <c r="D3" s="816"/>
      <c r="E3" s="816"/>
      <c r="F3" s="816"/>
      <c r="G3" s="816"/>
      <c r="H3" s="816"/>
      <c r="I3" s="816"/>
      <c r="J3" s="817"/>
      <c r="K3" s="806" t="s">
        <v>2040</v>
      </c>
      <c r="L3" s="831">
        <v>1</v>
      </c>
      <c r="M3" s="832"/>
      <c r="N3" s="833"/>
    </row>
    <row r="4" spans="2:14">
      <c r="B4" s="804"/>
      <c r="C4" s="815" t="s">
        <v>2041</v>
      </c>
      <c r="D4" s="816"/>
      <c r="E4" s="816"/>
      <c r="F4" s="816"/>
      <c r="G4" s="816"/>
      <c r="H4" s="816"/>
      <c r="I4" s="816"/>
      <c r="J4" s="817"/>
      <c r="K4" s="829"/>
      <c r="L4" s="834"/>
      <c r="M4" s="835"/>
      <c r="N4" s="836"/>
    </row>
    <row r="5" spans="2:14">
      <c r="B5" s="804"/>
      <c r="C5" s="815" t="s">
        <v>2042</v>
      </c>
      <c r="D5" s="816"/>
      <c r="E5" s="816"/>
      <c r="F5" s="816"/>
      <c r="G5" s="816"/>
      <c r="H5" s="816"/>
      <c r="I5" s="816"/>
      <c r="J5" s="817"/>
      <c r="K5" s="806" t="s">
        <v>2043</v>
      </c>
      <c r="L5" s="808"/>
      <c r="M5" s="808" t="s">
        <v>2044</v>
      </c>
      <c r="N5" s="810"/>
    </row>
    <row r="6" spans="2:14" ht="15.75" thickBot="1">
      <c r="B6" s="805"/>
      <c r="C6" s="812"/>
      <c r="D6" s="813"/>
      <c r="E6" s="813"/>
      <c r="F6" s="813"/>
      <c r="G6" s="813"/>
      <c r="H6" s="813"/>
      <c r="I6" s="813"/>
      <c r="J6" s="814"/>
      <c r="K6" s="807"/>
      <c r="L6" s="809"/>
      <c r="M6" s="809"/>
      <c r="N6" s="811"/>
    </row>
    <row r="7" spans="2:14" ht="15.75" thickBot="1">
      <c r="B7" s="296"/>
      <c r="C7" s="297"/>
      <c r="D7" s="297"/>
      <c r="E7" s="297"/>
      <c r="F7" s="297"/>
      <c r="G7" s="297"/>
      <c r="H7" s="297"/>
      <c r="I7" s="297"/>
      <c r="J7" s="297"/>
      <c r="K7" s="297"/>
      <c r="L7" s="298"/>
      <c r="M7" s="298"/>
      <c r="N7" s="299"/>
    </row>
    <row r="8" spans="2:14" ht="19.5" customHeight="1">
      <c r="B8" s="300"/>
      <c r="C8" s="77"/>
      <c r="D8" s="77"/>
      <c r="E8" s="77"/>
      <c r="F8" s="77"/>
      <c r="G8" s="77"/>
      <c r="H8" s="78"/>
      <c r="I8" s="77"/>
      <c r="J8" s="77"/>
      <c r="K8" s="301" t="s">
        <v>2045</v>
      </c>
      <c r="L8" s="302"/>
      <c r="M8" s="302"/>
      <c r="N8" s="303"/>
    </row>
    <row r="9" spans="2:14">
      <c r="B9" s="304"/>
      <c r="C9" s="79"/>
      <c r="D9" s="79"/>
      <c r="E9" s="79"/>
      <c r="F9" s="79"/>
      <c r="G9" s="79"/>
      <c r="H9" s="305"/>
      <c r="I9" s="79"/>
      <c r="J9" s="79"/>
      <c r="K9" s="306"/>
      <c r="L9" s="307" t="s">
        <v>2046</v>
      </c>
      <c r="M9" s="307" t="s">
        <v>2047</v>
      </c>
      <c r="N9" s="308" t="s">
        <v>2048</v>
      </c>
    </row>
    <row r="10" spans="2:14" ht="36">
      <c r="B10" s="837" t="s">
        <v>2049</v>
      </c>
      <c r="C10" s="838"/>
      <c r="D10" s="838"/>
      <c r="E10" s="838"/>
      <c r="F10" s="341" t="s">
        <v>2050</v>
      </c>
      <c r="G10" s="79"/>
      <c r="H10" s="310"/>
      <c r="I10" s="839" t="s">
        <v>2051</v>
      </c>
      <c r="J10" s="839"/>
      <c r="K10" s="342" t="s">
        <v>2050</v>
      </c>
      <c r="L10" s="307"/>
      <c r="M10" s="307"/>
      <c r="N10" s="308"/>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14</v>
      </c>
      <c r="C31" s="81" t="s">
        <v>15</v>
      </c>
      <c r="D31" s="82"/>
      <c r="E31" s="82"/>
      <c r="F31" s="82"/>
      <c r="G31" s="82"/>
      <c r="H31" s="82"/>
      <c r="I31" s="82"/>
      <c r="J31" s="83"/>
      <c r="K31" s="263"/>
      <c r="L31" s="261" t="s">
        <v>13</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t="s">
        <v>1015</v>
      </c>
      <c r="B36" s="772" t="str">
        <f>VLOOKUP(A36,EQUIPOS!A6:D154,3,FALSE)</f>
        <v>Retroexcavadora sobre oruga, potencia 138 HP, balde de 1,5 m3.</v>
      </c>
      <c r="C36" s="773"/>
      <c r="D36" s="773"/>
      <c r="E36" s="773"/>
      <c r="F36" s="773"/>
      <c r="G36" s="773"/>
      <c r="H36" s="774"/>
      <c r="I36" s="222"/>
      <c r="J36" s="223"/>
      <c r="K36" s="224">
        <f>VLOOKUP(A36,EQUIPOS!A6:D161,4,FALSE)</f>
        <v>228822.74793962436</v>
      </c>
      <c r="L36" s="225"/>
      <c r="M36" s="226">
        <v>2.5</v>
      </c>
      <c r="N36" s="227">
        <f>K36/M36</f>
        <v>91529.09917584974</v>
      </c>
    </row>
    <row r="37" spans="1:14">
      <c r="A37" t="s">
        <v>847</v>
      </c>
      <c r="B37" s="772" t="str">
        <f>VLOOKUP(A37,EQUIPOS!A7:D154,3,FALSE)</f>
        <v>Compresor 120 HP, con martillo.</v>
      </c>
      <c r="C37" s="773"/>
      <c r="D37" s="773"/>
      <c r="E37" s="773"/>
      <c r="F37" s="773"/>
      <c r="G37" s="773"/>
      <c r="H37" s="774"/>
      <c r="I37" s="222"/>
      <c r="J37" s="223"/>
      <c r="K37" s="224">
        <f>VLOOKUP(A37,EQUIPOS!A7:D162,4,FALSE)</f>
        <v>107825.45581075011</v>
      </c>
      <c r="L37" s="225"/>
      <c r="M37" s="226">
        <v>2.5</v>
      </c>
      <c r="N37" s="227">
        <f>K37/M37</f>
        <v>43130.18232430004</v>
      </c>
    </row>
    <row r="38" spans="1:14">
      <c r="A38" t="s">
        <v>873</v>
      </c>
      <c r="B38" s="772" t="str">
        <f>VLOOKUP(A38,EQUIPOS!A8:D154,3,FALSE)</f>
        <v xml:space="preserve">Equipo de oxicorte, Capacidad de corte: hasta 6´´ (152mm) </v>
      </c>
      <c r="C38" s="773"/>
      <c r="D38" s="773"/>
      <c r="E38" s="773"/>
      <c r="F38" s="773"/>
      <c r="G38" s="773"/>
      <c r="H38" s="774"/>
      <c r="I38" s="222"/>
      <c r="J38" s="223"/>
      <c r="K38" s="224">
        <f>VLOOKUP(A38,EQUIPOS!A8:D163,4,FALSE)</f>
        <v>11022.784227943232</v>
      </c>
      <c r="L38" s="225"/>
      <c r="M38" s="226">
        <v>2.5</v>
      </c>
      <c r="N38" s="227">
        <f>K38/M38</f>
        <v>4409.1136911772928</v>
      </c>
    </row>
    <row r="39" spans="1:14">
      <c r="B39" s="772"/>
      <c r="C39" s="773"/>
      <c r="D39" s="773"/>
      <c r="E39" s="773"/>
      <c r="F39" s="773"/>
      <c r="G39" s="773"/>
      <c r="H39" s="774"/>
      <c r="I39" s="775"/>
      <c r="J39" s="756"/>
      <c r="K39" s="229"/>
      <c r="L39" s="776"/>
      <c r="M39" s="777"/>
      <c r="N39" s="230"/>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0.02</v>
      </c>
      <c r="M42" s="784"/>
      <c r="N42" s="105">
        <f>N76*L42</f>
        <v>294.45772861440798</v>
      </c>
    </row>
    <row r="43" spans="1:14" ht="15.75" thickBot="1">
      <c r="B43" s="759" t="s">
        <v>2072</v>
      </c>
      <c r="C43" s="760"/>
      <c r="D43" s="760"/>
      <c r="E43" s="760"/>
      <c r="F43" s="760"/>
      <c r="G43" s="760"/>
      <c r="H43" s="760"/>
      <c r="I43" s="760"/>
      <c r="J43" s="760"/>
      <c r="K43" s="760"/>
      <c r="L43" s="760"/>
      <c r="M43" s="761"/>
      <c r="N43" s="99">
        <f>SUM(N36:N42)</f>
        <v>139362.85291994151</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B48" s="43"/>
      <c r="C48" s="236"/>
      <c r="D48" s="236"/>
      <c r="E48" s="236"/>
      <c r="F48" s="236"/>
      <c r="G48" s="236"/>
      <c r="H48" s="236"/>
      <c r="I48" s="223"/>
      <c r="J48" s="200"/>
      <c r="K48" s="237"/>
      <c r="L48" s="222"/>
      <c r="M48" s="238"/>
      <c r="N48" s="239"/>
    </row>
    <row r="49" spans="1:14">
      <c r="B49" s="43"/>
      <c r="C49" s="236"/>
      <c r="D49" s="236"/>
      <c r="E49" s="236"/>
      <c r="F49" s="236"/>
      <c r="G49" s="236"/>
      <c r="H49" s="236"/>
      <c r="I49" s="223"/>
      <c r="J49" s="200"/>
      <c r="K49" s="237"/>
      <c r="L49" s="222"/>
      <c r="M49" s="238"/>
      <c r="N49" s="239"/>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240"/>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1865</v>
      </c>
      <c r="B59" s="46" t="str">
        <f>VLOOKUP(A59,TRANSPORTE!A5:D94,3,FALSE)</f>
        <v>Transporte de material de demolición</v>
      </c>
      <c r="C59" s="272"/>
      <c r="D59" s="272"/>
      <c r="E59" s="272"/>
      <c r="F59" s="272"/>
      <c r="G59" s="272"/>
      <c r="H59" s="266" t="str">
        <f>VLOOKUP(A59,TRANSPORTE!A6:D120,2,FALSE)</f>
        <v>m3k</v>
      </c>
      <c r="I59" s="234">
        <v>1</v>
      </c>
      <c r="J59" s="241">
        <v>1</v>
      </c>
      <c r="K59" s="234">
        <f>I59*J59</f>
        <v>1</v>
      </c>
      <c r="L59" s="763">
        <f>'900.2'!N78</f>
        <v>1386.5050401163712</v>
      </c>
      <c r="M59" s="764"/>
      <c r="N59" s="242">
        <f>K59*L59</f>
        <v>1386.5050401163712</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45"/>
    </row>
    <row r="65" spans="1:15" ht="15.75" thickBot="1">
      <c r="B65" s="765" t="s">
        <v>2072</v>
      </c>
      <c r="C65" s="766"/>
      <c r="D65" s="766"/>
      <c r="E65" s="766"/>
      <c r="F65" s="766"/>
      <c r="G65" s="766"/>
      <c r="H65" s="766"/>
      <c r="I65" s="766"/>
      <c r="J65" s="766"/>
      <c r="K65" s="766"/>
      <c r="L65" s="766"/>
      <c r="M65" s="767"/>
      <c r="N65" s="104">
        <f>N59+N60+N61+N62+N63</f>
        <v>1386.5050401163712</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708</v>
      </c>
      <c r="B70" s="49" t="str">
        <f>VLOOKUP(A70,'MANO DE OBRA'!A8:D68,3,FALSE)</f>
        <v>Obrero (3)</v>
      </c>
      <c r="C70" s="47"/>
      <c r="D70" s="47"/>
      <c r="E70" s="47"/>
      <c r="F70" s="47"/>
      <c r="G70" s="47"/>
      <c r="H70" s="47"/>
      <c r="I70" s="247">
        <f>K70/J70*100</f>
        <v>101498.09999999999</v>
      </c>
      <c r="J70" s="248">
        <v>185</v>
      </c>
      <c r="K70" s="249">
        <f>VLOOKUP(A70,'MANO DE OBRA'!A8:D99,4,FALSE)</f>
        <v>187771.48499999999</v>
      </c>
      <c r="L70" s="50"/>
      <c r="M70" s="250">
        <v>20</v>
      </c>
      <c r="N70" s="251">
        <f>K70/M70</f>
        <v>9388.5742499999997</v>
      </c>
      <c r="O70" s="106"/>
    </row>
    <row r="71" spans="1:15">
      <c r="A71" t="s">
        <v>728</v>
      </c>
      <c r="B71" s="49" t="str">
        <f>VLOOKUP(A71,'MANO DE OBRA'!A8:D69,3,FALSE)</f>
        <v>Oficial</v>
      </c>
      <c r="C71" s="47"/>
      <c r="D71" s="47"/>
      <c r="E71" s="47"/>
      <c r="F71" s="47"/>
      <c r="G71" s="47"/>
      <c r="H71" s="47"/>
      <c r="I71" s="247">
        <f>K71/J71*100</f>
        <v>57668.23979157189</v>
      </c>
      <c r="J71" s="248">
        <v>185</v>
      </c>
      <c r="K71" s="249">
        <f>VLOOKUP(A71,'MANO DE OBRA'!A8:D100,4,FALSE)</f>
        <v>106686.24361440798</v>
      </c>
      <c r="L71" s="50"/>
      <c r="M71" s="254">
        <v>20</v>
      </c>
      <c r="N71" s="251">
        <f>K71/M71</f>
        <v>5334.3121807203988</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N70+N71+N72+N73+N74</f>
        <v>14722.886430720398</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155472.24439077827</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31094.448878155657</v>
      </c>
      <c r="M83" s="794"/>
      <c r="N83" s="51"/>
    </row>
    <row r="84" spans="1:14">
      <c r="B84" s="89" t="s">
        <v>2090</v>
      </c>
      <c r="C84" s="90"/>
      <c r="D84" s="90"/>
      <c r="E84" s="90"/>
      <c r="F84" s="90"/>
      <c r="G84" s="90"/>
      <c r="H84" s="90"/>
      <c r="I84" s="87"/>
      <c r="J84" s="88"/>
      <c r="K84" s="259">
        <v>0.05</v>
      </c>
      <c r="L84" s="793">
        <f>N78*K84</f>
        <v>7773.6122195389144</v>
      </c>
      <c r="M84" s="794"/>
      <c r="N84" s="51"/>
    </row>
    <row r="85" spans="1:14" ht="15.75" thickBot="1">
      <c r="B85" s="91" t="s">
        <v>2091</v>
      </c>
      <c r="C85" s="92"/>
      <c r="D85" s="92"/>
      <c r="E85" s="92"/>
      <c r="F85" s="92"/>
      <c r="G85" s="92"/>
      <c r="H85" s="92"/>
      <c r="I85" s="93"/>
      <c r="J85" s="94"/>
      <c r="K85" s="260">
        <v>0.05</v>
      </c>
      <c r="L85" s="795">
        <f>N78*K85</f>
        <v>7773.6122195389144</v>
      </c>
      <c r="M85" s="796"/>
      <c r="N85" s="51"/>
    </row>
    <row r="86" spans="1:14" ht="15.75" thickBot="1">
      <c r="B86" s="759" t="s">
        <v>2072</v>
      </c>
      <c r="C86" s="760"/>
      <c r="D86" s="760"/>
      <c r="E86" s="760"/>
      <c r="F86" s="760"/>
      <c r="G86" s="760"/>
      <c r="H86" s="760"/>
      <c r="I86" s="760"/>
      <c r="J86" s="760"/>
      <c r="K86" s="760"/>
      <c r="L86" s="760"/>
      <c r="M86" s="761"/>
      <c r="N86" s="52">
        <f>L83+L84+L85</f>
        <v>46641.673317233493</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202113.91770801175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28.5"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topLeftCell="A73"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03"/>
      <c r="C1" s="818"/>
      <c r="D1" s="819"/>
      <c r="E1" s="819"/>
      <c r="F1" s="819"/>
      <c r="G1" s="819"/>
      <c r="H1" s="819"/>
      <c r="I1" s="819"/>
      <c r="J1" s="820"/>
      <c r="K1" s="821" t="s">
        <v>2036</v>
      </c>
      <c r="L1" s="823" t="s">
        <v>2037</v>
      </c>
      <c r="M1" s="824"/>
      <c r="N1" s="825"/>
    </row>
    <row r="2" spans="2:14">
      <c r="B2" s="804"/>
      <c r="C2" s="815" t="s">
        <v>2038</v>
      </c>
      <c r="D2" s="816"/>
      <c r="E2" s="816"/>
      <c r="F2" s="816"/>
      <c r="G2" s="816"/>
      <c r="H2" s="816"/>
      <c r="I2" s="816"/>
      <c r="J2" s="817"/>
      <c r="K2" s="822"/>
      <c r="L2" s="826"/>
      <c r="M2" s="827"/>
      <c r="N2" s="828"/>
    </row>
    <row r="3" spans="2:14">
      <c r="B3" s="804"/>
      <c r="C3" s="815" t="s">
        <v>2039</v>
      </c>
      <c r="D3" s="816"/>
      <c r="E3" s="816"/>
      <c r="F3" s="816"/>
      <c r="G3" s="816"/>
      <c r="H3" s="816"/>
      <c r="I3" s="816"/>
      <c r="J3" s="817"/>
      <c r="K3" s="806" t="s">
        <v>2040</v>
      </c>
      <c r="L3" s="831">
        <v>1</v>
      </c>
      <c r="M3" s="832"/>
      <c r="N3" s="833"/>
    </row>
    <row r="4" spans="2:14">
      <c r="B4" s="804"/>
      <c r="C4" s="815" t="s">
        <v>2041</v>
      </c>
      <c r="D4" s="816"/>
      <c r="E4" s="816"/>
      <c r="F4" s="816"/>
      <c r="G4" s="816"/>
      <c r="H4" s="816"/>
      <c r="I4" s="816"/>
      <c r="J4" s="817"/>
      <c r="K4" s="829"/>
      <c r="L4" s="834"/>
      <c r="M4" s="835"/>
      <c r="N4" s="836"/>
    </row>
    <row r="5" spans="2:14">
      <c r="B5" s="804"/>
      <c r="C5" s="815" t="s">
        <v>2042</v>
      </c>
      <c r="D5" s="816"/>
      <c r="E5" s="816"/>
      <c r="F5" s="816"/>
      <c r="G5" s="816"/>
      <c r="H5" s="816"/>
      <c r="I5" s="816"/>
      <c r="J5" s="817"/>
      <c r="K5" s="806" t="s">
        <v>2043</v>
      </c>
      <c r="L5" s="808"/>
      <c r="M5" s="808" t="s">
        <v>2044</v>
      </c>
      <c r="N5" s="810"/>
    </row>
    <row r="6" spans="2:14" ht="15.75" thickBot="1">
      <c r="B6" s="805"/>
      <c r="C6" s="812"/>
      <c r="D6" s="813"/>
      <c r="E6" s="813"/>
      <c r="F6" s="813"/>
      <c r="G6" s="813"/>
      <c r="H6" s="813"/>
      <c r="I6" s="813"/>
      <c r="J6" s="814"/>
      <c r="K6" s="807"/>
      <c r="L6" s="809"/>
      <c r="M6" s="809"/>
      <c r="N6" s="811"/>
    </row>
    <row r="7" spans="2:14" ht="15.75" thickBot="1">
      <c r="B7" s="296"/>
      <c r="C7" s="297"/>
      <c r="D7" s="297"/>
      <c r="E7" s="297"/>
      <c r="F7" s="297"/>
      <c r="G7" s="297"/>
      <c r="H7" s="297"/>
      <c r="I7" s="297"/>
      <c r="J7" s="297"/>
      <c r="K7" s="297"/>
      <c r="L7" s="298"/>
      <c r="M7" s="298"/>
      <c r="N7" s="299"/>
    </row>
    <row r="8" spans="2:14" ht="18.75" customHeight="1">
      <c r="B8" s="300"/>
      <c r="C8" s="77"/>
      <c r="D8" s="77"/>
      <c r="E8" s="77"/>
      <c r="F8" s="77"/>
      <c r="G8" s="77"/>
      <c r="H8" s="78"/>
      <c r="I8" s="77"/>
      <c r="J8" s="77"/>
      <c r="K8" s="301" t="s">
        <v>2045</v>
      </c>
      <c r="L8" s="302"/>
      <c r="M8" s="302"/>
      <c r="N8" s="303"/>
    </row>
    <row r="9" spans="2:14">
      <c r="B9" s="304"/>
      <c r="C9" s="79"/>
      <c r="D9" s="79"/>
      <c r="E9" s="79"/>
      <c r="F9" s="79"/>
      <c r="G9" s="79"/>
      <c r="H9" s="305"/>
      <c r="I9" s="79"/>
      <c r="J9" s="79"/>
      <c r="K9" s="306"/>
      <c r="L9" s="307" t="s">
        <v>2046</v>
      </c>
      <c r="M9" s="307" t="s">
        <v>2047</v>
      </c>
      <c r="N9" s="308" t="s">
        <v>2048</v>
      </c>
    </row>
    <row r="10" spans="2:14" ht="36">
      <c r="B10" s="837" t="s">
        <v>2049</v>
      </c>
      <c r="C10" s="838"/>
      <c r="D10" s="838"/>
      <c r="E10" s="838"/>
      <c r="F10" s="341" t="s">
        <v>2050</v>
      </c>
      <c r="G10" s="79"/>
      <c r="H10" s="310"/>
      <c r="I10" s="839" t="s">
        <v>2051</v>
      </c>
      <c r="J10" s="839"/>
      <c r="K10" s="342" t="s">
        <v>2050</v>
      </c>
      <c r="L10" s="307"/>
      <c r="M10" s="307"/>
      <c r="N10" s="308"/>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16</v>
      </c>
      <c r="C31" s="81" t="s">
        <v>17</v>
      </c>
      <c r="D31" s="82"/>
      <c r="E31" s="82"/>
      <c r="F31" s="82"/>
      <c r="G31" s="82"/>
      <c r="H31" s="82"/>
      <c r="I31" s="82"/>
      <c r="J31" s="83"/>
      <c r="K31" s="263"/>
      <c r="L31" s="261" t="s">
        <v>13</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t="s">
        <v>819</v>
      </c>
      <c r="B36" s="772" t="str">
        <f>VLOOKUP(A36,EQUIPOS!A6:D154,3,FALSE)</f>
        <v>Cargador : Potencia en el volante 125 hp, Clasificación de RPM del motor 2300.</v>
      </c>
      <c r="C36" s="773"/>
      <c r="D36" s="773"/>
      <c r="E36" s="773"/>
      <c r="F36" s="773"/>
      <c r="G36" s="773"/>
      <c r="H36" s="774"/>
      <c r="I36" s="222"/>
      <c r="J36" s="223"/>
      <c r="K36" s="224">
        <f>VLOOKUP(A36,EQUIPOS!A6:D161,4,FALSE)</f>
        <v>165414.51938850479</v>
      </c>
      <c r="L36" s="225"/>
      <c r="M36" s="226">
        <v>9.25</v>
      </c>
      <c r="N36" s="227">
        <f>K36/M36</f>
        <v>17882.65074470322</v>
      </c>
    </row>
    <row r="37" spans="1:14">
      <c r="A37" t="s">
        <v>847</v>
      </c>
      <c r="B37" s="772" t="str">
        <f>VLOOKUP(A37,EQUIPOS!A7:D154,3,FALSE)</f>
        <v>Compresor 120 HP, con martillo.</v>
      </c>
      <c r="C37" s="773"/>
      <c r="D37" s="773"/>
      <c r="E37" s="773"/>
      <c r="F37" s="773"/>
      <c r="G37" s="773"/>
      <c r="H37" s="774"/>
      <c r="I37" s="222"/>
      <c r="J37" s="223"/>
      <c r="K37" s="224">
        <f>VLOOKUP(A37,EQUIPOS!A7:D162,4,FALSE)</f>
        <v>107825.45581075011</v>
      </c>
      <c r="L37" s="225"/>
      <c r="M37" s="226">
        <v>9.25</v>
      </c>
      <c r="N37" s="227">
        <f>K37/M37</f>
        <v>11656.806033594607</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9"/>
      <c r="L39" s="776"/>
      <c r="M39" s="777"/>
      <c r="N39" s="230"/>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0.02</v>
      </c>
      <c r="M42" s="784"/>
      <c r="N42" s="105">
        <f>N76*L42</f>
        <v>62.666819895785942</v>
      </c>
    </row>
    <row r="43" spans="1:14" ht="15.75" thickBot="1">
      <c r="B43" s="759" t="s">
        <v>2072</v>
      </c>
      <c r="C43" s="760"/>
      <c r="D43" s="760"/>
      <c r="E43" s="760"/>
      <c r="F43" s="760"/>
      <c r="G43" s="760"/>
      <c r="H43" s="760"/>
      <c r="I43" s="760"/>
      <c r="J43" s="760"/>
      <c r="K43" s="760"/>
      <c r="L43" s="760"/>
      <c r="M43" s="761"/>
      <c r="N43" s="99">
        <f>SUM(N36:N42)</f>
        <v>29602.123598193612</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B48" s="43"/>
      <c r="C48" s="236"/>
      <c r="D48" s="236"/>
      <c r="E48" s="236"/>
      <c r="F48" s="236"/>
      <c r="G48" s="236"/>
      <c r="H48" s="236"/>
      <c r="I48" s="223"/>
      <c r="J48" s="200"/>
      <c r="K48" s="237"/>
      <c r="L48" s="222"/>
      <c r="M48" s="238"/>
      <c r="N48" s="239"/>
    </row>
    <row r="49" spans="1:14">
      <c r="B49" s="43"/>
      <c r="C49" s="236"/>
      <c r="D49" s="236"/>
      <c r="E49" s="236"/>
      <c r="F49" s="236"/>
      <c r="G49" s="236"/>
      <c r="H49" s="236"/>
      <c r="I49" s="223"/>
      <c r="J49" s="200"/>
      <c r="K49" s="237"/>
      <c r="L49" s="222"/>
      <c r="M49" s="238"/>
      <c r="N49" s="239"/>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240"/>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1865</v>
      </c>
      <c r="B59" s="46" t="str">
        <f>VLOOKUP(A59,TRANSPORTE!A5:D94,3,FALSE)</f>
        <v>Transporte de material de demolición</v>
      </c>
      <c r="C59" s="272"/>
      <c r="D59" s="272"/>
      <c r="E59" s="272"/>
      <c r="F59" s="272"/>
      <c r="G59" s="272"/>
      <c r="H59" s="266" t="str">
        <f>VLOOKUP(A59,TRANSPORTE!A6:D120,2,FALSE)</f>
        <v>m3k</v>
      </c>
      <c r="I59" s="234">
        <v>1</v>
      </c>
      <c r="J59" s="241">
        <v>1</v>
      </c>
      <c r="K59" s="234">
        <f>I59*J59</f>
        <v>1</v>
      </c>
      <c r="L59" s="763">
        <f>'900.2'!N78</f>
        <v>1386.5050401163712</v>
      </c>
      <c r="M59" s="764"/>
      <c r="N59" s="242">
        <f>K59*L59</f>
        <v>1386.5050401163712</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45"/>
    </row>
    <row r="65" spans="1:15" ht="15.75" thickBot="1">
      <c r="B65" s="765" t="s">
        <v>2072</v>
      </c>
      <c r="C65" s="766"/>
      <c r="D65" s="766"/>
      <c r="E65" s="766"/>
      <c r="F65" s="766"/>
      <c r="G65" s="766"/>
      <c r="H65" s="766"/>
      <c r="I65" s="766"/>
      <c r="J65" s="766"/>
      <c r="K65" s="766"/>
      <c r="L65" s="766"/>
      <c r="M65" s="767"/>
      <c r="N65" s="104">
        <f>N59+N60+N61+N62+N63</f>
        <v>1386.5050401163712</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706</v>
      </c>
      <c r="B70" s="49" t="str">
        <f>VLOOKUP(A70,'MANO DE OBRA'!A8:D68,3,FALSE)</f>
        <v>Obrero (2)</v>
      </c>
      <c r="C70" s="47"/>
      <c r="D70" s="47"/>
      <c r="E70" s="47"/>
      <c r="F70" s="47"/>
      <c r="G70" s="47"/>
      <c r="H70" s="47"/>
      <c r="I70" s="247">
        <f>K70/J70*100</f>
        <v>67665.399999999994</v>
      </c>
      <c r="J70" s="248">
        <v>185</v>
      </c>
      <c r="K70" s="249">
        <f>VLOOKUP(A70,'MANO DE OBRA'!A8:D99,4,FALSE)</f>
        <v>125180.98999999999</v>
      </c>
      <c r="L70" s="50"/>
      <c r="M70" s="250">
        <v>74</v>
      </c>
      <c r="N70" s="251">
        <f>K70/M70</f>
        <v>1691.6349999999998</v>
      </c>
      <c r="O70" s="106"/>
    </row>
    <row r="71" spans="1:15">
      <c r="A71" t="s">
        <v>728</v>
      </c>
      <c r="B71" s="49" t="str">
        <f>VLOOKUP(A71,'MANO DE OBRA'!A8:D69,3,FALSE)</f>
        <v>Oficial</v>
      </c>
      <c r="C71" s="47"/>
      <c r="D71" s="47"/>
      <c r="E71" s="47"/>
      <c r="F71" s="47"/>
      <c r="G71" s="47"/>
      <c r="H71" s="47"/>
      <c r="I71" s="247">
        <f>K71/J71*100</f>
        <v>57668.23979157189</v>
      </c>
      <c r="J71" s="248">
        <v>185</v>
      </c>
      <c r="K71" s="249">
        <f>VLOOKUP(A71,'MANO DE OBRA'!A8:D100,4,FALSE)</f>
        <v>106686.24361440798</v>
      </c>
      <c r="L71" s="50"/>
      <c r="M71" s="254">
        <v>74</v>
      </c>
      <c r="N71" s="251">
        <f>K71/M71</f>
        <v>1441.7059947892972</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N70+N71+N72+N73+N74</f>
        <v>3133.3409947892969</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34121.969633099281</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6824.3939266198568</v>
      </c>
      <c r="M83" s="794"/>
      <c r="N83" s="51"/>
    </row>
    <row r="84" spans="1:14">
      <c r="B84" s="89" t="s">
        <v>2090</v>
      </c>
      <c r="C84" s="90"/>
      <c r="D84" s="90"/>
      <c r="E84" s="90"/>
      <c r="F84" s="90"/>
      <c r="G84" s="90"/>
      <c r="H84" s="90"/>
      <c r="I84" s="87"/>
      <c r="J84" s="88"/>
      <c r="K84" s="259">
        <v>0.05</v>
      </c>
      <c r="L84" s="793">
        <f>N78*K84</f>
        <v>1706.0984816549642</v>
      </c>
      <c r="M84" s="794"/>
      <c r="N84" s="51"/>
    </row>
    <row r="85" spans="1:14" ht="15.75" thickBot="1">
      <c r="B85" s="91" t="s">
        <v>2091</v>
      </c>
      <c r="C85" s="92"/>
      <c r="D85" s="92"/>
      <c r="E85" s="92"/>
      <c r="F85" s="92"/>
      <c r="G85" s="92"/>
      <c r="H85" s="92"/>
      <c r="I85" s="93"/>
      <c r="J85" s="94"/>
      <c r="K85" s="260">
        <v>0.05</v>
      </c>
      <c r="L85" s="795">
        <f>N78*K85</f>
        <v>1706.0984816549642</v>
      </c>
      <c r="M85" s="796"/>
      <c r="N85" s="51"/>
    </row>
    <row r="86" spans="1:14" ht="15.75" thickBot="1">
      <c r="B86" s="759" t="s">
        <v>2072</v>
      </c>
      <c r="C86" s="760"/>
      <c r="D86" s="760"/>
      <c r="E86" s="760"/>
      <c r="F86" s="760"/>
      <c r="G86" s="760"/>
      <c r="H86" s="760"/>
      <c r="I86" s="760"/>
      <c r="J86" s="760"/>
      <c r="K86" s="760"/>
      <c r="L86" s="760"/>
      <c r="M86" s="761"/>
      <c r="N86" s="52">
        <f>L83+L84+L85</f>
        <v>10236.590889929785</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44358.560523029068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22.5"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topLeftCell="A22"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18</v>
      </c>
      <c r="C31" s="81" t="s">
        <v>19</v>
      </c>
      <c r="D31" s="82"/>
      <c r="E31" s="82"/>
      <c r="F31" s="82"/>
      <c r="G31" s="82"/>
      <c r="H31" s="82"/>
      <c r="I31" s="82"/>
      <c r="J31" s="83"/>
      <c r="K31" s="263"/>
      <c r="L31" s="261" t="s">
        <v>13</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t="s">
        <v>847</v>
      </c>
      <c r="B36" s="772" t="str">
        <f>VLOOKUP(A36,EQUIPOS!A6:D154,3,FALSE)</f>
        <v>Compresor 120 HP, con martillo.</v>
      </c>
      <c r="C36" s="773"/>
      <c r="D36" s="773"/>
      <c r="E36" s="773"/>
      <c r="F36" s="773"/>
      <c r="G36" s="773"/>
      <c r="H36" s="774"/>
      <c r="I36" s="222"/>
      <c r="J36" s="223"/>
      <c r="K36" s="224">
        <f>VLOOKUP(A36,EQUIPOS!A6:D161,4,FALSE)</f>
        <v>107825.45581075011</v>
      </c>
      <c r="L36" s="225"/>
      <c r="M36" s="226">
        <v>2.5</v>
      </c>
      <c r="N36" s="227">
        <f>K36/M36</f>
        <v>43130.18232430004</v>
      </c>
    </row>
    <row r="37" spans="1:14">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9"/>
      <c r="L39" s="776"/>
      <c r="M39" s="777"/>
      <c r="N39" s="230"/>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0.1</v>
      </c>
      <c r="M42" s="784"/>
      <c r="N42" s="105">
        <f>N76*L42</f>
        <v>1251.8099</v>
      </c>
    </row>
    <row r="43" spans="1:14" ht="15.75" thickBot="1">
      <c r="B43" s="759" t="s">
        <v>2072</v>
      </c>
      <c r="C43" s="760"/>
      <c r="D43" s="760"/>
      <c r="E43" s="760"/>
      <c r="F43" s="760"/>
      <c r="G43" s="760"/>
      <c r="H43" s="760"/>
      <c r="I43" s="760"/>
      <c r="J43" s="760"/>
      <c r="K43" s="760"/>
      <c r="L43" s="760"/>
      <c r="M43" s="761"/>
      <c r="N43" s="99">
        <f>SUM(N36:N42)</f>
        <v>44381.99222430004</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B48" s="43"/>
      <c r="C48" s="236"/>
      <c r="D48" s="236"/>
      <c r="E48" s="236"/>
      <c r="F48" s="236"/>
      <c r="G48" s="236"/>
      <c r="H48" s="236"/>
      <c r="I48" s="223"/>
      <c r="J48" s="200"/>
      <c r="K48" s="237"/>
      <c r="L48" s="222"/>
      <c r="M48" s="238"/>
      <c r="N48" s="239"/>
    </row>
    <row r="49" spans="1:14">
      <c r="B49" s="43"/>
      <c r="C49" s="236"/>
      <c r="D49" s="236"/>
      <c r="E49" s="236"/>
      <c r="F49" s="236"/>
      <c r="G49" s="236"/>
      <c r="H49" s="236"/>
      <c r="I49" s="223"/>
      <c r="J49" s="200"/>
      <c r="K49" s="237"/>
      <c r="L49" s="222"/>
      <c r="M49" s="238"/>
      <c r="N49" s="239"/>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240"/>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1865</v>
      </c>
      <c r="B59" s="46" t="str">
        <f>VLOOKUP(A59,TRANSPORTE!A5:D94,3,FALSE)</f>
        <v>Transporte de material de demolición</v>
      </c>
      <c r="C59" s="272"/>
      <c r="D59" s="272"/>
      <c r="E59" s="272"/>
      <c r="F59" s="272"/>
      <c r="G59" s="272"/>
      <c r="H59" s="266" t="str">
        <f>VLOOKUP(A59,TRANSPORTE!A6:D120,2,FALSE)</f>
        <v>m3k</v>
      </c>
      <c r="I59" s="234">
        <v>1</v>
      </c>
      <c r="J59" s="241">
        <v>1</v>
      </c>
      <c r="K59" s="234">
        <f>I59*J59</f>
        <v>1</v>
      </c>
      <c r="L59" s="763">
        <f>'900.2'!N78</f>
        <v>1386.5050401163712</v>
      </c>
      <c r="M59" s="764"/>
      <c r="N59" s="242">
        <f>K59*L59</f>
        <v>1386.5050401163712</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45"/>
    </row>
    <row r="65" spans="1:15" ht="15.75" thickBot="1">
      <c r="B65" s="765" t="s">
        <v>2072</v>
      </c>
      <c r="C65" s="766"/>
      <c r="D65" s="766"/>
      <c r="E65" s="766"/>
      <c r="F65" s="766"/>
      <c r="G65" s="766"/>
      <c r="H65" s="766"/>
      <c r="I65" s="766"/>
      <c r="J65" s="766"/>
      <c r="K65" s="766"/>
      <c r="L65" s="766"/>
      <c r="M65" s="767"/>
      <c r="N65" s="104">
        <f>N59+N60+N61+N62+N63</f>
        <v>1386.5050401163712</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710</v>
      </c>
      <c r="B70" s="49" t="str">
        <f>VLOOKUP(A70,'MANO DE OBRA'!A8:D68,3,FALSE)</f>
        <v>Obrero (4)</v>
      </c>
      <c r="C70" s="47"/>
      <c r="D70" s="47"/>
      <c r="E70" s="47"/>
      <c r="F70" s="47"/>
      <c r="G70" s="47"/>
      <c r="H70" s="47"/>
      <c r="I70" s="247">
        <f>K70/J70*100</f>
        <v>135330.79999999999</v>
      </c>
      <c r="J70" s="248">
        <v>185</v>
      </c>
      <c r="K70" s="249">
        <f>VLOOKUP(A70,'MANO DE OBRA'!A8:D99,4,FALSE)</f>
        <v>250361.97999999998</v>
      </c>
      <c r="L70" s="50"/>
      <c r="M70" s="250">
        <v>20</v>
      </c>
      <c r="N70" s="251">
        <f>K70/M70</f>
        <v>12518.098999999998</v>
      </c>
      <c r="O70" s="106"/>
    </row>
    <row r="71" spans="1:15">
      <c r="B71" s="49"/>
      <c r="C71" s="47"/>
      <c r="D71" s="47"/>
      <c r="E71" s="47"/>
      <c r="F71" s="47"/>
      <c r="G71" s="47"/>
      <c r="H71" s="47"/>
      <c r="I71" s="247"/>
      <c r="J71" s="248"/>
      <c r="K71" s="249"/>
      <c r="L71" s="50"/>
      <c r="M71" s="254"/>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N70+N71+N72+N73+N74</f>
        <v>12518.098999999998</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58286.59626441641</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11657.319252883282</v>
      </c>
      <c r="M83" s="794"/>
      <c r="N83" s="51"/>
    </row>
    <row r="84" spans="1:14">
      <c r="B84" s="89" t="s">
        <v>2090</v>
      </c>
      <c r="C84" s="90"/>
      <c r="D84" s="90"/>
      <c r="E84" s="90"/>
      <c r="F84" s="90"/>
      <c r="G84" s="90"/>
      <c r="H84" s="90"/>
      <c r="I84" s="87"/>
      <c r="J84" s="88"/>
      <c r="K84" s="259">
        <v>0.05</v>
      </c>
      <c r="L84" s="793">
        <f>N78*K84</f>
        <v>2914.3298132208206</v>
      </c>
      <c r="M84" s="794"/>
      <c r="N84" s="51"/>
    </row>
    <row r="85" spans="1:14" ht="15.75" thickBot="1">
      <c r="B85" s="91" t="s">
        <v>2091</v>
      </c>
      <c r="C85" s="92"/>
      <c r="D85" s="92"/>
      <c r="E85" s="92"/>
      <c r="F85" s="92"/>
      <c r="G85" s="92"/>
      <c r="H85" s="92"/>
      <c r="I85" s="93"/>
      <c r="J85" s="94"/>
      <c r="K85" s="260">
        <v>0.05</v>
      </c>
      <c r="L85" s="795">
        <f>N78*K85</f>
        <v>2914.3298132208206</v>
      </c>
      <c r="M85" s="796"/>
      <c r="N85" s="51"/>
    </row>
    <row r="86" spans="1:14" ht="15.75" thickBot="1">
      <c r="B86" s="759" t="s">
        <v>2072</v>
      </c>
      <c r="C86" s="760"/>
      <c r="D86" s="760"/>
      <c r="E86" s="760"/>
      <c r="F86" s="760"/>
      <c r="G86" s="760"/>
      <c r="H86" s="760"/>
      <c r="I86" s="760"/>
      <c r="J86" s="760"/>
      <c r="K86" s="760"/>
      <c r="L86" s="760"/>
      <c r="M86" s="761"/>
      <c r="N86" s="52">
        <f>L83+L84+L85</f>
        <v>17485.978879324924</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75772.575143741327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topLeftCell="A58" zoomScale="78" zoomScaleNormal="78" workbookViewId="0">
      <selection activeCell="K36" sqref="K36"/>
    </sheetView>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20</v>
      </c>
      <c r="C31" s="81" t="s">
        <v>12</v>
      </c>
      <c r="D31" s="82"/>
      <c r="E31" s="82"/>
      <c r="F31" s="82"/>
      <c r="G31" s="82"/>
      <c r="H31" s="82"/>
      <c r="I31" s="82"/>
      <c r="J31" s="83"/>
      <c r="K31" s="263"/>
      <c r="L31" s="261" t="s">
        <v>2065</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t="s">
        <v>819</v>
      </c>
      <c r="B36" s="772" t="str">
        <f>VLOOKUP(A36,EQUIPOS!A6:D154,3,FALSE)</f>
        <v>Cargador : Potencia en el volante 125 hp, Clasificación de RPM del motor 2300.</v>
      </c>
      <c r="C36" s="773"/>
      <c r="D36" s="773"/>
      <c r="E36" s="773"/>
      <c r="F36" s="773"/>
      <c r="G36" s="773"/>
      <c r="H36" s="774"/>
      <c r="I36" s="222"/>
      <c r="J36" s="223"/>
      <c r="K36" s="224">
        <f>VLOOKUP(A36,EQUIPOS!A6:D161,4,FALSE)</f>
        <v>165414.51938850479</v>
      </c>
      <c r="L36" s="225"/>
      <c r="M36" s="226">
        <v>2.375</v>
      </c>
      <c r="N36" s="227">
        <f>K36/M36</f>
        <v>69648.218689896748</v>
      </c>
    </row>
    <row r="37" spans="1:14">
      <c r="A37" t="s">
        <v>847</v>
      </c>
      <c r="B37" s="772" t="str">
        <f>VLOOKUP(A37,EQUIPOS!A7:D154,3,FALSE)</f>
        <v>Compresor 120 HP, con martillo.</v>
      </c>
      <c r="C37" s="773"/>
      <c r="D37" s="773"/>
      <c r="E37" s="773"/>
      <c r="F37" s="773"/>
      <c r="G37" s="773"/>
      <c r="H37" s="774"/>
      <c r="I37" s="222"/>
      <c r="J37" s="223"/>
      <c r="K37" s="224">
        <f>VLOOKUP(A37,EQUIPOS!A7:D162,4,FALSE)</f>
        <v>107825.45581075011</v>
      </c>
      <c r="L37" s="225"/>
      <c r="M37" s="226">
        <v>2.375</v>
      </c>
      <c r="N37" s="227">
        <f>K37/M37</f>
        <v>45400.191920315832</v>
      </c>
    </row>
    <row r="38" spans="1:14">
      <c r="A38" t="s">
        <v>873</v>
      </c>
      <c r="B38" s="772" t="str">
        <f>VLOOKUP(A38,EQUIPOS!A8:D154,3,FALSE)</f>
        <v xml:space="preserve">Equipo de oxicorte, Capacidad de corte: hasta 6´´ (152mm) </v>
      </c>
      <c r="C38" s="773"/>
      <c r="D38" s="773"/>
      <c r="E38" s="773"/>
      <c r="F38" s="773"/>
      <c r="G38" s="773"/>
      <c r="H38" s="774"/>
      <c r="I38" s="222"/>
      <c r="J38" s="223"/>
      <c r="K38" s="224">
        <f>VLOOKUP(A38,EQUIPOS!A8:D163,4,FALSE)</f>
        <v>11022.784227943232</v>
      </c>
      <c r="L38" s="225"/>
      <c r="M38" s="226">
        <v>2.375</v>
      </c>
      <c r="N38" s="227">
        <f>K38/M38</f>
        <v>4641.1723065024134</v>
      </c>
    </row>
    <row r="39" spans="1:14">
      <c r="B39" s="772"/>
      <c r="C39" s="773"/>
      <c r="D39" s="773"/>
      <c r="E39" s="773"/>
      <c r="F39" s="773"/>
      <c r="G39" s="773"/>
      <c r="H39" s="774"/>
      <c r="I39" s="775"/>
      <c r="J39" s="756"/>
      <c r="K39" s="229"/>
      <c r="L39" s="776"/>
      <c r="M39" s="777"/>
      <c r="N39" s="230"/>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0.1</v>
      </c>
      <c r="M42" s="784"/>
      <c r="N42" s="105">
        <f>N76*L42</f>
        <v>1549.7775190231998</v>
      </c>
    </row>
    <row r="43" spans="1:14" ht="15.75" thickBot="1">
      <c r="B43" s="759" t="s">
        <v>2072</v>
      </c>
      <c r="C43" s="760"/>
      <c r="D43" s="760"/>
      <c r="E43" s="760"/>
      <c r="F43" s="760"/>
      <c r="G43" s="760"/>
      <c r="H43" s="760"/>
      <c r="I43" s="760"/>
      <c r="J43" s="760"/>
      <c r="K43" s="760"/>
      <c r="L43" s="760"/>
      <c r="M43" s="761"/>
      <c r="N43" s="99">
        <f>SUM(N36:N42)</f>
        <v>121239.3604357382</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B48" s="43"/>
      <c r="C48" s="236"/>
      <c r="D48" s="236"/>
      <c r="E48" s="236"/>
      <c r="F48" s="236"/>
      <c r="G48" s="236"/>
      <c r="H48" s="236"/>
      <c r="I48" s="223"/>
      <c r="J48" s="200"/>
      <c r="K48" s="237"/>
      <c r="L48" s="222"/>
      <c r="M48" s="238"/>
      <c r="N48" s="239"/>
    </row>
    <row r="49" spans="1:14">
      <c r="B49" s="43"/>
      <c r="C49" s="236"/>
      <c r="D49" s="236"/>
      <c r="E49" s="236"/>
      <c r="F49" s="236"/>
      <c r="G49" s="236"/>
      <c r="H49" s="236"/>
      <c r="I49" s="223"/>
      <c r="J49" s="200"/>
      <c r="K49" s="237"/>
      <c r="L49" s="222"/>
      <c r="M49" s="238"/>
      <c r="N49" s="239"/>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240"/>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1865</v>
      </c>
      <c r="B59" s="46" t="str">
        <f>VLOOKUP(A59,TRANSPORTE!A5:D94,3,FALSE)</f>
        <v>Transporte de material de demolición</v>
      </c>
      <c r="C59" s="272"/>
      <c r="D59" s="272"/>
      <c r="E59" s="272"/>
      <c r="F59" s="272"/>
      <c r="G59" s="272"/>
      <c r="H59" s="266" t="str">
        <f>VLOOKUP(A59,TRANSPORTE!A6:D120,2,FALSE)</f>
        <v>m3k</v>
      </c>
      <c r="I59" s="234">
        <v>1</v>
      </c>
      <c r="J59" s="241">
        <v>1</v>
      </c>
      <c r="K59" s="234">
        <f>I59*J59</f>
        <v>1</v>
      </c>
      <c r="L59" s="763">
        <f>'900.2'!N78</f>
        <v>1386.5050401163712</v>
      </c>
      <c r="M59" s="764"/>
      <c r="N59" s="242">
        <f>K59*L59</f>
        <v>1386.5050401163712</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45"/>
    </row>
    <row r="65" spans="1:15" ht="15.75" thickBot="1">
      <c r="B65" s="765" t="s">
        <v>2072</v>
      </c>
      <c r="C65" s="766"/>
      <c r="D65" s="766"/>
      <c r="E65" s="766"/>
      <c r="F65" s="766"/>
      <c r="G65" s="766"/>
      <c r="H65" s="766"/>
      <c r="I65" s="766"/>
      <c r="J65" s="766"/>
      <c r="K65" s="766"/>
      <c r="L65" s="766"/>
      <c r="M65" s="767"/>
      <c r="N65" s="104">
        <f>N59+N60+N61+N62+N63</f>
        <v>1386.5050401163712</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708</v>
      </c>
      <c r="B70" s="49" t="str">
        <f>VLOOKUP(A70,'MANO DE OBRA'!A8:D68,3,FALSE)</f>
        <v>Obrero (3)</v>
      </c>
      <c r="C70" s="47"/>
      <c r="D70" s="47"/>
      <c r="E70" s="47"/>
      <c r="F70" s="47"/>
      <c r="G70" s="47"/>
      <c r="H70" s="47"/>
      <c r="I70" s="247">
        <f>K70/J70*100</f>
        <v>101498.09999999999</v>
      </c>
      <c r="J70" s="248">
        <v>185</v>
      </c>
      <c r="K70" s="249">
        <f>VLOOKUP(A70,'MANO DE OBRA'!A8:D99,4,FALSE)</f>
        <v>187771.48499999999</v>
      </c>
      <c r="L70" s="50"/>
      <c r="M70" s="250">
        <v>19</v>
      </c>
      <c r="N70" s="251">
        <f>K70/M70</f>
        <v>9882.7097368421037</v>
      </c>
      <c r="O70" s="106"/>
    </row>
    <row r="71" spans="1:15">
      <c r="A71" t="s">
        <v>728</v>
      </c>
      <c r="B71" s="49" t="str">
        <f>VLOOKUP(A71,'MANO DE OBRA'!A8:D69,3,FALSE)</f>
        <v>Oficial</v>
      </c>
      <c r="C71" s="47"/>
      <c r="D71" s="47"/>
      <c r="E71" s="47"/>
      <c r="F71" s="47"/>
      <c r="G71" s="47"/>
      <c r="H71" s="47"/>
      <c r="I71" s="247">
        <f>K71/J71*100</f>
        <v>57668.23979157189</v>
      </c>
      <c r="J71" s="248">
        <v>185</v>
      </c>
      <c r="K71" s="249">
        <f>VLOOKUP(A71,'MANO DE OBRA'!A8:D100,4,FALSE)</f>
        <v>106686.24361440798</v>
      </c>
      <c r="L71" s="50"/>
      <c r="M71" s="254">
        <v>19</v>
      </c>
      <c r="N71" s="251">
        <f>K71/M71</f>
        <v>5615.0654533898942</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N70+N71+N72+N73+N74</f>
        <v>15497.775190231998</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138123.64066608658</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27624.728133217315</v>
      </c>
      <c r="M83" s="794"/>
      <c r="N83" s="51"/>
    </row>
    <row r="84" spans="1:14">
      <c r="B84" s="89" t="s">
        <v>2090</v>
      </c>
      <c r="C84" s="90"/>
      <c r="D84" s="90"/>
      <c r="E84" s="90"/>
      <c r="F84" s="90"/>
      <c r="G84" s="90"/>
      <c r="H84" s="90"/>
      <c r="I84" s="87"/>
      <c r="J84" s="88"/>
      <c r="K84" s="259">
        <v>0.05</v>
      </c>
      <c r="L84" s="793">
        <f>N78*K84</f>
        <v>6906.1820333043288</v>
      </c>
      <c r="M84" s="794"/>
      <c r="N84" s="51"/>
    </row>
    <row r="85" spans="1:14" ht="15.75" thickBot="1">
      <c r="B85" s="91" t="s">
        <v>2091</v>
      </c>
      <c r="C85" s="92"/>
      <c r="D85" s="92"/>
      <c r="E85" s="92"/>
      <c r="F85" s="92"/>
      <c r="G85" s="92"/>
      <c r="H85" s="92"/>
      <c r="I85" s="93"/>
      <c r="J85" s="94"/>
      <c r="K85" s="260">
        <v>0.05</v>
      </c>
      <c r="L85" s="795">
        <f>N78*K85</f>
        <v>6906.1820333043288</v>
      </c>
      <c r="M85" s="796"/>
      <c r="N85" s="51"/>
    </row>
    <row r="86" spans="1:14" ht="15.75" thickBot="1">
      <c r="B86" s="759" t="s">
        <v>2072</v>
      </c>
      <c r="C86" s="760"/>
      <c r="D86" s="760"/>
      <c r="E86" s="760"/>
      <c r="F86" s="760"/>
      <c r="G86" s="760"/>
      <c r="H86" s="760"/>
      <c r="I86" s="760"/>
      <c r="J86" s="760"/>
      <c r="K86" s="760"/>
      <c r="L86" s="760"/>
      <c r="M86" s="761"/>
      <c r="N86" s="52">
        <f>L83+L84+L85</f>
        <v>41437.092199825973</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179560.73286591255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topLeftCell="A64"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22</v>
      </c>
      <c r="C31" s="81" t="s">
        <v>15</v>
      </c>
      <c r="D31" s="82"/>
      <c r="E31" s="82"/>
      <c r="F31" s="82"/>
      <c r="G31" s="82"/>
      <c r="H31" s="82"/>
      <c r="I31" s="82"/>
      <c r="J31" s="83"/>
      <c r="K31" s="263"/>
      <c r="L31" s="261" t="s">
        <v>2065</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t="s">
        <v>1015</v>
      </c>
      <c r="B36" s="772" t="str">
        <f>VLOOKUP(A36,EQUIPOS!A6:D154,3,FALSE)</f>
        <v>Retroexcavadora sobre oruga, potencia 138 HP, balde de 1,5 m3.</v>
      </c>
      <c r="C36" s="773"/>
      <c r="D36" s="773"/>
      <c r="E36" s="773"/>
      <c r="F36" s="773"/>
      <c r="G36" s="773"/>
      <c r="H36" s="774"/>
      <c r="I36" s="222"/>
      <c r="J36" s="223"/>
      <c r="K36" s="224">
        <f>VLOOKUP(A36,EQUIPOS!A6:D161,4,FALSE)</f>
        <v>228822.74793962436</v>
      </c>
      <c r="L36" s="225"/>
      <c r="M36" s="226">
        <v>2.5</v>
      </c>
      <c r="N36" s="227">
        <f>K36/M36</f>
        <v>91529.09917584974</v>
      </c>
    </row>
    <row r="37" spans="1:14">
      <c r="A37" t="s">
        <v>847</v>
      </c>
      <c r="B37" s="772" t="str">
        <f>VLOOKUP(A37,EQUIPOS!A7:D154,3,FALSE)</f>
        <v>Compresor 120 HP, con martillo.</v>
      </c>
      <c r="C37" s="773"/>
      <c r="D37" s="773"/>
      <c r="E37" s="773"/>
      <c r="F37" s="773"/>
      <c r="G37" s="773"/>
      <c r="H37" s="774"/>
      <c r="I37" s="222"/>
      <c r="J37" s="223"/>
      <c r="K37" s="224">
        <f>VLOOKUP(A37,EQUIPOS!A7:D162,4,FALSE)</f>
        <v>107825.45581075011</v>
      </c>
      <c r="L37" s="225"/>
      <c r="M37" s="226">
        <v>2.5</v>
      </c>
      <c r="N37" s="227">
        <f>K37/M37</f>
        <v>43130.18232430004</v>
      </c>
    </row>
    <row r="38" spans="1:14">
      <c r="A38" t="s">
        <v>873</v>
      </c>
      <c r="B38" s="772" t="str">
        <f>VLOOKUP(A38,EQUIPOS!A8:D154,3,FALSE)</f>
        <v xml:space="preserve">Equipo de oxicorte, Capacidad de corte: hasta 6´´ (152mm) </v>
      </c>
      <c r="C38" s="773"/>
      <c r="D38" s="773"/>
      <c r="E38" s="773"/>
      <c r="F38" s="773"/>
      <c r="G38" s="773"/>
      <c r="H38" s="774"/>
      <c r="I38" s="222"/>
      <c r="J38" s="223"/>
      <c r="K38" s="224">
        <f>VLOOKUP(A38,EQUIPOS!A8:D163,4,FALSE)</f>
        <v>11022.784227943232</v>
      </c>
      <c r="L38" s="225"/>
      <c r="M38" s="226">
        <v>2.5</v>
      </c>
      <c r="N38" s="227">
        <f>K38/M38</f>
        <v>4409.1136911772928</v>
      </c>
    </row>
    <row r="39" spans="1:14">
      <c r="B39" s="772"/>
      <c r="C39" s="773"/>
      <c r="D39" s="773"/>
      <c r="E39" s="773"/>
      <c r="F39" s="773"/>
      <c r="G39" s="773"/>
      <c r="H39" s="774"/>
      <c r="I39" s="775"/>
      <c r="J39" s="756"/>
      <c r="K39" s="229"/>
      <c r="L39" s="776"/>
      <c r="M39" s="777"/>
      <c r="N39" s="228"/>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0.02</v>
      </c>
      <c r="M42" s="784"/>
      <c r="N42" s="105">
        <f>N76*L42</f>
        <v>294.45772861440798</v>
      </c>
    </row>
    <row r="43" spans="1:14" ht="15.75" thickBot="1">
      <c r="B43" s="759" t="s">
        <v>2072</v>
      </c>
      <c r="C43" s="760"/>
      <c r="D43" s="760"/>
      <c r="E43" s="760"/>
      <c r="F43" s="760"/>
      <c r="G43" s="760"/>
      <c r="H43" s="760"/>
      <c r="I43" s="760"/>
      <c r="J43" s="760"/>
      <c r="K43" s="760"/>
      <c r="L43" s="760"/>
      <c r="M43" s="761"/>
      <c r="N43" s="99">
        <f>SUM(N36:N42)</f>
        <v>139362.85291994151</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B48" s="43"/>
      <c r="C48" s="236"/>
      <c r="D48" s="236"/>
      <c r="E48" s="236"/>
      <c r="F48" s="236"/>
      <c r="G48" s="236"/>
      <c r="H48" s="236"/>
      <c r="I48" s="223"/>
      <c r="J48" s="200"/>
      <c r="K48" s="237"/>
      <c r="L48" s="222"/>
      <c r="M48" s="238"/>
      <c r="N48" s="239"/>
    </row>
    <row r="49" spans="1:14">
      <c r="B49" s="43"/>
      <c r="C49" s="236"/>
      <c r="D49" s="236"/>
      <c r="E49" s="236"/>
      <c r="F49" s="236"/>
      <c r="G49" s="236"/>
      <c r="H49" s="236"/>
      <c r="I49" s="223"/>
      <c r="J49" s="200"/>
      <c r="K49" s="237"/>
      <c r="L49" s="222"/>
      <c r="M49" s="238"/>
      <c r="N49" s="239"/>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240"/>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1865</v>
      </c>
      <c r="B59" s="46" t="str">
        <f>VLOOKUP(A59,TRANSPORTE!A5:D94,3,FALSE)</f>
        <v>Transporte de material de demolición</v>
      </c>
      <c r="C59" s="272"/>
      <c r="D59" s="272"/>
      <c r="E59" s="272"/>
      <c r="F59" s="272"/>
      <c r="G59" s="272"/>
      <c r="H59" s="266" t="str">
        <f>VLOOKUP(A59,TRANSPORTE!A6:D120,2,FALSE)</f>
        <v>m3k</v>
      </c>
      <c r="I59" s="234">
        <v>1</v>
      </c>
      <c r="J59" s="241">
        <v>1</v>
      </c>
      <c r="K59" s="234">
        <f>I59*J59</f>
        <v>1</v>
      </c>
      <c r="L59" s="763">
        <f>'900.2'!N78</f>
        <v>1386.5050401163712</v>
      </c>
      <c r="M59" s="764"/>
      <c r="N59" s="242">
        <f>K59*L59</f>
        <v>1386.5050401163712</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45"/>
    </row>
    <row r="65" spans="1:15" ht="15.75" thickBot="1">
      <c r="B65" s="765" t="s">
        <v>2072</v>
      </c>
      <c r="C65" s="766"/>
      <c r="D65" s="766"/>
      <c r="E65" s="766"/>
      <c r="F65" s="766"/>
      <c r="G65" s="766"/>
      <c r="H65" s="766"/>
      <c r="I65" s="766"/>
      <c r="J65" s="766"/>
      <c r="K65" s="766"/>
      <c r="L65" s="766"/>
      <c r="M65" s="767"/>
      <c r="N65" s="104">
        <f>N59+N60+N61+N62+N63</f>
        <v>1386.5050401163712</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708</v>
      </c>
      <c r="B70" s="49" t="str">
        <f>VLOOKUP(A70,'MANO DE OBRA'!A8:D68,3,FALSE)</f>
        <v>Obrero (3)</v>
      </c>
      <c r="C70" s="47"/>
      <c r="D70" s="47"/>
      <c r="E70" s="47"/>
      <c r="F70" s="47"/>
      <c r="G70" s="47"/>
      <c r="H70" s="47"/>
      <c r="I70" s="247">
        <f>K70/J70*100</f>
        <v>101498.09999999999</v>
      </c>
      <c r="J70" s="248">
        <v>185</v>
      </c>
      <c r="K70" s="249">
        <f>VLOOKUP(A70,'MANO DE OBRA'!A8:D99,4,FALSE)</f>
        <v>187771.48499999999</v>
      </c>
      <c r="L70" s="50"/>
      <c r="M70" s="250">
        <v>20</v>
      </c>
      <c r="N70" s="251">
        <f>K70/M70</f>
        <v>9388.5742499999997</v>
      </c>
      <c r="O70" s="106"/>
    </row>
    <row r="71" spans="1:15">
      <c r="A71" t="s">
        <v>728</v>
      </c>
      <c r="B71" s="49" t="str">
        <f>VLOOKUP(A71,'MANO DE OBRA'!A8:D69,3,FALSE)</f>
        <v>Oficial</v>
      </c>
      <c r="C71" s="47"/>
      <c r="D71" s="47"/>
      <c r="E71" s="47"/>
      <c r="F71" s="47"/>
      <c r="G71" s="47"/>
      <c r="H71" s="47"/>
      <c r="I71" s="247">
        <f>K71/J71*100</f>
        <v>57668.23979157189</v>
      </c>
      <c r="J71" s="248">
        <v>185</v>
      </c>
      <c r="K71" s="249">
        <f>VLOOKUP(A71,'MANO DE OBRA'!A8:D100,4,FALSE)</f>
        <v>106686.24361440798</v>
      </c>
      <c r="L71" s="50"/>
      <c r="M71" s="254">
        <v>20</v>
      </c>
      <c r="N71" s="251">
        <f>K71/M71</f>
        <v>5334.3121807203988</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125"/>
    </row>
    <row r="76" spans="1:15" ht="15.75" thickBot="1">
      <c r="B76" s="765" t="s">
        <v>2072</v>
      </c>
      <c r="C76" s="766"/>
      <c r="D76" s="766"/>
      <c r="E76" s="766"/>
      <c r="F76" s="766"/>
      <c r="G76" s="766"/>
      <c r="H76" s="766"/>
      <c r="I76" s="766"/>
      <c r="J76" s="766"/>
      <c r="K76" s="766"/>
      <c r="L76" s="766"/>
      <c r="M76" s="767"/>
      <c r="N76" s="401">
        <f>SUM(N70:N75)</f>
        <v>14722.886430720398</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155472.24439077827</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31094.448878155657</v>
      </c>
      <c r="M83" s="794"/>
      <c r="N83" s="51"/>
    </row>
    <row r="84" spans="1:14">
      <c r="B84" s="89" t="s">
        <v>2090</v>
      </c>
      <c r="C84" s="90"/>
      <c r="D84" s="90"/>
      <c r="E84" s="90"/>
      <c r="F84" s="90"/>
      <c r="G84" s="90"/>
      <c r="H84" s="90"/>
      <c r="I84" s="87"/>
      <c r="J84" s="88"/>
      <c r="K84" s="259">
        <v>0.05</v>
      </c>
      <c r="L84" s="793">
        <f>N78*K84</f>
        <v>7773.6122195389144</v>
      </c>
      <c r="M84" s="794"/>
      <c r="N84" s="51"/>
    </row>
    <row r="85" spans="1:14" ht="15.75" thickBot="1">
      <c r="B85" s="91" t="s">
        <v>2091</v>
      </c>
      <c r="C85" s="92"/>
      <c r="D85" s="92"/>
      <c r="E85" s="92"/>
      <c r="F85" s="92"/>
      <c r="G85" s="92"/>
      <c r="H85" s="92"/>
      <c r="I85" s="93"/>
      <c r="J85" s="94"/>
      <c r="K85" s="260">
        <v>0.05</v>
      </c>
      <c r="L85" s="795">
        <f>N78*K85</f>
        <v>7773.6122195389144</v>
      </c>
      <c r="M85" s="796"/>
      <c r="N85" s="51"/>
    </row>
    <row r="86" spans="1:14" ht="15.75" thickBot="1">
      <c r="B86" s="759" t="s">
        <v>2072</v>
      </c>
      <c r="C86" s="760"/>
      <c r="D86" s="760"/>
      <c r="E86" s="760"/>
      <c r="F86" s="760"/>
      <c r="G86" s="760"/>
      <c r="H86" s="760"/>
      <c r="I86" s="760"/>
      <c r="J86" s="760"/>
      <c r="K86" s="760"/>
      <c r="L86" s="760"/>
      <c r="M86" s="761"/>
      <c r="N86" s="52">
        <f>L83+L84+L85</f>
        <v>46641.673317233493</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202113.91770801175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topLeftCell="A58"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23</v>
      </c>
      <c r="C31" s="81" t="s">
        <v>15</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t="s">
        <v>1015</v>
      </c>
      <c r="B36" s="772" t="str">
        <f>VLOOKUP(A36,EQUIPOS!A6:D154,3,FALSE)</f>
        <v>Retroexcavadora sobre oruga, potencia 138 HP, balde de 1,5 m3.</v>
      </c>
      <c r="C36" s="773"/>
      <c r="D36" s="773"/>
      <c r="E36" s="773"/>
      <c r="F36" s="773"/>
      <c r="G36" s="773"/>
      <c r="H36" s="774"/>
      <c r="I36" s="222"/>
      <c r="J36" s="223"/>
      <c r="K36" s="224">
        <f>VLOOKUP(A36,EQUIPOS!A6:D161,4,FALSE)</f>
        <v>228822.74793962436</v>
      </c>
      <c r="L36" s="225"/>
      <c r="M36" s="226">
        <v>2.5</v>
      </c>
      <c r="N36" s="227">
        <f>K36/M36</f>
        <v>91529.09917584974</v>
      </c>
    </row>
    <row r="37" spans="1:14">
      <c r="A37" t="s">
        <v>847</v>
      </c>
      <c r="B37" s="772" t="str">
        <f>VLOOKUP(A37,EQUIPOS!A7:D154,3,FALSE)</f>
        <v>Compresor 120 HP, con martillo.</v>
      </c>
      <c r="C37" s="773"/>
      <c r="D37" s="773"/>
      <c r="E37" s="773"/>
      <c r="F37" s="773"/>
      <c r="G37" s="773"/>
      <c r="H37" s="774"/>
      <c r="I37" s="222"/>
      <c r="J37" s="223"/>
      <c r="K37" s="224">
        <f>VLOOKUP(A37,EQUIPOS!A7:D162,4,FALSE)</f>
        <v>107825.45581075011</v>
      </c>
      <c r="L37" s="225"/>
      <c r="M37" s="226">
        <v>2.5</v>
      </c>
      <c r="N37" s="227">
        <f>K37/M37</f>
        <v>43130.18232430004</v>
      </c>
    </row>
    <row r="38" spans="1:14">
      <c r="A38" t="s">
        <v>873</v>
      </c>
      <c r="B38" s="772" t="str">
        <f>VLOOKUP(A38,EQUIPOS!A8:D154,3,FALSE)</f>
        <v xml:space="preserve">Equipo de oxicorte, Capacidad de corte: hasta 6´´ (152mm) </v>
      </c>
      <c r="C38" s="773"/>
      <c r="D38" s="773"/>
      <c r="E38" s="773"/>
      <c r="F38" s="773"/>
      <c r="G38" s="773"/>
      <c r="H38" s="774"/>
      <c r="I38" s="222"/>
      <c r="J38" s="223"/>
      <c r="K38" s="224">
        <f>VLOOKUP(A38,EQUIPOS!A8:D163,4,FALSE)</f>
        <v>11022.784227943232</v>
      </c>
      <c r="L38" s="225"/>
      <c r="M38" s="226">
        <v>2.5</v>
      </c>
      <c r="N38" s="227">
        <f>K38/M38</f>
        <v>4409.1136911772928</v>
      </c>
    </row>
    <row r="39" spans="1:14">
      <c r="B39" s="772"/>
      <c r="C39" s="773"/>
      <c r="D39" s="773"/>
      <c r="E39" s="773"/>
      <c r="F39" s="773"/>
      <c r="G39" s="773"/>
      <c r="H39" s="774"/>
      <c r="I39" s="775"/>
      <c r="J39" s="756"/>
      <c r="K39" s="229"/>
      <c r="L39" s="776"/>
      <c r="M39" s="777"/>
      <c r="N39" s="228"/>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0.02</v>
      </c>
      <c r="M42" s="784"/>
      <c r="N42" s="105">
        <f>N76*L42</f>
        <v>231.86723361440795</v>
      </c>
    </row>
    <row r="43" spans="1:14" ht="15.75" thickBot="1">
      <c r="B43" s="759" t="s">
        <v>2072</v>
      </c>
      <c r="C43" s="760"/>
      <c r="D43" s="760"/>
      <c r="E43" s="760"/>
      <c r="F43" s="760"/>
      <c r="G43" s="760"/>
      <c r="H43" s="760"/>
      <c r="I43" s="760"/>
      <c r="J43" s="760"/>
      <c r="K43" s="760"/>
      <c r="L43" s="760"/>
      <c r="M43" s="761"/>
      <c r="N43" s="99">
        <f>SUM(N36:N42)</f>
        <v>139300.26242494149</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B48" s="43"/>
      <c r="C48" s="236"/>
      <c r="D48" s="236"/>
      <c r="E48" s="236"/>
      <c r="F48" s="236"/>
      <c r="G48" s="236"/>
      <c r="H48" s="236"/>
      <c r="I48" s="223"/>
      <c r="J48" s="200"/>
      <c r="K48" s="237"/>
      <c r="L48" s="222"/>
      <c r="M48" s="238"/>
      <c r="N48" s="239"/>
    </row>
    <row r="49" spans="1:14">
      <c r="B49" s="43"/>
      <c r="C49" s="236"/>
      <c r="D49" s="236"/>
      <c r="E49" s="236"/>
      <c r="F49" s="236"/>
      <c r="G49" s="236"/>
      <c r="H49" s="236"/>
      <c r="I49" s="223"/>
      <c r="J49" s="200"/>
      <c r="K49" s="237"/>
      <c r="L49" s="222"/>
      <c r="M49" s="238"/>
      <c r="N49" s="239"/>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240"/>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1865</v>
      </c>
      <c r="B59" s="46" t="str">
        <f>VLOOKUP(A59,TRANSPORTE!A5:D94,3,FALSE)</f>
        <v>Transporte de material de demolición</v>
      </c>
      <c r="C59" s="272"/>
      <c r="D59" s="272"/>
      <c r="E59" s="272"/>
      <c r="F59" s="272"/>
      <c r="G59" s="272"/>
      <c r="H59" s="266" t="str">
        <f>VLOOKUP(A59,TRANSPORTE!A6:D120,2,FALSE)</f>
        <v>m3k</v>
      </c>
      <c r="I59" s="234">
        <v>1.4</v>
      </c>
      <c r="J59" s="241">
        <v>1</v>
      </c>
      <c r="K59" s="234">
        <f>I59*J59</f>
        <v>1.4</v>
      </c>
      <c r="L59" s="763">
        <f>'900.2'!N78</f>
        <v>1386.5050401163712</v>
      </c>
      <c r="M59" s="764"/>
      <c r="N59" s="242">
        <f>K59*L59</f>
        <v>1941.1070561629197</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45"/>
    </row>
    <row r="65" spans="1:15" ht="15.75" thickBot="1">
      <c r="B65" s="765" t="s">
        <v>2072</v>
      </c>
      <c r="C65" s="766"/>
      <c r="D65" s="766"/>
      <c r="E65" s="766"/>
      <c r="F65" s="766"/>
      <c r="G65" s="766"/>
      <c r="H65" s="766"/>
      <c r="I65" s="766"/>
      <c r="J65" s="766"/>
      <c r="K65" s="766"/>
      <c r="L65" s="766"/>
      <c r="M65" s="767"/>
      <c r="N65" s="104">
        <f>N59+N60+N61+N62+N63</f>
        <v>1941.1070561629197</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706</v>
      </c>
      <c r="B70" s="49" t="str">
        <f>VLOOKUP(A70,'MANO DE OBRA'!A8:D68,3,FALSE)</f>
        <v>Obrero (2)</v>
      </c>
      <c r="C70" s="47"/>
      <c r="D70" s="47"/>
      <c r="E70" s="47"/>
      <c r="F70" s="47"/>
      <c r="G70" s="47"/>
      <c r="H70" s="47"/>
      <c r="I70" s="247">
        <f>K70/J70*100</f>
        <v>67665.399999999994</v>
      </c>
      <c r="J70" s="248">
        <v>185</v>
      </c>
      <c r="K70" s="249">
        <f>VLOOKUP(A70,'MANO DE OBRA'!A8:D99,4,FALSE)</f>
        <v>125180.98999999999</v>
      </c>
      <c r="L70" s="50"/>
      <c r="M70" s="250">
        <v>20</v>
      </c>
      <c r="N70" s="251">
        <f>K70/M70</f>
        <v>6259.0494999999992</v>
      </c>
      <c r="O70" s="106"/>
    </row>
    <row r="71" spans="1:15">
      <c r="A71" t="s">
        <v>728</v>
      </c>
      <c r="B71" s="49" t="str">
        <f>VLOOKUP(A71,'MANO DE OBRA'!A8:D69,3,FALSE)</f>
        <v>Oficial</v>
      </c>
      <c r="C71" s="47"/>
      <c r="D71" s="47"/>
      <c r="E71" s="47"/>
      <c r="F71" s="47"/>
      <c r="G71" s="47"/>
      <c r="H71" s="47"/>
      <c r="I71" s="247">
        <f>K71/J71*100</f>
        <v>57668.23979157189</v>
      </c>
      <c r="J71" s="248">
        <v>185</v>
      </c>
      <c r="K71" s="249">
        <f>VLOOKUP(A71,'MANO DE OBRA'!A8:D100,4,FALSE)</f>
        <v>106686.24361440798</v>
      </c>
      <c r="L71" s="50"/>
      <c r="M71" s="254">
        <v>20</v>
      </c>
      <c r="N71" s="251">
        <f>K71/M71</f>
        <v>5334.3121807203988</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125"/>
    </row>
    <row r="76" spans="1:15" ht="15.75" thickBot="1">
      <c r="B76" s="759" t="s">
        <v>2072</v>
      </c>
      <c r="C76" s="760"/>
      <c r="D76" s="760"/>
      <c r="E76" s="760"/>
      <c r="F76" s="760"/>
      <c r="G76" s="760"/>
      <c r="H76" s="760"/>
      <c r="I76" s="766"/>
      <c r="J76" s="766"/>
      <c r="K76" s="766"/>
      <c r="L76" s="766"/>
      <c r="M76" s="767"/>
      <c r="N76" s="401">
        <f>SUM(N70:N75)</f>
        <v>11593.361680720398</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152834.73116182483</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30566.946232364968</v>
      </c>
      <c r="M83" s="794"/>
      <c r="N83" s="51"/>
    </row>
    <row r="84" spans="1:14">
      <c r="B84" s="89" t="s">
        <v>2090</v>
      </c>
      <c r="C84" s="90"/>
      <c r="D84" s="90"/>
      <c r="E84" s="90"/>
      <c r="F84" s="90"/>
      <c r="G84" s="90"/>
      <c r="H84" s="90"/>
      <c r="I84" s="87"/>
      <c r="J84" s="88"/>
      <c r="K84" s="259">
        <v>0.05</v>
      </c>
      <c r="L84" s="793">
        <f>N78*K84</f>
        <v>7641.7365580912419</v>
      </c>
      <c r="M84" s="794"/>
      <c r="N84" s="51"/>
    </row>
    <row r="85" spans="1:14" ht="15.75" thickBot="1">
      <c r="B85" s="91" t="s">
        <v>2091</v>
      </c>
      <c r="C85" s="92"/>
      <c r="D85" s="92"/>
      <c r="E85" s="92"/>
      <c r="F85" s="92"/>
      <c r="G85" s="92"/>
      <c r="H85" s="92"/>
      <c r="I85" s="93"/>
      <c r="J85" s="94"/>
      <c r="K85" s="260">
        <v>0.05</v>
      </c>
      <c r="L85" s="795">
        <f>N78*K85</f>
        <v>7641.7365580912419</v>
      </c>
      <c r="M85" s="796"/>
      <c r="N85" s="51"/>
    </row>
    <row r="86" spans="1:14" ht="15.75" thickBot="1">
      <c r="B86" s="759" t="s">
        <v>2072</v>
      </c>
      <c r="C86" s="760"/>
      <c r="D86" s="760"/>
      <c r="E86" s="760"/>
      <c r="F86" s="760"/>
      <c r="G86" s="760"/>
      <c r="H86" s="760"/>
      <c r="I86" s="760"/>
      <c r="J86" s="760"/>
      <c r="K86" s="760"/>
      <c r="L86" s="760"/>
      <c r="M86" s="761"/>
      <c r="N86" s="52">
        <f>L83+L84+L85</f>
        <v>45850.419348547453</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198685.1505103723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topLeftCell="A46"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25</v>
      </c>
      <c r="C31" s="81" t="s">
        <v>26</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t="s">
        <v>819</v>
      </c>
      <c r="B36" s="772" t="str">
        <f>VLOOKUP(A36,EQUIPOS!A6:D154,3,FALSE)</f>
        <v>Cargador : Potencia en el volante 125 hp, Clasificación de RPM del motor 2300.</v>
      </c>
      <c r="C36" s="773"/>
      <c r="D36" s="773"/>
      <c r="E36" s="773"/>
      <c r="F36" s="773"/>
      <c r="G36" s="773"/>
      <c r="H36" s="774"/>
      <c r="I36" s="222"/>
      <c r="J36" s="223"/>
      <c r="K36" s="224">
        <f>VLOOKUP(A36,EQUIPOS!A6:D161,4,FALSE)</f>
        <v>165414.51938850479</v>
      </c>
      <c r="L36" s="225"/>
      <c r="M36" s="226">
        <v>22</v>
      </c>
      <c r="N36" s="227">
        <f>K36/M36</f>
        <v>7518.8417903865811</v>
      </c>
    </row>
    <row r="37" spans="1:14">
      <c r="A37" t="s">
        <v>847</v>
      </c>
      <c r="B37" s="772" t="str">
        <f>VLOOKUP(A37,EQUIPOS!A7:D154,3,FALSE)</f>
        <v>Compresor 120 HP, con martillo.</v>
      </c>
      <c r="C37" s="773"/>
      <c r="D37" s="773"/>
      <c r="E37" s="773"/>
      <c r="F37" s="773"/>
      <c r="G37" s="773"/>
      <c r="H37" s="774"/>
      <c r="I37" s="222"/>
      <c r="J37" s="223"/>
      <c r="K37" s="224">
        <f>VLOOKUP(A37,EQUIPOS!A7:D162,4,FALSE)</f>
        <v>107825.45581075011</v>
      </c>
      <c r="L37" s="225"/>
      <c r="M37" s="226">
        <v>22</v>
      </c>
      <c r="N37" s="227">
        <f>K37/M37</f>
        <v>4901.1570823068232</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9"/>
      <c r="L39" s="776"/>
      <c r="M39" s="777"/>
      <c r="N39" s="228"/>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0.02</v>
      </c>
      <c r="M42" s="784"/>
      <c r="N42" s="105">
        <f>N76*L42</f>
        <v>26.34854927436454</v>
      </c>
    </row>
    <row r="43" spans="1:14" ht="15.75" thickBot="1">
      <c r="B43" s="759" t="s">
        <v>2072</v>
      </c>
      <c r="C43" s="760"/>
      <c r="D43" s="760"/>
      <c r="E43" s="760"/>
      <c r="F43" s="760"/>
      <c r="G43" s="760"/>
      <c r="H43" s="760"/>
      <c r="I43" s="760"/>
      <c r="J43" s="760"/>
      <c r="K43" s="760"/>
      <c r="L43" s="760"/>
      <c r="M43" s="761"/>
      <c r="N43" s="99">
        <f>SUM(N36:N42)</f>
        <v>12446.347421967768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B48" s="43"/>
      <c r="C48" s="236"/>
      <c r="D48" s="236"/>
      <c r="E48" s="236"/>
      <c r="F48" s="236"/>
      <c r="G48" s="236"/>
      <c r="H48" s="236"/>
      <c r="I48" s="223"/>
      <c r="J48" s="200"/>
      <c r="K48" s="237"/>
      <c r="L48" s="222"/>
      <c r="M48" s="238"/>
      <c r="N48" s="239"/>
    </row>
    <row r="49" spans="1:14">
      <c r="B49" s="43"/>
      <c r="C49" s="236"/>
      <c r="D49" s="236"/>
      <c r="E49" s="236"/>
      <c r="F49" s="236"/>
      <c r="G49" s="236"/>
      <c r="H49" s="236"/>
      <c r="I49" s="223"/>
      <c r="J49" s="200"/>
      <c r="K49" s="237"/>
      <c r="L49" s="222"/>
      <c r="M49" s="238"/>
      <c r="N49" s="239"/>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240"/>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1865</v>
      </c>
      <c r="B59" s="46" t="str">
        <f>VLOOKUP(A59,TRANSPORTE!A5:D94,3,FALSE)</f>
        <v>Transporte de material de demolición</v>
      </c>
      <c r="C59" s="272"/>
      <c r="D59" s="272"/>
      <c r="E59" s="272"/>
      <c r="F59" s="272"/>
      <c r="G59" s="272"/>
      <c r="H59" s="266" t="str">
        <f>VLOOKUP(A59,TRANSPORTE!A6:D120,2,FALSE)</f>
        <v>m3k</v>
      </c>
      <c r="I59" s="234">
        <v>0.42</v>
      </c>
      <c r="J59" s="241">
        <v>1</v>
      </c>
      <c r="K59" s="234">
        <f>I59*J59</f>
        <v>0.42</v>
      </c>
      <c r="L59" s="763">
        <f>'900.2'!N78</f>
        <v>1386.5050401163712</v>
      </c>
      <c r="M59" s="764"/>
      <c r="N59" s="242">
        <f>K59*L59</f>
        <v>582.3321168488759</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45"/>
    </row>
    <row r="65" spans="1:15" ht="15.75" thickBot="1">
      <c r="B65" s="765" t="s">
        <v>2072</v>
      </c>
      <c r="C65" s="766"/>
      <c r="D65" s="766"/>
      <c r="E65" s="766"/>
      <c r="F65" s="766"/>
      <c r="G65" s="766"/>
      <c r="H65" s="766"/>
      <c r="I65" s="766"/>
      <c r="J65" s="766"/>
      <c r="K65" s="766"/>
      <c r="L65" s="766"/>
      <c r="M65" s="767"/>
      <c r="N65" s="104">
        <f>N59+N60+N61+N62+N63</f>
        <v>582.3321168488759</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706</v>
      </c>
      <c r="B70" s="49" t="str">
        <f>VLOOKUP(A70,'MANO DE OBRA'!A8:D68,3,FALSE)</f>
        <v>Obrero (2)</v>
      </c>
      <c r="C70" s="47"/>
      <c r="D70" s="47"/>
      <c r="E70" s="47"/>
      <c r="F70" s="47"/>
      <c r="G70" s="47"/>
      <c r="H70" s="47"/>
      <c r="I70" s="247">
        <f>K70/J70*100</f>
        <v>67665.399999999994</v>
      </c>
      <c r="J70" s="248">
        <v>185</v>
      </c>
      <c r="K70" s="249">
        <f>VLOOKUP(A70,'MANO DE OBRA'!A8:D99,4,FALSE)</f>
        <v>125180.98999999999</v>
      </c>
      <c r="L70" s="50"/>
      <c r="M70" s="250">
        <v>176</v>
      </c>
      <c r="N70" s="251">
        <f>K70/M70</f>
        <v>711.2556249999999</v>
      </c>
      <c r="O70" s="106"/>
    </row>
    <row r="71" spans="1:15">
      <c r="A71" t="s">
        <v>728</v>
      </c>
      <c r="B71" s="49" t="str">
        <f>VLOOKUP(A71,'MANO DE OBRA'!A8:D69,3,FALSE)</f>
        <v>Oficial</v>
      </c>
      <c r="C71" s="47"/>
      <c r="D71" s="47"/>
      <c r="E71" s="47"/>
      <c r="F71" s="47"/>
      <c r="G71" s="47"/>
      <c r="H71" s="47"/>
      <c r="I71" s="247">
        <f>K71/J71*100</f>
        <v>57668.23979157189</v>
      </c>
      <c r="J71" s="248">
        <v>185</v>
      </c>
      <c r="K71" s="249">
        <f>VLOOKUP(A71,'MANO DE OBRA'!A8:D100,4,FALSE)</f>
        <v>106686.24361440798</v>
      </c>
      <c r="L71" s="50"/>
      <c r="M71" s="254">
        <v>176</v>
      </c>
      <c r="N71" s="251">
        <f>K71/M71</f>
        <v>606.17183871822715</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125"/>
    </row>
    <row r="76" spans="1:15" ht="15.75" thickBot="1">
      <c r="B76" s="759" t="s">
        <v>2072</v>
      </c>
      <c r="C76" s="760"/>
      <c r="D76" s="760"/>
      <c r="E76" s="760"/>
      <c r="F76" s="760"/>
      <c r="G76" s="760"/>
      <c r="H76" s="760"/>
      <c r="I76" s="766"/>
      <c r="J76" s="766"/>
      <c r="K76" s="766"/>
      <c r="L76" s="766"/>
      <c r="M76" s="767"/>
      <c r="N76" s="401">
        <f>SUM(N70:N75)</f>
        <v>1317.427463718227</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14346.107002534871</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2869.2214005069745</v>
      </c>
      <c r="M83" s="794"/>
      <c r="N83" s="51"/>
    </row>
    <row r="84" spans="1:14">
      <c r="B84" s="89" t="s">
        <v>2090</v>
      </c>
      <c r="C84" s="90"/>
      <c r="D84" s="90"/>
      <c r="E84" s="90"/>
      <c r="F84" s="90"/>
      <c r="G84" s="90"/>
      <c r="H84" s="90"/>
      <c r="I84" s="87"/>
      <c r="J84" s="88"/>
      <c r="K84" s="259">
        <v>0.05</v>
      </c>
      <c r="L84" s="793">
        <f>N78*K84</f>
        <v>717.30535012674363</v>
      </c>
      <c r="M84" s="794"/>
      <c r="N84" s="51"/>
    </row>
    <row r="85" spans="1:14" ht="15.75" thickBot="1">
      <c r="B85" s="91" t="s">
        <v>2091</v>
      </c>
      <c r="C85" s="92"/>
      <c r="D85" s="92"/>
      <c r="E85" s="92"/>
      <c r="F85" s="92"/>
      <c r="G85" s="92"/>
      <c r="H85" s="92"/>
      <c r="I85" s="93"/>
      <c r="J85" s="94"/>
      <c r="K85" s="260">
        <v>0.05</v>
      </c>
      <c r="L85" s="795">
        <f>N78*K85</f>
        <v>717.30535012674363</v>
      </c>
      <c r="M85" s="796"/>
      <c r="N85" s="51"/>
    </row>
    <row r="86" spans="1:14" ht="15.75" thickBot="1">
      <c r="B86" s="759" t="s">
        <v>2072</v>
      </c>
      <c r="C86" s="760"/>
      <c r="D86" s="760"/>
      <c r="E86" s="760"/>
      <c r="F86" s="760"/>
      <c r="G86" s="760"/>
      <c r="H86" s="760"/>
      <c r="I86" s="760"/>
      <c r="J86" s="760"/>
      <c r="K86" s="760"/>
      <c r="L86" s="760"/>
      <c r="M86" s="761"/>
      <c r="N86" s="52">
        <f>L83+L84+L85</f>
        <v>4303.8321007604618</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18649.939103295332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topLeftCell="A49"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28</v>
      </c>
      <c r="C31" s="81" t="s">
        <v>29</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t="s">
        <v>819</v>
      </c>
      <c r="B36" s="772" t="str">
        <f>VLOOKUP(A36,EQUIPOS!A6:D154,3,FALSE)</f>
        <v>Cargador : Potencia en el volante 125 hp, Clasificación de RPM del motor 2300.</v>
      </c>
      <c r="C36" s="773"/>
      <c r="D36" s="773"/>
      <c r="E36" s="773"/>
      <c r="F36" s="773"/>
      <c r="G36" s="773"/>
      <c r="H36" s="774"/>
      <c r="I36" s="222"/>
      <c r="J36" s="223"/>
      <c r="K36" s="224">
        <f>VLOOKUP(A36,EQUIPOS!A6:D161,4,FALSE)</f>
        <v>165414.51938850479</v>
      </c>
      <c r="L36" s="225"/>
      <c r="M36" s="226">
        <v>22</v>
      </c>
      <c r="N36" s="227">
        <f>K36/M36</f>
        <v>7518.8417903865811</v>
      </c>
    </row>
    <row r="37" spans="1:14">
      <c r="A37" t="s">
        <v>847</v>
      </c>
      <c r="B37" s="772" t="str">
        <f>VLOOKUP(A37,EQUIPOS!A7:D154,3,FALSE)</f>
        <v>Compresor 120 HP, con martillo.</v>
      </c>
      <c r="C37" s="773"/>
      <c r="D37" s="773"/>
      <c r="E37" s="773"/>
      <c r="F37" s="773"/>
      <c r="G37" s="773"/>
      <c r="H37" s="774"/>
      <c r="I37" s="222"/>
      <c r="J37" s="223"/>
      <c r="K37" s="224">
        <f>VLOOKUP(A37,EQUIPOS!A7:D162,4,FALSE)</f>
        <v>107825.45581075011</v>
      </c>
      <c r="L37" s="225"/>
      <c r="M37" s="226">
        <v>22</v>
      </c>
      <c r="N37" s="227">
        <f>K37/M37</f>
        <v>4901.1570823068232</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9"/>
      <c r="L39" s="776"/>
      <c r="M39" s="777"/>
      <c r="N39" s="228"/>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0.02</v>
      </c>
      <c r="M42" s="784"/>
      <c r="N42" s="105">
        <f>N76*L42</f>
        <v>26.34854927436454</v>
      </c>
    </row>
    <row r="43" spans="1:14" ht="15.75" thickBot="1">
      <c r="B43" s="759" t="s">
        <v>2072</v>
      </c>
      <c r="C43" s="760"/>
      <c r="D43" s="760"/>
      <c r="E43" s="760"/>
      <c r="F43" s="760"/>
      <c r="G43" s="760"/>
      <c r="H43" s="760"/>
      <c r="I43" s="760"/>
      <c r="J43" s="760"/>
      <c r="K43" s="760"/>
      <c r="L43" s="760"/>
      <c r="M43" s="761"/>
      <c r="N43" s="99">
        <f>SUM(N36:N42)</f>
        <v>12446.347421967768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B48" s="43"/>
      <c r="C48" s="236"/>
      <c r="D48" s="236"/>
      <c r="E48" s="236"/>
      <c r="F48" s="236"/>
      <c r="G48" s="236"/>
      <c r="H48" s="236"/>
      <c r="I48" s="223"/>
      <c r="J48" s="200"/>
      <c r="K48" s="237"/>
      <c r="L48" s="222"/>
      <c r="M48" s="238"/>
      <c r="N48" s="239"/>
    </row>
    <row r="49" spans="1:14">
      <c r="B49" s="43"/>
      <c r="C49" s="236"/>
      <c r="D49" s="236"/>
      <c r="E49" s="236"/>
      <c r="F49" s="236"/>
      <c r="G49" s="236"/>
      <c r="H49" s="236"/>
      <c r="I49" s="223"/>
      <c r="J49" s="200"/>
      <c r="K49" s="237"/>
      <c r="L49" s="222"/>
      <c r="M49" s="238"/>
      <c r="N49" s="239"/>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240"/>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1865</v>
      </c>
      <c r="B59" s="46" t="str">
        <f>VLOOKUP(A59,TRANSPORTE!A5:D94,3,FALSE)</f>
        <v>Transporte de material de demolición</v>
      </c>
      <c r="C59" s="272"/>
      <c r="D59" s="272"/>
      <c r="E59" s="272"/>
      <c r="F59" s="272"/>
      <c r="G59" s="272"/>
      <c r="H59" s="266" t="str">
        <f>VLOOKUP(A59,TRANSPORTE!A6:D120,2,FALSE)</f>
        <v>m3k</v>
      </c>
      <c r="I59" s="234">
        <v>0.21</v>
      </c>
      <c r="J59" s="241">
        <v>1</v>
      </c>
      <c r="K59" s="234">
        <f>I59*J59</f>
        <v>0.21</v>
      </c>
      <c r="L59" s="763">
        <f>'900.2'!N78</f>
        <v>1386.5050401163712</v>
      </c>
      <c r="M59" s="764"/>
      <c r="N59" s="242">
        <f>K59*L59</f>
        <v>291.16605842443795</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45"/>
    </row>
    <row r="65" spans="1:15" ht="15.75" thickBot="1">
      <c r="B65" s="765" t="s">
        <v>2072</v>
      </c>
      <c r="C65" s="766"/>
      <c r="D65" s="766"/>
      <c r="E65" s="766"/>
      <c r="F65" s="766"/>
      <c r="G65" s="766"/>
      <c r="H65" s="766"/>
      <c r="I65" s="766"/>
      <c r="J65" s="766"/>
      <c r="K65" s="766"/>
      <c r="L65" s="766"/>
      <c r="M65" s="767"/>
      <c r="N65" s="104">
        <f>N59+N60+N61+N62+N63</f>
        <v>291.16605842443795</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706</v>
      </c>
      <c r="B70" s="49" t="str">
        <f>VLOOKUP(A70,'MANO DE OBRA'!A8:D68,3,FALSE)</f>
        <v>Obrero (2)</v>
      </c>
      <c r="C70" s="47"/>
      <c r="D70" s="47"/>
      <c r="E70" s="47"/>
      <c r="F70" s="47"/>
      <c r="G70" s="47"/>
      <c r="H70" s="47"/>
      <c r="I70" s="247">
        <f>K70/J70*100</f>
        <v>67665.399999999994</v>
      </c>
      <c r="J70" s="248">
        <v>185</v>
      </c>
      <c r="K70" s="249">
        <f>VLOOKUP(A70,'MANO DE OBRA'!A8:D99,4,FALSE)</f>
        <v>125180.98999999999</v>
      </c>
      <c r="L70" s="50"/>
      <c r="M70" s="250">
        <v>176</v>
      </c>
      <c r="N70" s="251">
        <f>K70/M70</f>
        <v>711.2556249999999</v>
      </c>
      <c r="O70" s="106"/>
    </row>
    <row r="71" spans="1:15">
      <c r="A71" t="s">
        <v>728</v>
      </c>
      <c r="B71" s="49" t="str">
        <f>VLOOKUP(A71,'MANO DE OBRA'!A8:D69,3,FALSE)</f>
        <v>Oficial</v>
      </c>
      <c r="C71" s="47"/>
      <c r="D71" s="47"/>
      <c r="E71" s="47"/>
      <c r="F71" s="47"/>
      <c r="G71" s="47"/>
      <c r="H71" s="47"/>
      <c r="I71" s="247">
        <f>K71/J71*100</f>
        <v>57668.23979157189</v>
      </c>
      <c r="J71" s="248">
        <v>185</v>
      </c>
      <c r="K71" s="249">
        <f>VLOOKUP(A71,'MANO DE OBRA'!A8:D100,4,FALSE)</f>
        <v>106686.24361440798</v>
      </c>
      <c r="L71" s="50"/>
      <c r="M71" s="254">
        <v>176</v>
      </c>
      <c r="N71" s="251">
        <f>K71/M71</f>
        <v>606.17183871822715</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1317.427463718227</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14054.940944110433</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2810.9881888220866</v>
      </c>
      <c r="M83" s="794"/>
      <c r="N83" s="51"/>
    </row>
    <row r="84" spans="1:14">
      <c r="B84" s="89" t="s">
        <v>2090</v>
      </c>
      <c r="C84" s="90"/>
      <c r="D84" s="90"/>
      <c r="E84" s="90"/>
      <c r="F84" s="90"/>
      <c r="G84" s="90"/>
      <c r="H84" s="90"/>
      <c r="I84" s="87"/>
      <c r="J84" s="88"/>
      <c r="K84" s="259">
        <v>0.05</v>
      </c>
      <c r="L84" s="793">
        <f>N78*K84</f>
        <v>702.74704720552165</v>
      </c>
      <c r="M84" s="794"/>
      <c r="N84" s="51"/>
    </row>
    <row r="85" spans="1:14" ht="15.75" thickBot="1">
      <c r="B85" s="91" t="s">
        <v>2091</v>
      </c>
      <c r="C85" s="92"/>
      <c r="D85" s="92"/>
      <c r="E85" s="92"/>
      <c r="F85" s="92"/>
      <c r="G85" s="92"/>
      <c r="H85" s="92"/>
      <c r="I85" s="93"/>
      <c r="J85" s="94"/>
      <c r="K85" s="260">
        <v>0.05</v>
      </c>
      <c r="L85" s="795">
        <f>N78*K85</f>
        <v>702.74704720552165</v>
      </c>
      <c r="M85" s="796"/>
      <c r="N85" s="51"/>
    </row>
    <row r="86" spans="1:14" ht="15.75" thickBot="1">
      <c r="B86" s="759" t="s">
        <v>2072</v>
      </c>
      <c r="C86" s="760"/>
      <c r="D86" s="760"/>
      <c r="E86" s="760"/>
      <c r="F86" s="760"/>
      <c r="G86" s="760"/>
      <c r="H86" s="760"/>
      <c r="I86" s="760"/>
      <c r="J86" s="760"/>
      <c r="K86" s="760"/>
      <c r="L86" s="760"/>
      <c r="M86" s="761"/>
      <c r="N86" s="52">
        <f>L83+L84+L85</f>
        <v>4216.4822832331301</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18271.423227343563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topLeftCell="A52" zoomScale="78" zoomScaleNormal="78" workbookViewId="0">
      <selection activeCell="K59" sqref="K59"/>
    </sheetView>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30</v>
      </c>
      <c r="C31" s="81" t="s">
        <v>31</v>
      </c>
      <c r="D31" s="82"/>
      <c r="E31" s="82"/>
      <c r="F31" s="82"/>
      <c r="G31" s="82"/>
      <c r="H31" s="82"/>
      <c r="I31" s="82"/>
      <c r="J31" s="83"/>
      <c r="K31" s="263"/>
      <c r="L31" s="261" t="s">
        <v>32</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t="s">
        <v>847</v>
      </c>
      <c r="B36" s="772" t="str">
        <f>VLOOKUP(A36,EQUIPOS!A6:D154,3,FALSE)</f>
        <v>Compresor 120 HP, con martillo.</v>
      </c>
      <c r="C36" s="773"/>
      <c r="D36" s="773"/>
      <c r="E36" s="773"/>
      <c r="F36" s="773"/>
      <c r="G36" s="773"/>
      <c r="H36" s="774"/>
      <c r="I36" s="222"/>
      <c r="J36" s="223"/>
      <c r="K36" s="224">
        <f>VLOOKUP(A36,EQUIPOS!A6:D161,4,FALSE)</f>
        <v>107825.45581075011</v>
      </c>
      <c r="L36" s="225"/>
      <c r="M36" s="226">
        <v>20</v>
      </c>
      <c r="N36" s="227">
        <f>K36/M36</f>
        <v>5391.272790537505</v>
      </c>
    </row>
    <row r="37" spans="1:14">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9"/>
      <c r="L39" s="776"/>
      <c r="M39" s="777"/>
      <c r="N39" s="228"/>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0.1</v>
      </c>
      <c r="M42" s="784"/>
      <c r="N42" s="105">
        <f>N76*L42</f>
        <v>78.238118749999998</v>
      </c>
    </row>
    <row r="43" spans="1:14" ht="15.75" thickBot="1">
      <c r="B43" s="759" t="s">
        <v>2072</v>
      </c>
      <c r="C43" s="760"/>
      <c r="D43" s="760"/>
      <c r="E43" s="760"/>
      <c r="F43" s="760"/>
      <c r="G43" s="760"/>
      <c r="H43" s="760"/>
      <c r="I43" s="760"/>
      <c r="J43" s="760"/>
      <c r="K43" s="760"/>
      <c r="L43" s="760"/>
      <c r="M43" s="761"/>
      <c r="N43" s="99">
        <f>SUM(N36:N42)</f>
        <v>5469.5109092875045</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B48" s="43"/>
      <c r="C48" s="236"/>
      <c r="D48" s="236"/>
      <c r="E48" s="236"/>
      <c r="F48" s="236"/>
      <c r="G48" s="236"/>
      <c r="H48" s="236"/>
      <c r="I48" s="223"/>
      <c r="J48" s="200"/>
      <c r="K48" s="237"/>
      <c r="L48" s="222"/>
      <c r="M48" s="238"/>
      <c r="N48" s="239"/>
    </row>
    <row r="49" spans="1:14">
      <c r="B49" s="43"/>
      <c r="C49" s="236"/>
      <c r="D49" s="236"/>
      <c r="E49" s="236"/>
      <c r="F49" s="236"/>
      <c r="G49" s="236"/>
      <c r="H49" s="236"/>
      <c r="I49" s="223"/>
      <c r="J49" s="200"/>
      <c r="K49" s="237"/>
      <c r="L49" s="222"/>
      <c r="M49" s="238"/>
      <c r="N49" s="239"/>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240"/>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1865</v>
      </c>
      <c r="B59" s="46" t="str">
        <f>VLOOKUP(A59,TRANSPORTE!A5:D94,3,FALSE)</f>
        <v>Transporte de material de demolición</v>
      </c>
      <c r="C59" s="272"/>
      <c r="D59" s="272"/>
      <c r="E59" s="272"/>
      <c r="F59" s="272"/>
      <c r="G59" s="272"/>
      <c r="H59" s="266" t="str">
        <f>VLOOKUP(A59,TRANSPORTE!A6:D120,2,FALSE)</f>
        <v>m3k</v>
      </c>
      <c r="I59" s="234">
        <v>0.08</v>
      </c>
      <c r="J59" s="241">
        <v>1</v>
      </c>
      <c r="K59" s="234">
        <f>I59*J59</f>
        <v>0.08</v>
      </c>
      <c r="L59" s="763">
        <f>'900.2'!N78</f>
        <v>1386.5050401163712</v>
      </c>
      <c r="M59" s="764"/>
      <c r="N59" s="242">
        <f>K59*L59</f>
        <v>110.9204032093097</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110.9204032093097</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706</v>
      </c>
      <c r="B70" s="49" t="str">
        <f>VLOOKUP(A70,'MANO DE OBRA'!A8:D68,3,FALSE)</f>
        <v>Obrero (2)</v>
      </c>
      <c r="C70" s="47"/>
      <c r="D70" s="47"/>
      <c r="E70" s="47"/>
      <c r="F70" s="47"/>
      <c r="G70" s="47"/>
      <c r="H70" s="47"/>
      <c r="I70" s="247">
        <f>K70/J70*100</f>
        <v>67665.399999999994</v>
      </c>
      <c r="J70" s="248">
        <v>185</v>
      </c>
      <c r="K70" s="249">
        <f>VLOOKUP(A70,'MANO DE OBRA'!A8:D99,4,FALSE)</f>
        <v>125180.98999999999</v>
      </c>
      <c r="L70" s="50"/>
      <c r="M70" s="250">
        <v>160</v>
      </c>
      <c r="N70" s="251">
        <f>K70/M70</f>
        <v>782.3811874999999</v>
      </c>
      <c r="O70" s="106"/>
    </row>
    <row r="71" spans="1:15">
      <c r="B71" s="49"/>
      <c r="C71" s="47"/>
      <c r="D71" s="47"/>
      <c r="E71" s="47"/>
      <c r="F71" s="47"/>
      <c r="G71" s="47"/>
      <c r="H71" s="47"/>
      <c r="I71" s="247"/>
      <c r="J71" s="248"/>
      <c r="K71" s="249"/>
      <c r="L71" s="50"/>
      <c r="M71" s="254"/>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125"/>
    </row>
    <row r="76" spans="1:15" ht="15.75" thickBot="1">
      <c r="B76" s="759" t="s">
        <v>2072</v>
      </c>
      <c r="C76" s="760"/>
      <c r="D76" s="760"/>
      <c r="E76" s="760"/>
      <c r="F76" s="760"/>
      <c r="G76" s="760"/>
      <c r="H76" s="760"/>
      <c r="I76" s="766"/>
      <c r="J76" s="766"/>
      <c r="K76" s="766"/>
      <c r="L76" s="766"/>
      <c r="M76" s="767"/>
      <c r="N76" s="401">
        <f>SUM(N70:N75)</f>
        <v>782.3811874999999</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6362.812499996814</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1272.5624999993629</v>
      </c>
      <c r="M83" s="794"/>
      <c r="N83" s="51"/>
    </row>
    <row r="84" spans="1:14">
      <c r="B84" s="89" t="s">
        <v>2090</v>
      </c>
      <c r="C84" s="90"/>
      <c r="D84" s="90"/>
      <c r="E84" s="90"/>
      <c r="F84" s="90"/>
      <c r="G84" s="90"/>
      <c r="H84" s="90"/>
      <c r="I84" s="87"/>
      <c r="J84" s="88"/>
      <c r="K84" s="259">
        <v>0.05</v>
      </c>
      <c r="L84" s="793">
        <f>N78*K84</f>
        <v>318.14062499984072</v>
      </c>
      <c r="M84" s="794"/>
      <c r="N84" s="51"/>
    </row>
    <row r="85" spans="1:14" ht="15.75" thickBot="1">
      <c r="B85" s="91" t="s">
        <v>2091</v>
      </c>
      <c r="C85" s="92"/>
      <c r="D85" s="92"/>
      <c r="E85" s="92"/>
      <c r="F85" s="92"/>
      <c r="G85" s="92"/>
      <c r="H85" s="92"/>
      <c r="I85" s="93"/>
      <c r="J85" s="94"/>
      <c r="K85" s="260">
        <v>0.05</v>
      </c>
      <c r="L85" s="795">
        <f>N78*K85</f>
        <v>318.14062499984072</v>
      </c>
      <c r="M85" s="796"/>
      <c r="N85" s="51"/>
    </row>
    <row r="86" spans="1:14" ht="15.75" thickBot="1">
      <c r="B86" s="759" t="s">
        <v>2072</v>
      </c>
      <c r="C86" s="760"/>
      <c r="D86" s="760"/>
      <c r="E86" s="760"/>
      <c r="F86" s="760"/>
      <c r="G86" s="760"/>
      <c r="H86" s="760"/>
      <c r="I86" s="760"/>
      <c r="J86" s="760"/>
      <c r="K86" s="760"/>
      <c r="L86" s="760"/>
      <c r="M86" s="761"/>
      <c r="N86" s="52">
        <f>L83+L84+L85</f>
        <v>1908.8437499990446</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8271.6562499958582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topLeftCell="A37" zoomScale="70" zoomScaleNormal="70" workbookViewId="0"/>
  </sheetViews>
  <sheetFormatPr baseColWidth="10" defaultColWidth="11.42578125"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33</v>
      </c>
      <c r="C31" s="81" t="s">
        <v>34</v>
      </c>
      <c r="D31" s="82"/>
      <c r="E31" s="82"/>
      <c r="F31" s="82"/>
      <c r="G31" s="82"/>
      <c r="H31" s="82"/>
      <c r="I31" s="82"/>
      <c r="J31" s="83"/>
      <c r="K31" s="263"/>
      <c r="L31" s="261" t="s">
        <v>35</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t="s">
        <v>873</v>
      </c>
      <c r="B36" s="772" t="str">
        <f>VLOOKUP(A36,EQUIPOS!A6:D154,3,FALSE)</f>
        <v xml:space="preserve">Equipo de oxicorte, Capacidad de corte: hasta 6´´ (152mm) </v>
      </c>
      <c r="C36" s="773"/>
      <c r="D36" s="773"/>
      <c r="E36" s="773"/>
      <c r="F36" s="773"/>
      <c r="G36" s="773"/>
      <c r="H36" s="774"/>
      <c r="I36" s="222"/>
      <c r="J36" s="223"/>
      <c r="K36" s="224">
        <f>VLOOKUP(A36,EQUIPOS!A6:D161,4,FALSE)</f>
        <v>11022.784227943232</v>
      </c>
      <c r="L36" s="225"/>
      <c r="M36" s="226">
        <v>321</v>
      </c>
      <c r="N36" s="227">
        <f>K36/M36</f>
        <v>34.338891675835612</v>
      </c>
    </row>
    <row r="37" spans="1:14">
      <c r="A37" t="s">
        <v>937</v>
      </c>
      <c r="B37" s="772" t="str">
        <f>VLOOKUP(A37,EQUIPOS!A7:D154,3,FALSE)</f>
        <v>Grúa telescópica de 50 Ton.</v>
      </c>
      <c r="C37" s="773"/>
      <c r="D37" s="773"/>
      <c r="E37" s="773"/>
      <c r="F37" s="773"/>
      <c r="G37" s="773"/>
      <c r="H37" s="774"/>
      <c r="I37" s="222"/>
      <c r="J37" s="223"/>
      <c r="K37" s="224">
        <f>VLOOKUP(A37,EQUIPOS!A7:D162,4,FALSE)</f>
        <v>322771.5707016337</v>
      </c>
      <c r="L37" s="225"/>
      <c r="M37" s="226">
        <v>321</v>
      </c>
      <c r="N37" s="227">
        <f>K37/M37</f>
        <v>1005.5189118430957</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9"/>
      <c r="L39" s="776"/>
      <c r="M39" s="777"/>
      <c r="N39" s="228"/>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0.1</v>
      </c>
      <c r="M42" s="784"/>
      <c r="N42" s="105">
        <f>N76*L42</f>
        <v>19.498596573208722</v>
      </c>
    </row>
    <row r="43" spans="1:14" ht="15.75" thickBot="1">
      <c r="B43" s="759" t="s">
        <v>2072</v>
      </c>
      <c r="C43" s="760"/>
      <c r="D43" s="760"/>
      <c r="E43" s="760"/>
      <c r="F43" s="760"/>
      <c r="G43" s="760"/>
      <c r="H43" s="760"/>
      <c r="I43" s="760"/>
      <c r="J43" s="760"/>
      <c r="K43" s="760"/>
      <c r="L43" s="760"/>
      <c r="M43" s="761"/>
      <c r="N43" s="99">
        <f>SUM(N36:N42)</f>
        <v>1059.3564000921399</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B48" s="43"/>
      <c r="C48" s="236"/>
      <c r="D48" s="236"/>
      <c r="E48" s="236"/>
      <c r="F48" s="236"/>
      <c r="G48" s="236"/>
      <c r="H48" s="236"/>
      <c r="I48" s="223"/>
      <c r="J48" s="200"/>
      <c r="K48" s="237"/>
      <c r="L48" s="222"/>
      <c r="M48" s="238"/>
      <c r="N48" s="239"/>
    </row>
    <row r="49" spans="1:14">
      <c r="B49" s="43"/>
      <c r="C49" s="236"/>
      <c r="D49" s="236"/>
      <c r="E49" s="236"/>
      <c r="F49" s="236"/>
      <c r="G49" s="236"/>
      <c r="H49" s="236"/>
      <c r="I49" s="223"/>
      <c r="J49" s="200"/>
      <c r="K49" s="237"/>
      <c r="L49" s="222"/>
      <c r="M49" s="238"/>
      <c r="N49" s="239"/>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240"/>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1990</v>
      </c>
      <c r="B59" s="46" t="str">
        <f>VLOOKUP(A59,TRANSPORTE!A5:D117,3,FALSE)</f>
        <v>Transporte de acero</v>
      </c>
      <c r="C59" s="272"/>
      <c r="D59" s="272"/>
      <c r="E59" s="272"/>
      <c r="F59" s="272"/>
      <c r="G59" s="272"/>
      <c r="H59" s="266" t="str">
        <f>VLOOKUP(A59,TRANSPORTE!A6:D120,2,FALSE)</f>
        <v>tkm</v>
      </c>
      <c r="I59" s="234">
        <v>1</v>
      </c>
      <c r="J59" s="241">
        <v>1</v>
      </c>
      <c r="K59" s="234">
        <f>I59*J59</f>
        <v>1</v>
      </c>
      <c r="L59" s="763">
        <f>VLOOKUP(A59,TRANSPORTE!A5:D120,4,FALSE)</f>
        <v>0.46368463287847672</v>
      </c>
      <c r="M59" s="764"/>
      <c r="N59" s="242">
        <f>K59*L59</f>
        <v>0.46368463287847672</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0.46368463287847672</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718</v>
      </c>
      <c r="B70" s="49" t="str">
        <f>VLOOKUP(A70,'MANO DE OBRA'!A8:D68,3,FALSE)</f>
        <v>Obrero (8)</v>
      </c>
      <c r="C70" s="47"/>
      <c r="D70" s="47"/>
      <c r="E70" s="47"/>
      <c r="F70" s="47"/>
      <c r="G70" s="47"/>
      <c r="H70" s="47"/>
      <c r="I70" s="247">
        <f>K70/J70*100</f>
        <v>270661.59999999998</v>
      </c>
      <c r="J70" s="248">
        <v>185</v>
      </c>
      <c r="K70" s="249">
        <f>VLOOKUP(A70,'MANO DE OBRA'!A8:D99,4,FALSE)</f>
        <v>500723.95999999996</v>
      </c>
      <c r="L70" s="50"/>
      <c r="M70" s="250">
        <v>2568</v>
      </c>
      <c r="N70" s="251">
        <f>K70/M70</f>
        <v>194.98596573208721</v>
      </c>
      <c r="O70" s="106"/>
    </row>
    <row r="71" spans="1:15">
      <c r="B71" s="49"/>
      <c r="C71" s="47"/>
      <c r="D71" s="47"/>
      <c r="E71" s="47"/>
      <c r="F71" s="47"/>
      <c r="G71" s="47"/>
      <c r="H71" s="47"/>
      <c r="I71" s="247"/>
      <c r="J71" s="248"/>
      <c r="K71" s="249"/>
      <c r="L71" s="50"/>
      <c r="M71" s="254"/>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125"/>
    </row>
    <row r="76" spans="1:15" ht="15.75" thickBot="1">
      <c r="B76" s="759" t="s">
        <v>2072</v>
      </c>
      <c r="C76" s="760"/>
      <c r="D76" s="760"/>
      <c r="E76" s="760"/>
      <c r="F76" s="760"/>
      <c r="G76" s="760"/>
      <c r="H76" s="760"/>
      <c r="I76" s="766"/>
      <c r="J76" s="766"/>
      <c r="K76" s="766"/>
      <c r="L76" s="766"/>
      <c r="M76" s="767"/>
      <c r="N76" s="401">
        <f>SUM(N70:N75)</f>
        <v>194.98596573208721</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1254.8060504571056</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250.96121009142112</v>
      </c>
      <c r="M83" s="794"/>
      <c r="N83" s="51"/>
    </row>
    <row r="84" spans="1:14">
      <c r="B84" s="89" t="s">
        <v>2090</v>
      </c>
      <c r="C84" s="90"/>
      <c r="D84" s="90"/>
      <c r="E84" s="90"/>
      <c r="F84" s="90"/>
      <c r="G84" s="90"/>
      <c r="H84" s="90"/>
      <c r="I84" s="87"/>
      <c r="J84" s="88"/>
      <c r="K84" s="259">
        <v>0.05</v>
      </c>
      <c r="L84" s="793">
        <f>N78*K84</f>
        <v>62.740302522855281</v>
      </c>
      <c r="M84" s="794"/>
      <c r="N84" s="51"/>
    </row>
    <row r="85" spans="1:14" ht="15.75" thickBot="1">
      <c r="B85" s="91" t="s">
        <v>2091</v>
      </c>
      <c r="C85" s="92"/>
      <c r="D85" s="92"/>
      <c r="E85" s="92"/>
      <c r="F85" s="92"/>
      <c r="G85" s="92"/>
      <c r="H85" s="92"/>
      <c r="I85" s="93"/>
      <c r="J85" s="94"/>
      <c r="K85" s="260">
        <v>0.05</v>
      </c>
      <c r="L85" s="795">
        <f>N78*K85</f>
        <v>62.740302522855281</v>
      </c>
      <c r="M85" s="796"/>
      <c r="N85" s="51"/>
    </row>
    <row r="86" spans="1:14" ht="15.75" thickBot="1">
      <c r="B86" s="759" t="s">
        <v>2072</v>
      </c>
      <c r="C86" s="760"/>
      <c r="D86" s="760"/>
      <c r="E86" s="760"/>
      <c r="F86" s="760"/>
      <c r="G86" s="760"/>
      <c r="H86" s="760"/>
      <c r="I86" s="760"/>
      <c r="J86" s="760"/>
      <c r="K86" s="760"/>
      <c r="L86" s="760"/>
      <c r="M86" s="761"/>
      <c r="N86" s="52">
        <f>L83+L84+L85</f>
        <v>376.4418151371317</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1631.2478655942373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36</v>
      </c>
      <c r="C31" s="81" t="s">
        <v>37</v>
      </c>
      <c r="D31" s="82"/>
      <c r="E31" s="82"/>
      <c r="F31" s="82"/>
      <c r="G31" s="82"/>
      <c r="H31" s="82"/>
      <c r="I31" s="82"/>
      <c r="J31" s="83"/>
      <c r="K31" s="263"/>
      <c r="L31" s="261" t="s">
        <v>2065</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08" t="s">
        <v>963</v>
      </c>
      <c r="B36" s="772" t="str">
        <f>VLOOKUP(A36,EQUIPOS!A6:D154,3,FALSE)</f>
        <v>Motosierra, 93.6 cm3 - 7.1 HP, 45-90 cm - 7.9 kg</v>
      </c>
      <c r="C36" s="773"/>
      <c r="D36" s="773"/>
      <c r="E36" s="773"/>
      <c r="F36" s="773"/>
      <c r="G36" s="773"/>
      <c r="H36" s="774"/>
      <c r="I36" s="222"/>
      <c r="J36" s="223"/>
      <c r="K36" s="224">
        <f>VLOOKUP(A36,EQUIPOS!A6:D161,4,FALSE)</f>
        <v>5654.5075012806319</v>
      </c>
      <c r="L36" s="225"/>
      <c r="M36" s="226">
        <v>3</v>
      </c>
      <c r="N36" s="227">
        <f>K36/M36</f>
        <v>1884.8358337602106</v>
      </c>
    </row>
    <row r="37" spans="1:14">
      <c r="A37" s="108" t="s">
        <v>1015</v>
      </c>
      <c r="B37" s="772" t="str">
        <f>VLOOKUP(A37,EQUIPOS!A7:D154,3,FALSE)</f>
        <v>Retroexcavadora sobre oruga, potencia 138 HP, balde de 1,5 m3.</v>
      </c>
      <c r="C37" s="773"/>
      <c r="D37" s="773"/>
      <c r="E37" s="773"/>
      <c r="F37" s="773"/>
      <c r="G37" s="773"/>
      <c r="H37" s="774"/>
      <c r="I37" s="222"/>
      <c r="J37" s="223"/>
      <c r="K37" s="224">
        <f>VLOOKUP(A37,EQUIPOS!A7:D162,4,FALSE)</f>
        <v>228822.74793962436</v>
      </c>
      <c r="L37" s="225"/>
      <c r="M37" s="226">
        <v>3</v>
      </c>
      <c r="N37" s="227">
        <f>K37/M37</f>
        <v>76274.249313208114</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9"/>
      <c r="L39" s="776"/>
      <c r="M39" s="777"/>
      <c r="N39" s="228"/>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0.05</v>
      </c>
      <c r="M42" s="784"/>
      <c r="N42" s="105">
        <f>N76*L42</f>
        <v>743.85046586335</v>
      </c>
    </row>
    <row r="43" spans="1:14" ht="15.75" thickBot="1">
      <c r="B43" s="759" t="s">
        <v>2072</v>
      </c>
      <c r="C43" s="760"/>
      <c r="D43" s="760"/>
      <c r="E43" s="760"/>
      <c r="F43" s="760"/>
      <c r="G43" s="760"/>
      <c r="H43" s="760"/>
      <c r="I43" s="760"/>
      <c r="J43" s="760"/>
      <c r="K43" s="760"/>
      <c r="L43" s="760"/>
      <c r="M43" s="761"/>
      <c r="N43" s="99">
        <f>SUM(N36:N42)</f>
        <v>78902.935612831672</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B48" s="43"/>
      <c r="C48" s="236"/>
      <c r="D48" s="236"/>
      <c r="E48" s="236"/>
      <c r="F48" s="236"/>
      <c r="G48" s="236"/>
      <c r="H48" s="236"/>
      <c r="I48" s="223"/>
      <c r="J48" s="200"/>
      <c r="K48" s="237"/>
      <c r="L48" s="222"/>
      <c r="M48" s="238"/>
      <c r="N48" s="227"/>
    </row>
    <row r="49" spans="1:14">
      <c r="B49" s="43"/>
      <c r="C49" s="236"/>
      <c r="D49" s="236"/>
      <c r="E49" s="236"/>
      <c r="F49" s="236"/>
      <c r="G49" s="236"/>
      <c r="H49" s="236"/>
      <c r="I49" s="223"/>
      <c r="J49" s="200"/>
      <c r="K49" s="237"/>
      <c r="L49" s="222"/>
      <c r="M49" s="238"/>
      <c r="N49" s="239"/>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240"/>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1865</v>
      </c>
      <c r="B59" s="46" t="str">
        <f>VLOOKUP(A59,TRANSPORTE!A5:D117,3,FALSE)</f>
        <v>Transporte de material de demolición</v>
      </c>
      <c r="C59" s="272"/>
      <c r="D59" s="272"/>
      <c r="E59" s="272"/>
      <c r="F59" s="272"/>
      <c r="G59" s="272"/>
      <c r="H59" s="266" t="str">
        <f>VLOOKUP(A59,TRANSPORTE!A6:D120,2,FALSE)</f>
        <v>m3k</v>
      </c>
      <c r="I59" s="234">
        <v>6</v>
      </c>
      <c r="J59" s="241">
        <v>1</v>
      </c>
      <c r="K59" s="234">
        <f>I59*J59</f>
        <v>6</v>
      </c>
      <c r="L59" s="763">
        <f>VLOOKUP(A59,TRANSPORTE!A5:D94,4,FALSE)</f>
        <v>1355.0479121462611</v>
      </c>
      <c r="M59" s="764"/>
      <c r="N59" s="242">
        <f>K59*L59</f>
        <v>8130.287472877566</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8130.287472877566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24</v>
      </c>
      <c r="N70" s="251">
        <f>K70/M70</f>
        <v>4445.260150600333</v>
      </c>
      <c r="O70" s="106"/>
    </row>
    <row r="71" spans="1:15">
      <c r="A71" t="s">
        <v>710</v>
      </c>
      <c r="B71" s="49" t="str">
        <f>VLOOKUP(A71,'MANO DE OBRA'!A8:D69,3,FALSE)</f>
        <v>Obrero (4)</v>
      </c>
      <c r="C71" s="47"/>
      <c r="D71" s="47"/>
      <c r="E71" s="47"/>
      <c r="F71" s="47"/>
      <c r="G71" s="47"/>
      <c r="H71" s="47"/>
      <c r="I71" s="247">
        <f>K71/J71*100</f>
        <v>135330.79999999999</v>
      </c>
      <c r="J71" s="248">
        <v>185</v>
      </c>
      <c r="K71" s="249">
        <f>VLOOKUP(A71,'MANO DE OBRA'!A8:D100,4,FALSE)</f>
        <v>250361.97999999998</v>
      </c>
      <c r="L71" s="50"/>
      <c r="M71" s="254">
        <v>24</v>
      </c>
      <c r="N71" s="251">
        <f>K71/M71</f>
        <v>10431.749166666666</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125"/>
    </row>
    <row r="76" spans="1:15" ht="15.75" thickBot="1">
      <c r="B76" s="759" t="s">
        <v>2072</v>
      </c>
      <c r="C76" s="760"/>
      <c r="D76" s="760"/>
      <c r="E76" s="760"/>
      <c r="F76" s="760"/>
      <c r="G76" s="760"/>
      <c r="H76" s="760"/>
      <c r="I76" s="766"/>
      <c r="J76" s="766"/>
      <c r="K76" s="766"/>
      <c r="L76" s="766"/>
      <c r="M76" s="767"/>
      <c r="N76" s="401">
        <f>SUM(N70:N75)</f>
        <v>14877.009317266999</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101910.23240297624</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20382.046480595251</v>
      </c>
      <c r="M83" s="794"/>
      <c r="N83" s="51"/>
    </row>
    <row r="84" spans="1:14">
      <c r="B84" s="89" t="s">
        <v>2090</v>
      </c>
      <c r="C84" s="90"/>
      <c r="D84" s="90"/>
      <c r="E84" s="90"/>
      <c r="F84" s="90"/>
      <c r="G84" s="90"/>
      <c r="H84" s="90"/>
      <c r="I84" s="87"/>
      <c r="J84" s="88"/>
      <c r="K84" s="259">
        <v>0.05</v>
      </c>
      <c r="L84" s="793">
        <f>N78*K84</f>
        <v>5095.5116201488127</v>
      </c>
      <c r="M84" s="794"/>
      <c r="N84" s="51"/>
    </row>
    <row r="85" spans="1:14" ht="15.75" thickBot="1">
      <c r="B85" s="91" t="s">
        <v>2091</v>
      </c>
      <c r="C85" s="92"/>
      <c r="D85" s="92"/>
      <c r="E85" s="92"/>
      <c r="F85" s="92"/>
      <c r="G85" s="92"/>
      <c r="H85" s="92"/>
      <c r="I85" s="93"/>
      <c r="J85" s="94"/>
      <c r="K85" s="260">
        <v>0.05</v>
      </c>
      <c r="L85" s="795">
        <f>N78*K85</f>
        <v>5095.5116201488127</v>
      </c>
      <c r="M85" s="796"/>
      <c r="N85" s="51"/>
    </row>
    <row r="86" spans="1:14" ht="15.75" thickBot="1">
      <c r="B86" s="759" t="s">
        <v>2072</v>
      </c>
      <c r="C86" s="760"/>
      <c r="D86" s="760"/>
      <c r="E86" s="760"/>
      <c r="F86" s="760"/>
      <c r="G86" s="760"/>
      <c r="H86" s="760"/>
      <c r="I86" s="760"/>
      <c r="J86" s="760"/>
      <c r="K86" s="760"/>
      <c r="L86" s="760"/>
      <c r="M86" s="761"/>
      <c r="N86" s="52">
        <f>L83+L84+L85</f>
        <v>30573.069720892876</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132483.30212386913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27.75"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topLeftCell="C43"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38</v>
      </c>
      <c r="C31" s="81" t="s">
        <v>2115</v>
      </c>
      <c r="D31" s="82"/>
      <c r="E31" s="82"/>
      <c r="F31" s="82"/>
      <c r="G31" s="82"/>
      <c r="H31" s="82"/>
      <c r="I31" s="82"/>
      <c r="J31" s="83"/>
      <c r="K31" s="263"/>
      <c r="L31" s="261" t="s">
        <v>2065</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08" t="s">
        <v>873</v>
      </c>
      <c r="B36" s="772" t="str">
        <f>VLOOKUP(A36,EQUIPOS!A6:D154,3,FALSE)</f>
        <v xml:space="preserve">Equipo de oxicorte, Capacidad de corte: hasta 6´´ (152mm) </v>
      </c>
      <c r="C36" s="773"/>
      <c r="D36" s="773"/>
      <c r="E36" s="773"/>
      <c r="F36" s="773"/>
      <c r="G36" s="773"/>
      <c r="H36" s="774"/>
      <c r="I36" s="222"/>
      <c r="J36" s="223"/>
      <c r="K36" s="224">
        <f>VLOOKUP(A36,EQUIPOS!A6:D161,4,FALSE)</f>
        <v>11022.784227943232</v>
      </c>
      <c r="L36" s="225"/>
      <c r="M36" s="226">
        <v>4</v>
      </c>
      <c r="N36" s="227">
        <f>K36/M36</f>
        <v>2755.6960569858079</v>
      </c>
    </row>
    <row r="37" spans="1:14">
      <c r="A37" s="108" t="s">
        <v>937</v>
      </c>
      <c r="B37" s="772" t="str">
        <f>VLOOKUP(A37,EQUIPOS!A7:D154,3,FALSE)</f>
        <v>Grúa telescópica de 50 Ton.</v>
      </c>
      <c r="C37" s="773"/>
      <c r="D37" s="773"/>
      <c r="E37" s="773"/>
      <c r="F37" s="773"/>
      <c r="G37" s="773"/>
      <c r="H37" s="774"/>
      <c r="I37" s="222"/>
      <c r="J37" s="223"/>
      <c r="K37" s="224">
        <f>VLOOKUP(A37,EQUIPOS!A7:D162,4,FALSE)</f>
        <v>322771.5707016337</v>
      </c>
      <c r="L37" s="225"/>
      <c r="M37" s="226">
        <v>4</v>
      </c>
      <c r="N37" s="227">
        <f>K37/M37</f>
        <v>80692.892675408424</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9"/>
      <c r="L39" s="776"/>
      <c r="M39" s="777"/>
      <c r="N39" s="228"/>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0.1</v>
      </c>
      <c r="M42" s="784"/>
      <c r="N42" s="105">
        <f>N76*L42</f>
        <v>1115.7756987950249</v>
      </c>
    </row>
    <row r="43" spans="1:14" ht="15.75" thickBot="1">
      <c r="B43" s="759" t="s">
        <v>2072</v>
      </c>
      <c r="C43" s="760"/>
      <c r="D43" s="760"/>
      <c r="E43" s="760"/>
      <c r="F43" s="760"/>
      <c r="G43" s="760"/>
      <c r="H43" s="760"/>
      <c r="I43" s="760"/>
      <c r="J43" s="760"/>
      <c r="K43" s="760"/>
      <c r="L43" s="760"/>
      <c r="M43" s="761"/>
      <c r="N43" s="99">
        <f>SUM(N36:N42)</f>
        <v>84564.364431189257</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B48" s="43"/>
      <c r="C48" s="236"/>
      <c r="D48" s="236"/>
      <c r="E48" s="236"/>
      <c r="F48" s="236"/>
      <c r="G48" s="236"/>
      <c r="H48" s="236"/>
      <c r="I48" s="223"/>
      <c r="J48" s="200"/>
      <c r="K48" s="237"/>
      <c r="L48" s="222"/>
      <c r="M48" s="238"/>
      <c r="N48" s="227"/>
    </row>
    <row r="49" spans="1:14">
      <c r="B49" s="43"/>
      <c r="C49" s="236"/>
      <c r="D49" s="236"/>
      <c r="E49" s="236"/>
      <c r="F49" s="236"/>
      <c r="G49" s="236"/>
      <c r="H49" s="236"/>
      <c r="I49" s="223"/>
      <c r="J49" s="200"/>
      <c r="K49" s="237"/>
      <c r="L49" s="222"/>
      <c r="M49" s="238"/>
      <c r="N49" s="239"/>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240">
        <f>SUM(N48:N53)</f>
        <v>0</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s="108" t="s">
        <v>2008</v>
      </c>
      <c r="B59" s="46" t="str">
        <f>VLOOKUP(A59,TRANSPORTE!A5:D117,3,FALSE)</f>
        <v xml:space="preserve">Transporte de estructuras metálicas </v>
      </c>
      <c r="C59" s="272"/>
      <c r="D59" s="272"/>
      <c r="E59" s="272"/>
      <c r="F59" s="272"/>
      <c r="G59" s="272"/>
      <c r="H59" s="266" t="str">
        <f>VLOOKUP(A59,TRANSPORTE!A6:D120,2,FALSE)</f>
        <v>kgk</v>
      </c>
      <c r="I59" s="234">
        <v>1</v>
      </c>
      <c r="J59" s="241">
        <v>1</v>
      </c>
      <c r="K59" s="234">
        <f>I59*J59</f>
        <v>1</v>
      </c>
      <c r="L59" s="763">
        <f>VLOOKUP(A59,TRANSPORTE!A5:D117,4,FALSE)</f>
        <v>0.46368463287847672</v>
      </c>
      <c r="M59" s="764"/>
      <c r="N59" s="242">
        <f>K59*L59</f>
        <v>0.46368463287847672</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0.46368463287847672</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32</v>
      </c>
      <c r="N70" s="251">
        <f>K70/M70</f>
        <v>3333.9451129502495</v>
      </c>
      <c r="O70" s="106"/>
    </row>
    <row r="71" spans="1:15">
      <c r="A71" t="s">
        <v>710</v>
      </c>
      <c r="B71" s="49" t="str">
        <f>VLOOKUP(A71,'MANO DE OBRA'!A8:D69,3,FALSE)</f>
        <v>Obrero (4)</v>
      </c>
      <c r="C71" s="47"/>
      <c r="D71" s="47"/>
      <c r="E71" s="47"/>
      <c r="F71" s="47"/>
      <c r="G71" s="47"/>
      <c r="H71" s="47"/>
      <c r="I71" s="247">
        <f>K71/J71*100</f>
        <v>135330.79999999999</v>
      </c>
      <c r="J71" s="248">
        <v>185</v>
      </c>
      <c r="K71" s="249">
        <f>VLOOKUP(A71,'MANO DE OBRA'!A8:D100,4,FALSE)</f>
        <v>250361.97999999998</v>
      </c>
      <c r="L71" s="50"/>
      <c r="M71" s="254">
        <v>32</v>
      </c>
      <c r="N71" s="251">
        <f>K71/M71</f>
        <v>7823.8118749999994</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125"/>
    </row>
    <row r="76" spans="1:15" ht="15.75" thickBot="1">
      <c r="B76" s="765" t="s">
        <v>2072</v>
      </c>
      <c r="C76" s="766"/>
      <c r="D76" s="766"/>
      <c r="E76" s="766"/>
      <c r="F76" s="766"/>
      <c r="G76" s="766"/>
      <c r="H76" s="766"/>
      <c r="I76" s="766"/>
      <c r="J76" s="766"/>
      <c r="K76" s="766"/>
      <c r="L76" s="766"/>
      <c r="M76" s="767"/>
      <c r="N76" s="401">
        <f>SUM(N70:N75)</f>
        <v>11157.756987950248</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95722.585103772377</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19144.517020754476</v>
      </c>
      <c r="M83" s="794"/>
      <c r="N83" s="51"/>
    </row>
    <row r="84" spans="1:14">
      <c r="B84" s="89" t="s">
        <v>2090</v>
      </c>
      <c r="C84" s="90"/>
      <c r="D84" s="90"/>
      <c r="E84" s="90"/>
      <c r="F84" s="90"/>
      <c r="G84" s="90"/>
      <c r="H84" s="90"/>
      <c r="I84" s="87"/>
      <c r="J84" s="88"/>
      <c r="K84" s="259">
        <v>0.05</v>
      </c>
      <c r="L84" s="793">
        <f>N78*K84</f>
        <v>4786.129255188619</v>
      </c>
      <c r="M84" s="794"/>
      <c r="N84" s="51"/>
    </row>
    <row r="85" spans="1:14" ht="15.75" thickBot="1">
      <c r="B85" s="91" t="s">
        <v>2091</v>
      </c>
      <c r="C85" s="92"/>
      <c r="D85" s="92"/>
      <c r="E85" s="92"/>
      <c r="F85" s="92"/>
      <c r="G85" s="92"/>
      <c r="H85" s="92"/>
      <c r="I85" s="93"/>
      <c r="J85" s="94"/>
      <c r="K85" s="260">
        <v>0.05</v>
      </c>
      <c r="L85" s="795">
        <f>N78*K85</f>
        <v>4786.129255188619</v>
      </c>
      <c r="M85" s="796"/>
      <c r="N85" s="51"/>
    </row>
    <row r="86" spans="1:14" ht="15.75" thickBot="1">
      <c r="B86" s="759" t="s">
        <v>2072</v>
      </c>
      <c r="C86" s="760"/>
      <c r="D86" s="760"/>
      <c r="E86" s="760"/>
      <c r="F86" s="760"/>
      <c r="G86" s="760"/>
      <c r="H86" s="760"/>
      <c r="I86" s="760"/>
      <c r="J86" s="760"/>
      <c r="K86" s="760"/>
      <c r="L86" s="760"/>
      <c r="M86" s="761"/>
      <c r="N86" s="52">
        <f>L83+L84+L85</f>
        <v>28716.775531131712</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124439.36063490409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1.5"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topLeftCell="A55" zoomScale="78" zoomScaleNormal="78" workbookViewId="0">
      <selection activeCell="I59" sqref="I59"/>
    </sheetView>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40</v>
      </c>
      <c r="C31" s="81" t="s">
        <v>41</v>
      </c>
      <c r="D31" s="82"/>
      <c r="E31" s="82"/>
      <c r="F31" s="82"/>
      <c r="G31" s="82"/>
      <c r="H31" s="82"/>
      <c r="I31" s="82"/>
      <c r="J31" s="83"/>
      <c r="K31" s="263"/>
      <c r="L31" s="261" t="s">
        <v>32</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08" t="s">
        <v>1019</v>
      </c>
      <c r="B36" s="772" t="str">
        <f>VLOOKUP(A36,EQUIPOS!A6:D154,3,FALSE)</f>
        <v>Retroexcavadora, Potencia en el Volante 78 HP 2200 RPM</v>
      </c>
      <c r="C36" s="773"/>
      <c r="D36" s="773"/>
      <c r="E36" s="773"/>
      <c r="F36" s="773"/>
      <c r="G36" s="773"/>
      <c r="H36" s="774"/>
      <c r="I36" s="222"/>
      <c r="J36" s="223"/>
      <c r="K36" s="224">
        <f>VLOOKUP(A36,EQUIPOS!A6:D161,4,FALSE)</f>
        <v>116984.54896119385</v>
      </c>
      <c r="L36" s="225"/>
      <c r="M36" s="226">
        <v>5</v>
      </c>
      <c r="N36" s="227">
        <f>K36/M36</f>
        <v>23396.90979223877</v>
      </c>
    </row>
    <row r="37" spans="1:14">
      <c r="A37" s="108"/>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9"/>
      <c r="L39" s="776"/>
      <c r="M39" s="777"/>
      <c r="N39" s="228"/>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0.02</v>
      </c>
      <c r="M42" s="784"/>
      <c r="N42" s="105">
        <f>N76*L42</f>
        <v>115.93361680720398</v>
      </c>
    </row>
    <row r="43" spans="1:14" ht="15.75" thickBot="1">
      <c r="B43" s="759" t="s">
        <v>2072</v>
      </c>
      <c r="C43" s="760"/>
      <c r="D43" s="760"/>
      <c r="E43" s="760"/>
      <c r="F43" s="760"/>
      <c r="G43" s="760"/>
      <c r="H43" s="760"/>
      <c r="I43" s="760"/>
      <c r="J43" s="760"/>
      <c r="K43" s="760"/>
      <c r="L43" s="760"/>
      <c r="M43" s="761"/>
      <c r="N43" s="99">
        <f>SUM(N36:N42)</f>
        <v>23512.843409045974</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B48" s="43"/>
      <c r="C48" s="236"/>
      <c r="D48" s="236"/>
      <c r="E48" s="236"/>
      <c r="F48" s="236"/>
      <c r="G48" s="236"/>
      <c r="H48" s="236"/>
      <c r="I48" s="223"/>
      <c r="J48" s="200"/>
      <c r="K48" s="237"/>
      <c r="L48" s="222"/>
      <c r="M48" s="238"/>
      <c r="N48" s="227"/>
    </row>
    <row r="49" spans="1:14">
      <c r="B49" s="43"/>
      <c r="C49" s="236"/>
      <c r="D49" s="236"/>
      <c r="E49" s="236"/>
      <c r="F49" s="236"/>
      <c r="G49" s="236"/>
      <c r="H49" s="236"/>
      <c r="I49" s="223"/>
      <c r="J49" s="200"/>
      <c r="K49" s="237"/>
      <c r="L49" s="222"/>
      <c r="M49" s="238"/>
      <c r="N49" s="239"/>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240">
        <f>SUM(N48:N53)</f>
        <v>0</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1865</v>
      </c>
      <c r="B59" s="46" t="str">
        <f>VLOOKUP(A59,TRANSPORTE!A5:D117,3,FALSE)</f>
        <v>Transporte de material de demolición</v>
      </c>
      <c r="C59" s="272"/>
      <c r="D59" s="272"/>
      <c r="E59" s="272"/>
      <c r="F59" s="272"/>
      <c r="G59" s="272"/>
      <c r="H59" s="266" t="str">
        <f>VLOOKUP(A59,TRANSPORTE!A6:D120,2,FALSE)</f>
        <v>m3k</v>
      </c>
      <c r="I59" s="234">
        <v>0.70199999999999996</v>
      </c>
      <c r="J59" s="241">
        <v>1</v>
      </c>
      <c r="K59" s="234">
        <f>I59*J59</f>
        <v>0.70199999999999996</v>
      </c>
      <c r="L59" s="763">
        <f>VLOOKUP(A59,TRANSPORTE!A5:D94,4,FALSE)</f>
        <v>1355.0479121462611</v>
      </c>
      <c r="M59" s="764"/>
      <c r="N59" s="242">
        <f>K59*L59</f>
        <v>951.24363432667519</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951.24363432667519</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40</v>
      </c>
      <c r="N70" s="251">
        <f>K70/M70</f>
        <v>2667.1560903601994</v>
      </c>
      <c r="O70" s="106"/>
    </row>
    <row r="71" spans="1:15">
      <c r="A71" t="s">
        <v>706</v>
      </c>
      <c r="B71" s="49" t="str">
        <f>VLOOKUP(A71,'MANO DE OBRA'!A8:D69,3,FALSE)</f>
        <v>Obrero (2)</v>
      </c>
      <c r="C71" s="47"/>
      <c r="D71" s="47"/>
      <c r="E71" s="47"/>
      <c r="F71" s="47"/>
      <c r="G71" s="47"/>
      <c r="H71" s="47"/>
      <c r="I71" s="247">
        <f>K71/J71*100</f>
        <v>67665.399999999994</v>
      </c>
      <c r="J71" s="248">
        <v>185</v>
      </c>
      <c r="K71" s="249">
        <f>VLOOKUP(A71,'MANO DE OBRA'!A8:D100,4,FALSE)</f>
        <v>125180.98999999999</v>
      </c>
      <c r="L71" s="50"/>
      <c r="M71" s="254">
        <v>40</v>
      </c>
      <c r="N71" s="251">
        <f>K71/M71</f>
        <v>3129.5247499999996</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125"/>
    </row>
    <row r="76" spans="1:15" ht="15.75" thickBot="1">
      <c r="B76" s="759" t="s">
        <v>2072</v>
      </c>
      <c r="C76" s="760"/>
      <c r="D76" s="760"/>
      <c r="E76" s="760"/>
      <c r="F76" s="760"/>
      <c r="G76" s="760"/>
      <c r="H76" s="760"/>
      <c r="I76" s="766"/>
      <c r="J76" s="766"/>
      <c r="K76" s="766"/>
      <c r="L76" s="766"/>
      <c r="M76" s="767"/>
      <c r="N76" s="401">
        <f>SUM(N70:N75)</f>
        <v>5796.680840360199</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30260.767883732849</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6052.1535767465703</v>
      </c>
      <c r="M83" s="794"/>
      <c r="N83" s="51"/>
    </row>
    <row r="84" spans="1:14">
      <c r="B84" s="89" t="s">
        <v>2090</v>
      </c>
      <c r="C84" s="90"/>
      <c r="D84" s="90"/>
      <c r="E84" s="90"/>
      <c r="F84" s="90"/>
      <c r="G84" s="90"/>
      <c r="H84" s="90"/>
      <c r="I84" s="87"/>
      <c r="J84" s="88"/>
      <c r="K84" s="259">
        <v>0.05</v>
      </c>
      <c r="L84" s="793">
        <f>N78*K84</f>
        <v>1513.0383941866426</v>
      </c>
      <c r="M84" s="794"/>
      <c r="N84" s="51"/>
    </row>
    <row r="85" spans="1:14" ht="15.75" thickBot="1">
      <c r="B85" s="91" t="s">
        <v>2091</v>
      </c>
      <c r="C85" s="92"/>
      <c r="D85" s="92"/>
      <c r="E85" s="92"/>
      <c r="F85" s="92"/>
      <c r="G85" s="92"/>
      <c r="H85" s="92"/>
      <c r="I85" s="93"/>
      <c r="J85" s="94"/>
      <c r="K85" s="260">
        <v>0.05</v>
      </c>
      <c r="L85" s="795">
        <f>N78*K85</f>
        <v>1513.0383941866426</v>
      </c>
      <c r="M85" s="796"/>
      <c r="N85" s="51"/>
    </row>
    <row r="86" spans="1:14" ht="15.75" thickBot="1">
      <c r="B86" s="759" t="s">
        <v>2072</v>
      </c>
      <c r="C86" s="760"/>
      <c r="D86" s="760"/>
      <c r="E86" s="760"/>
      <c r="F86" s="760"/>
      <c r="G86" s="760"/>
      <c r="H86" s="760"/>
      <c r="I86" s="760"/>
      <c r="J86" s="760"/>
      <c r="K86" s="760"/>
      <c r="L86" s="760"/>
      <c r="M86" s="761"/>
      <c r="N86" s="52">
        <f>L83+L84+L85</f>
        <v>9078.2303651198545</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39338.998248852702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1.5"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topLeftCell="A22" zoomScale="78" zoomScaleNormal="78" workbookViewId="0">
      <selection activeCell="I59" sqref="I59"/>
    </sheetView>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42</v>
      </c>
      <c r="C31" s="81" t="s">
        <v>43</v>
      </c>
      <c r="D31" s="82"/>
      <c r="E31" s="82"/>
      <c r="F31" s="82"/>
      <c r="G31" s="82"/>
      <c r="H31" s="82"/>
      <c r="I31" s="82"/>
      <c r="J31" s="83"/>
      <c r="K31" s="263"/>
      <c r="L31" s="261" t="s">
        <v>32</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08" t="s">
        <v>1019</v>
      </c>
      <c r="B36" s="772" t="str">
        <f>VLOOKUP(A36,EQUIPOS!A6:D154,3,FALSE)</f>
        <v>Retroexcavadora, Potencia en el Volante 78 HP 2200 RPM</v>
      </c>
      <c r="C36" s="773"/>
      <c r="D36" s="773"/>
      <c r="E36" s="773"/>
      <c r="F36" s="773"/>
      <c r="G36" s="773"/>
      <c r="H36" s="774"/>
      <c r="I36" s="222"/>
      <c r="J36" s="223"/>
      <c r="K36" s="224">
        <f>VLOOKUP(A36,EQUIPOS!A6:D161,4,FALSE)</f>
        <v>116984.54896119385</v>
      </c>
      <c r="L36" s="225"/>
      <c r="M36" s="226">
        <v>4</v>
      </c>
      <c r="N36" s="227">
        <f>K36/M36</f>
        <v>29246.137240298463</v>
      </c>
    </row>
    <row r="37" spans="1:14">
      <c r="A37" s="108"/>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9"/>
      <c r="L39" s="776"/>
      <c r="M39" s="777"/>
      <c r="N39" s="228"/>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0.02</v>
      </c>
      <c r="M42" s="784"/>
      <c r="N42" s="105">
        <f>N76*L42</f>
        <v>78.238118749999998</v>
      </c>
    </row>
    <row r="43" spans="1:14" ht="15.75" thickBot="1">
      <c r="B43" s="759" t="s">
        <v>2072</v>
      </c>
      <c r="C43" s="760"/>
      <c r="D43" s="760"/>
      <c r="E43" s="760"/>
      <c r="F43" s="760"/>
      <c r="G43" s="760"/>
      <c r="H43" s="760"/>
      <c r="I43" s="760"/>
      <c r="J43" s="760"/>
      <c r="K43" s="760"/>
      <c r="L43" s="760"/>
      <c r="M43" s="761"/>
      <c r="N43" s="99">
        <f>SUM(N36:N42)</f>
        <v>29324.375359048463</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B48" s="43"/>
      <c r="C48" s="236"/>
      <c r="D48" s="236"/>
      <c r="E48" s="236"/>
      <c r="F48" s="236"/>
      <c r="G48" s="236"/>
      <c r="H48" s="236"/>
      <c r="I48" s="223"/>
      <c r="J48" s="200"/>
      <c r="K48" s="237"/>
      <c r="L48" s="222"/>
      <c r="M48" s="238"/>
      <c r="N48" s="227"/>
    </row>
    <row r="49" spans="1:14">
      <c r="B49" s="43"/>
      <c r="C49" s="236"/>
      <c r="D49" s="236"/>
      <c r="E49" s="236"/>
      <c r="F49" s="236"/>
      <c r="G49" s="236"/>
      <c r="H49" s="236"/>
      <c r="I49" s="223"/>
      <c r="J49" s="200"/>
      <c r="K49" s="237"/>
      <c r="L49" s="222"/>
      <c r="M49" s="238"/>
      <c r="N49" s="239"/>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240">
        <f>SUM(N48:N53)</f>
        <v>0</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1865</v>
      </c>
      <c r="B59" s="46" t="str">
        <f>VLOOKUP(A59,TRANSPORTE!A5:D117,3,FALSE)</f>
        <v>Transporte de material de demolición</v>
      </c>
      <c r="C59" s="272"/>
      <c r="D59" s="272"/>
      <c r="E59" s="272"/>
      <c r="F59" s="272"/>
      <c r="G59" s="272"/>
      <c r="H59" s="266" t="str">
        <f>VLOOKUP(A59,TRANSPORTE!A6:D120,2,FALSE)</f>
        <v>m3k</v>
      </c>
      <c r="I59" s="234">
        <v>3.03</v>
      </c>
      <c r="J59" s="241">
        <v>1</v>
      </c>
      <c r="K59" s="234">
        <f>I59*J59</f>
        <v>3.03</v>
      </c>
      <c r="L59" s="763">
        <f>VLOOKUP(A59,TRANSPORTE!A5:D94,4,FALSE)</f>
        <v>1355.0479121462611</v>
      </c>
      <c r="M59" s="764"/>
      <c r="N59" s="242">
        <f>K59*L59</f>
        <v>4105.7951738031707</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4105.7951738031707</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706</v>
      </c>
      <c r="B70" s="49" t="str">
        <f>VLOOKUP(A70,'MANO DE OBRA'!A8:D68,3,FALSE)</f>
        <v>Obrero (2)</v>
      </c>
      <c r="C70" s="47"/>
      <c r="D70" s="47"/>
      <c r="E70" s="47"/>
      <c r="F70" s="47"/>
      <c r="G70" s="47"/>
      <c r="H70" s="47"/>
      <c r="I70" s="247">
        <f>K70/J70*100</f>
        <v>67665.399999999994</v>
      </c>
      <c r="J70" s="248">
        <v>185</v>
      </c>
      <c r="K70" s="249">
        <f>VLOOKUP(A70,'MANO DE OBRA'!A8:D99,4,FALSE)</f>
        <v>125180.98999999999</v>
      </c>
      <c r="L70" s="50"/>
      <c r="M70" s="250">
        <v>32</v>
      </c>
      <c r="N70" s="251">
        <f>K70/M70</f>
        <v>3911.9059374999997</v>
      </c>
      <c r="O70" s="106"/>
    </row>
    <row r="71" spans="1:15">
      <c r="B71" s="49"/>
      <c r="C71" s="47"/>
      <c r="D71" s="47"/>
      <c r="E71" s="47"/>
      <c r="F71" s="47"/>
      <c r="G71" s="47"/>
      <c r="H71" s="47"/>
      <c r="I71" s="247"/>
      <c r="J71" s="248"/>
      <c r="K71" s="249"/>
      <c r="L71" s="50"/>
      <c r="M71" s="254"/>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125"/>
    </row>
    <row r="76" spans="1:15" ht="15.75" thickBot="1">
      <c r="B76" s="765" t="s">
        <v>2072</v>
      </c>
      <c r="C76" s="766"/>
      <c r="D76" s="766"/>
      <c r="E76" s="766"/>
      <c r="F76" s="766"/>
      <c r="G76" s="766"/>
      <c r="H76" s="766"/>
      <c r="I76" s="766"/>
      <c r="J76" s="766"/>
      <c r="K76" s="766"/>
      <c r="L76" s="766"/>
      <c r="M76" s="767"/>
      <c r="N76" s="401">
        <f>SUM(N70:N75)</f>
        <v>3911.9059374999997</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37342.076470351632</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7468.415294070327</v>
      </c>
      <c r="M83" s="794"/>
      <c r="N83" s="51"/>
    </row>
    <row r="84" spans="1:14">
      <c r="B84" s="89" t="s">
        <v>2090</v>
      </c>
      <c r="C84" s="90"/>
      <c r="D84" s="90"/>
      <c r="E84" s="90"/>
      <c r="F84" s="90"/>
      <c r="G84" s="90"/>
      <c r="H84" s="90"/>
      <c r="I84" s="87"/>
      <c r="J84" s="88"/>
      <c r="K84" s="259">
        <v>0.05</v>
      </c>
      <c r="L84" s="793">
        <f>N78*K84</f>
        <v>1867.1038235175818</v>
      </c>
      <c r="M84" s="794"/>
      <c r="N84" s="51"/>
    </row>
    <row r="85" spans="1:14" ht="15.75" thickBot="1">
      <c r="B85" s="91" t="s">
        <v>2091</v>
      </c>
      <c r="C85" s="92"/>
      <c r="D85" s="92"/>
      <c r="E85" s="92"/>
      <c r="F85" s="92"/>
      <c r="G85" s="92"/>
      <c r="H85" s="92"/>
      <c r="I85" s="93"/>
      <c r="J85" s="94"/>
      <c r="K85" s="260">
        <v>0.05</v>
      </c>
      <c r="L85" s="795">
        <f>N78*K85</f>
        <v>1867.1038235175818</v>
      </c>
      <c r="M85" s="796"/>
      <c r="N85" s="51"/>
    </row>
    <row r="86" spans="1:14" ht="15.75" thickBot="1">
      <c r="B86" s="759" t="s">
        <v>2072</v>
      </c>
      <c r="C86" s="760"/>
      <c r="D86" s="760"/>
      <c r="E86" s="760"/>
      <c r="F86" s="760"/>
      <c r="G86" s="760"/>
      <c r="H86" s="760"/>
      <c r="I86" s="760"/>
      <c r="J86" s="760"/>
      <c r="K86" s="760"/>
      <c r="L86" s="760"/>
      <c r="M86" s="761"/>
      <c r="N86" s="52">
        <f>L83+L84+L85</f>
        <v>11202.62294110549</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48544.699411457121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1.5"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topLeftCell="C49" zoomScale="78" zoomScaleNormal="78" workbookViewId="0">
      <selection activeCell="J64" sqref="J64"/>
    </sheetView>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44</v>
      </c>
      <c r="C31" s="81" t="s">
        <v>45</v>
      </c>
      <c r="D31" s="82"/>
      <c r="E31" s="82"/>
      <c r="F31" s="82"/>
      <c r="G31" s="82"/>
      <c r="H31" s="82"/>
      <c r="I31" s="82"/>
      <c r="J31" s="83"/>
      <c r="K31" s="263"/>
      <c r="L31" s="261" t="s">
        <v>32</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08"/>
      <c r="B36" s="772"/>
      <c r="C36" s="773"/>
      <c r="D36" s="773"/>
      <c r="E36" s="773"/>
      <c r="F36" s="773"/>
      <c r="G36" s="773"/>
      <c r="H36" s="774"/>
      <c r="I36" s="222"/>
      <c r="J36" s="223"/>
      <c r="K36" s="224"/>
      <c r="L36" s="225"/>
      <c r="M36" s="226"/>
      <c r="N36" s="227"/>
    </row>
    <row r="37" spans="1:14">
      <c r="A37" s="108"/>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9"/>
      <c r="L39" s="776"/>
      <c r="M39" s="777"/>
      <c r="N39" s="228"/>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0.1</v>
      </c>
      <c r="M42" s="784"/>
      <c r="N42" s="105">
        <f>N76*L42</f>
        <v>166.90798666666666</v>
      </c>
    </row>
    <row r="43" spans="1:14" ht="15.75" thickBot="1">
      <c r="B43" s="759" t="s">
        <v>2072</v>
      </c>
      <c r="C43" s="760"/>
      <c r="D43" s="760"/>
      <c r="E43" s="760"/>
      <c r="F43" s="760"/>
      <c r="G43" s="760"/>
      <c r="H43" s="760"/>
      <c r="I43" s="760"/>
      <c r="J43" s="760"/>
      <c r="K43" s="760"/>
      <c r="L43" s="760"/>
      <c r="M43" s="761"/>
      <c r="N43" s="99">
        <f>SUM(N36:N42)</f>
        <v>166.90798666666666</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B48" s="43"/>
      <c r="C48" s="236"/>
      <c r="D48" s="236"/>
      <c r="E48" s="236"/>
      <c r="F48" s="236"/>
      <c r="G48" s="236"/>
      <c r="H48" s="236"/>
      <c r="I48" s="223"/>
      <c r="J48" s="200"/>
      <c r="K48" s="237"/>
      <c r="L48" s="222"/>
      <c r="M48" s="238"/>
      <c r="N48" s="227"/>
    </row>
    <row r="49" spans="2:14">
      <c r="B49" s="43"/>
      <c r="C49" s="236"/>
      <c r="D49" s="236"/>
      <c r="E49" s="236"/>
      <c r="F49" s="236"/>
      <c r="G49" s="236"/>
      <c r="H49" s="236"/>
      <c r="I49" s="223"/>
      <c r="J49" s="200"/>
      <c r="K49" s="237"/>
      <c r="L49" s="222"/>
      <c r="M49" s="238"/>
      <c r="N49" s="239"/>
    </row>
    <row r="50" spans="2:14">
      <c r="B50" s="43"/>
      <c r="C50" s="236"/>
      <c r="D50" s="236"/>
      <c r="E50" s="236"/>
      <c r="F50" s="236"/>
      <c r="G50" s="236"/>
      <c r="H50" s="236"/>
      <c r="I50" s="223"/>
      <c r="J50" s="200"/>
      <c r="K50" s="237"/>
      <c r="L50" s="222"/>
      <c r="M50" s="238"/>
      <c r="N50" s="239"/>
    </row>
    <row r="51" spans="2:14">
      <c r="B51" s="43"/>
      <c r="C51" s="236"/>
      <c r="D51" s="236"/>
      <c r="E51" s="236"/>
      <c r="F51" s="236"/>
      <c r="G51" s="236"/>
      <c r="H51" s="236"/>
      <c r="I51" s="223"/>
      <c r="J51" s="200"/>
      <c r="K51" s="237"/>
      <c r="L51" s="222"/>
      <c r="M51" s="238"/>
      <c r="N51" s="239"/>
    </row>
    <row r="52" spans="2:14">
      <c r="B52" s="43"/>
      <c r="C52" s="236"/>
      <c r="D52" s="236"/>
      <c r="E52" s="236"/>
      <c r="F52" s="236"/>
      <c r="G52" s="236"/>
      <c r="H52" s="236"/>
      <c r="I52" s="223"/>
      <c r="J52" s="200"/>
      <c r="K52" s="237"/>
      <c r="L52" s="222"/>
      <c r="M52" s="238"/>
      <c r="N52" s="239"/>
    </row>
    <row r="53" spans="2:14" ht="15.75" thickBot="1">
      <c r="B53" s="754"/>
      <c r="C53" s="755"/>
      <c r="D53" s="755"/>
      <c r="E53" s="755"/>
      <c r="F53" s="755"/>
      <c r="G53" s="755"/>
      <c r="H53" s="755"/>
      <c r="I53" s="756"/>
      <c r="J53" s="42"/>
      <c r="K53" s="44"/>
      <c r="L53" s="757"/>
      <c r="M53" s="758"/>
      <c r="N53" s="45"/>
    </row>
    <row r="54" spans="2:14" ht="15.75" thickBot="1">
      <c r="B54" s="759" t="s">
        <v>2072</v>
      </c>
      <c r="C54" s="760"/>
      <c r="D54" s="760"/>
      <c r="E54" s="760"/>
      <c r="F54" s="760"/>
      <c r="G54" s="760"/>
      <c r="H54" s="760"/>
      <c r="I54" s="760"/>
      <c r="J54" s="760"/>
      <c r="K54" s="760"/>
      <c r="L54" s="760"/>
      <c r="M54" s="761"/>
      <c r="N54" s="240"/>
    </row>
    <row r="55" spans="2:14">
      <c r="B55" s="33"/>
      <c r="C55" s="34"/>
      <c r="D55" s="34"/>
      <c r="E55" s="34"/>
      <c r="F55" s="34"/>
      <c r="G55" s="34"/>
      <c r="H55" s="34"/>
      <c r="I55" s="34"/>
      <c r="J55" s="34"/>
      <c r="K55" s="34"/>
      <c r="L55" s="34"/>
      <c r="M55" s="34"/>
      <c r="N55" s="35"/>
    </row>
    <row r="56" spans="2:14">
      <c r="B56" s="64" t="s">
        <v>2075</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268" t="s">
        <v>2076</v>
      </c>
      <c r="C58" s="269"/>
      <c r="D58" s="269"/>
      <c r="E58" s="269"/>
      <c r="F58" s="269"/>
      <c r="G58" s="269"/>
      <c r="H58" s="73" t="s">
        <v>2065</v>
      </c>
      <c r="I58" s="74" t="s">
        <v>2077</v>
      </c>
      <c r="J58" s="75" t="s">
        <v>2106</v>
      </c>
      <c r="K58" s="73" t="s">
        <v>2107</v>
      </c>
      <c r="L58" s="762" t="s">
        <v>2080</v>
      </c>
      <c r="M58" s="735"/>
      <c r="N58" s="76" t="s">
        <v>2071</v>
      </c>
    </row>
    <row r="59" spans="2:14">
      <c r="B59" s="46"/>
      <c r="C59" s="272"/>
      <c r="D59" s="272"/>
      <c r="E59" s="272"/>
      <c r="F59" s="272"/>
      <c r="G59" s="272"/>
      <c r="H59" s="266"/>
      <c r="I59" s="234"/>
      <c r="J59" s="241"/>
      <c r="K59" s="234"/>
      <c r="L59" s="763"/>
      <c r="M59" s="764"/>
      <c r="N59" s="242"/>
    </row>
    <row r="60" spans="2:14">
      <c r="B60" s="46"/>
      <c r="C60" s="47"/>
      <c r="D60" s="47"/>
      <c r="E60" s="47"/>
      <c r="F60" s="47"/>
      <c r="G60" s="47"/>
      <c r="H60" s="243"/>
      <c r="I60" s="234"/>
      <c r="J60" s="234"/>
      <c r="K60" s="234"/>
      <c r="L60" s="244"/>
      <c r="M60" s="245"/>
      <c r="N60" s="246"/>
    </row>
    <row r="61" spans="2:14">
      <c r="B61" s="46"/>
      <c r="C61" s="47"/>
      <c r="D61" s="47"/>
      <c r="E61" s="47"/>
      <c r="F61" s="47"/>
      <c r="G61" s="47"/>
      <c r="H61" s="243"/>
      <c r="I61" s="234"/>
      <c r="J61" s="234"/>
      <c r="K61" s="234"/>
      <c r="L61" s="244"/>
      <c r="M61" s="245"/>
      <c r="N61" s="246"/>
    </row>
    <row r="62" spans="2:14">
      <c r="B62" s="46"/>
      <c r="C62" s="47"/>
      <c r="D62" s="47"/>
      <c r="E62" s="47"/>
      <c r="F62" s="47"/>
      <c r="G62" s="47"/>
      <c r="H62" s="243"/>
      <c r="I62" s="234"/>
      <c r="J62" s="234"/>
      <c r="K62" s="234"/>
      <c r="L62" s="244"/>
      <c r="M62" s="245"/>
      <c r="N62" s="246"/>
    </row>
    <row r="63" spans="2:14">
      <c r="B63" s="46"/>
      <c r="C63" s="47"/>
      <c r="D63" s="47"/>
      <c r="E63" s="47"/>
      <c r="F63" s="47"/>
      <c r="G63" s="47"/>
      <c r="H63" s="243"/>
      <c r="I63" s="234"/>
      <c r="J63" s="234"/>
      <c r="K63" s="234"/>
      <c r="L63" s="244"/>
      <c r="M63" s="245"/>
      <c r="N63" s="246"/>
    </row>
    <row r="64" spans="2: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710</v>
      </c>
      <c r="B70" s="49" t="str">
        <f>VLOOKUP(A70,'MANO DE OBRA'!A8:D68,3,FALSE)</f>
        <v>Obrero (4)</v>
      </c>
      <c r="C70" s="47"/>
      <c r="D70" s="47"/>
      <c r="E70" s="47"/>
      <c r="F70" s="47"/>
      <c r="G70" s="47"/>
      <c r="H70" s="47"/>
      <c r="I70" s="247">
        <f>K70/J70*100</f>
        <v>135330.79999999999</v>
      </c>
      <c r="J70" s="248">
        <v>185</v>
      </c>
      <c r="K70" s="249">
        <f>VLOOKUP(A70,'MANO DE OBRA'!A8:D99,4,FALSE)</f>
        <v>250361.97999999998</v>
      </c>
      <c r="L70" s="50"/>
      <c r="M70" s="250">
        <v>150</v>
      </c>
      <c r="N70" s="251">
        <f>K70/M70</f>
        <v>1669.0798666666665</v>
      </c>
      <c r="O70" s="106"/>
    </row>
    <row r="71" spans="1:15">
      <c r="B71" s="49"/>
      <c r="C71" s="47"/>
      <c r="D71" s="47"/>
      <c r="E71" s="47"/>
      <c r="F71" s="47"/>
      <c r="G71" s="47"/>
      <c r="H71" s="47"/>
      <c r="I71" s="247"/>
      <c r="J71" s="248"/>
      <c r="K71" s="249"/>
      <c r="L71" s="50"/>
      <c r="M71" s="254"/>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125"/>
    </row>
    <row r="76" spans="1:15" ht="15.75" thickBot="1">
      <c r="B76" s="759" t="s">
        <v>2072</v>
      </c>
      <c r="C76" s="760"/>
      <c r="D76" s="760"/>
      <c r="E76" s="760"/>
      <c r="F76" s="760"/>
      <c r="G76" s="760"/>
      <c r="H76" s="760"/>
      <c r="I76" s="766"/>
      <c r="J76" s="766"/>
      <c r="K76" s="766"/>
      <c r="L76" s="766"/>
      <c r="M76" s="767"/>
      <c r="N76" s="401">
        <f>SUM(N70:N75)</f>
        <v>1669.0798666666665</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1835.9878533333331</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367.19757066666665</v>
      </c>
      <c r="M83" s="794"/>
      <c r="N83" s="51"/>
    </row>
    <row r="84" spans="1:14">
      <c r="B84" s="89" t="s">
        <v>2090</v>
      </c>
      <c r="C84" s="90"/>
      <c r="D84" s="90"/>
      <c r="E84" s="90"/>
      <c r="F84" s="90"/>
      <c r="G84" s="90"/>
      <c r="H84" s="90"/>
      <c r="I84" s="87"/>
      <c r="J84" s="88"/>
      <c r="K84" s="259">
        <v>0.05</v>
      </c>
      <c r="L84" s="793">
        <f>N78*K84</f>
        <v>91.799392666666662</v>
      </c>
      <c r="M84" s="794"/>
      <c r="N84" s="51"/>
    </row>
    <row r="85" spans="1:14" ht="15.75" thickBot="1">
      <c r="B85" s="91" t="s">
        <v>2091</v>
      </c>
      <c r="C85" s="92"/>
      <c r="D85" s="92"/>
      <c r="E85" s="92"/>
      <c r="F85" s="92"/>
      <c r="G85" s="92"/>
      <c r="H85" s="92"/>
      <c r="I85" s="93"/>
      <c r="J85" s="94"/>
      <c r="K85" s="260">
        <v>0.05</v>
      </c>
      <c r="L85" s="795">
        <f>N78*K85</f>
        <v>91.799392666666662</v>
      </c>
      <c r="M85" s="796"/>
      <c r="N85" s="51"/>
    </row>
    <row r="86" spans="1:14" ht="15.75" thickBot="1">
      <c r="B86" s="759" t="s">
        <v>2072</v>
      </c>
      <c r="C86" s="760"/>
      <c r="D86" s="760"/>
      <c r="E86" s="760"/>
      <c r="F86" s="760"/>
      <c r="G86" s="760"/>
      <c r="H86" s="760"/>
      <c r="I86" s="760"/>
      <c r="J86" s="760"/>
      <c r="K86" s="760"/>
      <c r="L86" s="760"/>
      <c r="M86" s="761"/>
      <c r="N86" s="52">
        <f>L83+L84+L85</f>
        <v>550.79635599999995</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2386.7842093333329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1.5"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topLeftCell="A34"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46</v>
      </c>
      <c r="C31" s="81" t="s">
        <v>2116</v>
      </c>
      <c r="D31" s="82"/>
      <c r="E31" s="82"/>
      <c r="F31" s="82"/>
      <c r="G31" s="82"/>
      <c r="H31" s="82"/>
      <c r="I31" s="82"/>
      <c r="J31" s="83"/>
      <c r="K31" s="263"/>
      <c r="L31" s="261" t="s">
        <v>2065</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08" t="s">
        <v>1001</v>
      </c>
      <c r="B36" s="772" t="str">
        <f>VLOOKUP(A36,EQUIPOS!A6:D154,3,FALSE)</f>
        <v>Retroexcavadora A25C</v>
      </c>
      <c r="C36" s="773"/>
      <c r="D36" s="773"/>
      <c r="E36" s="773"/>
      <c r="F36" s="773"/>
      <c r="G36" s="773"/>
      <c r="H36" s="774"/>
      <c r="I36" s="222"/>
      <c r="J36" s="223"/>
      <c r="K36" s="224">
        <f>VLOOKUP(A36,EQUIPOS!A6:D163,4,FALSE)</f>
        <v>213099.40647403634</v>
      </c>
      <c r="L36" s="225"/>
      <c r="M36" s="226">
        <v>3</v>
      </c>
      <c r="N36" s="227">
        <f>K36/M36</f>
        <v>71033.135491345442</v>
      </c>
    </row>
    <row r="37" spans="1:14">
      <c r="A37" s="108"/>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9"/>
      <c r="L39" s="776"/>
      <c r="M39" s="777"/>
      <c r="N39" s="228"/>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0.01</v>
      </c>
      <c r="M42" s="784"/>
      <c r="N42" s="105">
        <f>N76*L42</f>
        <v>104.31749166666667</v>
      </c>
    </row>
    <row r="43" spans="1:14" ht="15.75" thickBot="1">
      <c r="B43" s="759" t="s">
        <v>2072</v>
      </c>
      <c r="C43" s="760"/>
      <c r="D43" s="760"/>
      <c r="E43" s="760"/>
      <c r="F43" s="760"/>
      <c r="G43" s="760"/>
      <c r="H43" s="760"/>
      <c r="I43" s="760"/>
      <c r="J43" s="760"/>
      <c r="K43" s="760"/>
      <c r="L43" s="760"/>
      <c r="M43" s="761"/>
      <c r="N43" s="99">
        <f>SUM(N36:N42)</f>
        <v>71137.452983012103</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B48" s="43"/>
      <c r="C48" s="236"/>
      <c r="D48" s="236"/>
      <c r="E48" s="236"/>
      <c r="F48" s="236"/>
      <c r="G48" s="236"/>
      <c r="H48" s="236"/>
      <c r="I48" s="223"/>
      <c r="J48" s="200"/>
      <c r="K48" s="237"/>
      <c r="L48" s="222"/>
      <c r="M48" s="238"/>
      <c r="N48" s="227"/>
    </row>
    <row r="49" spans="1:14">
      <c r="B49" s="43"/>
      <c r="C49" s="236"/>
      <c r="D49" s="236"/>
      <c r="E49" s="236"/>
      <c r="F49" s="236"/>
      <c r="G49" s="236"/>
      <c r="H49" s="236"/>
      <c r="I49" s="223"/>
      <c r="J49" s="200"/>
      <c r="K49" s="237"/>
      <c r="L49" s="222"/>
      <c r="M49" s="238"/>
      <c r="N49" s="239"/>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240">
        <f>SUM(N48:N53)</f>
        <v>0</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1983</v>
      </c>
      <c r="B59" s="46" t="str">
        <f>VLOOKUP(A59,TRANSPORTE!A6:D117,3,FALSE)</f>
        <v>Trasporte de material Remoción de Postes</v>
      </c>
      <c r="C59" s="272"/>
      <c r="D59" s="272"/>
      <c r="E59" s="272"/>
      <c r="F59" s="272"/>
      <c r="G59" s="272"/>
      <c r="H59" s="266" t="s">
        <v>1038</v>
      </c>
      <c r="I59" s="234">
        <v>1.7</v>
      </c>
      <c r="J59" s="241">
        <v>1</v>
      </c>
      <c r="K59" s="234">
        <f>I59*J59</f>
        <v>1.7</v>
      </c>
      <c r="L59" s="763">
        <f>VLOOKUP(A59,TRANSPORTE!A6:D117,4,FALSE)</f>
        <v>1355.0479121462611</v>
      </c>
      <c r="M59" s="764"/>
      <c r="N59" s="242">
        <f>K59*L59</f>
        <v>2303.5814506486436</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2303.5814506486436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710</v>
      </c>
      <c r="B70" s="49" t="str">
        <f>VLOOKUP(A70,'MANO DE OBRA'!A8:D68,3,FALSE)</f>
        <v>Obrero (4)</v>
      </c>
      <c r="C70" s="47"/>
      <c r="D70" s="47"/>
      <c r="E70" s="47"/>
      <c r="F70" s="47"/>
      <c r="G70" s="47"/>
      <c r="H70" s="47"/>
      <c r="I70" s="247">
        <f>K70/J70*100</f>
        <v>135330.79999999999</v>
      </c>
      <c r="J70" s="248">
        <v>185</v>
      </c>
      <c r="K70" s="249">
        <f>VLOOKUP(A70,'MANO DE OBRA'!A8:D99,4,FALSE)</f>
        <v>250361.97999999998</v>
      </c>
      <c r="L70" s="50"/>
      <c r="M70" s="250">
        <v>24</v>
      </c>
      <c r="N70" s="251">
        <f>K70/M70</f>
        <v>10431.749166666666</v>
      </c>
      <c r="O70" s="106"/>
    </row>
    <row r="71" spans="1:15">
      <c r="B71" s="49"/>
      <c r="C71" s="47"/>
      <c r="D71" s="47"/>
      <c r="E71" s="47"/>
      <c r="F71" s="47"/>
      <c r="G71" s="47"/>
      <c r="H71" s="47"/>
      <c r="I71" s="247"/>
      <c r="J71" s="248"/>
      <c r="K71" s="249"/>
      <c r="L71" s="50"/>
      <c r="M71" s="254"/>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125"/>
    </row>
    <row r="76" spans="1:15" ht="15.75" thickBot="1">
      <c r="B76" s="759" t="s">
        <v>2072</v>
      </c>
      <c r="C76" s="760"/>
      <c r="D76" s="760"/>
      <c r="E76" s="760"/>
      <c r="F76" s="760"/>
      <c r="G76" s="760"/>
      <c r="H76" s="760"/>
      <c r="I76" s="766"/>
      <c r="J76" s="766"/>
      <c r="K76" s="766"/>
      <c r="L76" s="766"/>
      <c r="M76" s="767"/>
      <c r="N76" s="401">
        <f>SUM(N70:N75)</f>
        <v>10431.749166666666</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83872.783600327413</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16774.556720065484</v>
      </c>
      <c r="M83" s="794"/>
      <c r="N83" s="51"/>
    </row>
    <row r="84" spans="1:14">
      <c r="B84" s="89" t="s">
        <v>2090</v>
      </c>
      <c r="C84" s="90"/>
      <c r="D84" s="90"/>
      <c r="E84" s="90"/>
      <c r="F84" s="90"/>
      <c r="G84" s="90"/>
      <c r="H84" s="90"/>
      <c r="I84" s="87"/>
      <c r="J84" s="88"/>
      <c r="K84" s="259">
        <v>0.05</v>
      </c>
      <c r="L84" s="793">
        <f>N78*K84</f>
        <v>4193.639180016371</v>
      </c>
      <c r="M84" s="794"/>
      <c r="N84" s="51"/>
    </row>
    <row r="85" spans="1:14" ht="15.75" thickBot="1">
      <c r="B85" s="91" t="s">
        <v>2091</v>
      </c>
      <c r="C85" s="92"/>
      <c r="D85" s="92"/>
      <c r="E85" s="92"/>
      <c r="F85" s="92"/>
      <c r="G85" s="92"/>
      <c r="H85" s="92"/>
      <c r="I85" s="93"/>
      <c r="J85" s="94"/>
      <c r="K85" s="260">
        <v>0.05</v>
      </c>
      <c r="L85" s="795">
        <f>N78*K85</f>
        <v>4193.639180016371</v>
      </c>
      <c r="M85" s="796"/>
      <c r="N85" s="51"/>
    </row>
    <row r="86" spans="1:14" ht="15.75" thickBot="1">
      <c r="B86" s="759" t="s">
        <v>2072</v>
      </c>
      <c r="C86" s="760"/>
      <c r="D86" s="760"/>
      <c r="E86" s="760"/>
      <c r="F86" s="760"/>
      <c r="G86" s="760"/>
      <c r="H86" s="760"/>
      <c r="I86" s="760"/>
      <c r="J86" s="760"/>
      <c r="K86" s="760"/>
      <c r="L86" s="760"/>
      <c r="M86" s="761"/>
      <c r="N86" s="52">
        <f>L83+L84+L85</f>
        <v>25161.835080098223</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109034.61868042563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topLeftCell="A31" zoomScale="78" zoomScaleNormal="78" workbookViewId="0">
      <selection activeCell="H63" sqref="H63"/>
    </sheetView>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48</v>
      </c>
      <c r="C31" s="81" t="s">
        <v>49</v>
      </c>
      <c r="D31" s="82"/>
      <c r="E31" s="82"/>
      <c r="F31" s="82"/>
      <c r="G31" s="82"/>
      <c r="H31" s="82"/>
      <c r="I31" s="82"/>
      <c r="J31" s="83"/>
      <c r="K31" s="263"/>
      <c r="L31" s="261" t="s">
        <v>2065</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08" t="s">
        <v>1001</v>
      </c>
      <c r="B36" s="772" t="str">
        <f>VLOOKUP(A36,EQUIPOS!A6:D154,3,FALSE)</f>
        <v>Retroexcavadora A25C</v>
      </c>
      <c r="C36" s="773"/>
      <c r="D36" s="773"/>
      <c r="E36" s="773"/>
      <c r="F36" s="773"/>
      <c r="G36" s="773"/>
      <c r="H36" s="774"/>
      <c r="I36" s="222"/>
      <c r="J36" s="223"/>
      <c r="K36" s="224">
        <f>VLOOKUP(A36,EQUIPOS!A6:D163,4,FALSE)</f>
        <v>213099.40647403634</v>
      </c>
      <c r="L36" s="225"/>
      <c r="M36" s="226">
        <v>3</v>
      </c>
      <c r="N36" s="227">
        <f>K36/M36</f>
        <v>71033.135491345442</v>
      </c>
    </row>
    <row r="37" spans="1:14">
      <c r="A37" s="108"/>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9"/>
      <c r="L39" s="776"/>
      <c r="M39" s="777"/>
      <c r="N39" s="228"/>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0.01</v>
      </c>
      <c r="M42" s="784"/>
      <c r="N42" s="105">
        <f>N76*L42</f>
        <v>104.31749166666667</v>
      </c>
    </row>
    <row r="43" spans="1:14" ht="15.75" thickBot="1">
      <c r="B43" s="759" t="s">
        <v>2072</v>
      </c>
      <c r="C43" s="760"/>
      <c r="D43" s="760"/>
      <c r="E43" s="760"/>
      <c r="F43" s="760"/>
      <c r="G43" s="760"/>
      <c r="H43" s="760"/>
      <c r="I43" s="760"/>
      <c r="J43" s="760"/>
      <c r="K43" s="760"/>
      <c r="L43" s="760"/>
      <c r="M43" s="761"/>
      <c r="N43" s="99">
        <f>SUM(N36:N42)</f>
        <v>71137.452983012103</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B48" s="43"/>
      <c r="C48" s="236"/>
      <c r="D48" s="236"/>
      <c r="E48" s="236"/>
      <c r="F48" s="236"/>
      <c r="G48" s="236"/>
      <c r="H48" s="236"/>
      <c r="I48" s="223"/>
      <c r="J48" s="200"/>
      <c r="K48" s="237"/>
      <c r="L48" s="222"/>
      <c r="M48" s="238"/>
      <c r="N48" s="227"/>
    </row>
    <row r="49" spans="1:14">
      <c r="B49" s="43"/>
      <c r="C49" s="236"/>
      <c r="D49" s="236"/>
      <c r="E49" s="236"/>
      <c r="F49" s="236"/>
      <c r="G49" s="236"/>
      <c r="H49" s="236"/>
      <c r="I49" s="223"/>
      <c r="J49" s="200"/>
      <c r="K49" s="237"/>
      <c r="L49" s="222"/>
      <c r="M49" s="238"/>
      <c r="N49" s="239"/>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240">
        <f>SUM(N48:N53)</f>
        <v>0</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1983</v>
      </c>
      <c r="B59" s="46" t="str">
        <f>VLOOKUP(A59,TRANSPORTE!A6:D117,3,FALSE)</f>
        <v>Trasporte de material Remoción de Postes</v>
      </c>
      <c r="C59" s="272"/>
      <c r="D59" s="272"/>
      <c r="E59" s="272"/>
      <c r="F59" s="272"/>
      <c r="G59" s="272"/>
      <c r="H59" s="266" t="s">
        <v>1038</v>
      </c>
      <c r="I59" s="234">
        <v>1.7</v>
      </c>
      <c r="J59" s="241">
        <v>1</v>
      </c>
      <c r="K59" s="234">
        <f>I59*J59</f>
        <v>1.7</v>
      </c>
      <c r="L59" s="763">
        <f>VLOOKUP(A59,TRANSPORTE!A6:D117,4,FALSE)</f>
        <v>1355.0479121462611</v>
      </c>
      <c r="M59" s="764"/>
      <c r="N59" s="242">
        <f>K59*L59</f>
        <v>2303.5814506486436</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2303.5814506486436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710</v>
      </c>
      <c r="B70" s="49" t="str">
        <f>VLOOKUP(A70,'MANO DE OBRA'!A8:D68,3,FALSE)</f>
        <v>Obrero (4)</v>
      </c>
      <c r="C70" s="47"/>
      <c r="D70" s="47"/>
      <c r="E70" s="47"/>
      <c r="F70" s="47"/>
      <c r="G70" s="47"/>
      <c r="H70" s="47"/>
      <c r="I70" s="247">
        <f>K70/J70*100</f>
        <v>135330.79999999999</v>
      </c>
      <c r="J70" s="248">
        <v>185</v>
      </c>
      <c r="K70" s="249">
        <f>VLOOKUP(A70,'MANO DE OBRA'!A8:D99,4,FALSE)</f>
        <v>250361.97999999998</v>
      </c>
      <c r="L70" s="50"/>
      <c r="M70" s="250">
        <v>24</v>
      </c>
      <c r="N70" s="251">
        <f>K70/M70</f>
        <v>10431.749166666666</v>
      </c>
      <c r="O70" s="106"/>
    </row>
    <row r="71" spans="1:15">
      <c r="B71" s="49"/>
      <c r="C71" s="47"/>
      <c r="D71" s="47"/>
      <c r="E71" s="47"/>
      <c r="F71" s="47"/>
      <c r="G71" s="47"/>
      <c r="H71" s="47"/>
      <c r="I71" s="247"/>
      <c r="J71" s="248"/>
      <c r="K71" s="249"/>
      <c r="L71" s="50"/>
      <c r="M71" s="254"/>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125"/>
    </row>
    <row r="76" spans="1:15" ht="15.75" thickBot="1">
      <c r="B76" s="759" t="s">
        <v>2072</v>
      </c>
      <c r="C76" s="760"/>
      <c r="D76" s="760"/>
      <c r="E76" s="760"/>
      <c r="F76" s="760"/>
      <c r="G76" s="760"/>
      <c r="H76" s="760"/>
      <c r="I76" s="766"/>
      <c r="J76" s="766"/>
      <c r="K76" s="766"/>
      <c r="L76" s="766"/>
      <c r="M76" s="767"/>
      <c r="N76" s="401">
        <f>SUM(N70:N75)</f>
        <v>10431.749166666666</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83872.783600327413</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16774.556720065484</v>
      </c>
      <c r="M83" s="794"/>
      <c r="N83" s="51"/>
    </row>
    <row r="84" spans="1:14">
      <c r="B84" s="89" t="s">
        <v>2090</v>
      </c>
      <c r="C84" s="90"/>
      <c r="D84" s="90"/>
      <c r="E84" s="90"/>
      <c r="F84" s="90"/>
      <c r="G84" s="90"/>
      <c r="H84" s="90"/>
      <c r="I84" s="87"/>
      <c r="J84" s="88"/>
      <c r="K84" s="259">
        <v>0.05</v>
      </c>
      <c r="L84" s="793">
        <f>N78*K84</f>
        <v>4193.639180016371</v>
      </c>
      <c r="M84" s="794"/>
      <c r="N84" s="51"/>
    </row>
    <row r="85" spans="1:14" ht="15.75" thickBot="1">
      <c r="B85" s="91" t="s">
        <v>2091</v>
      </c>
      <c r="C85" s="92"/>
      <c r="D85" s="92"/>
      <c r="E85" s="92"/>
      <c r="F85" s="92"/>
      <c r="G85" s="92"/>
      <c r="H85" s="92"/>
      <c r="I85" s="93"/>
      <c r="J85" s="94"/>
      <c r="K85" s="260">
        <v>0.05</v>
      </c>
      <c r="L85" s="795">
        <f>N78*K85</f>
        <v>4193.639180016371</v>
      </c>
      <c r="M85" s="796"/>
      <c r="N85" s="51"/>
    </row>
    <row r="86" spans="1:14" ht="15.75" thickBot="1">
      <c r="B86" s="759" t="s">
        <v>2072</v>
      </c>
      <c r="C86" s="760"/>
      <c r="D86" s="760"/>
      <c r="E86" s="760"/>
      <c r="F86" s="760"/>
      <c r="G86" s="760"/>
      <c r="H86" s="760"/>
      <c r="I86" s="760"/>
      <c r="J86" s="760"/>
      <c r="K86" s="760"/>
      <c r="L86" s="760"/>
      <c r="M86" s="761"/>
      <c r="N86" s="52">
        <f>L83+L84+L85</f>
        <v>25161.835080098223</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109034.61868042563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topLeftCell="A47" zoomScale="78" zoomScaleNormal="78" workbookViewId="0">
      <selection activeCell="K62" sqref="K62"/>
    </sheetView>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50</v>
      </c>
      <c r="C31" s="81" t="s">
        <v>51</v>
      </c>
      <c r="D31" s="82"/>
      <c r="E31" s="82"/>
      <c r="F31" s="82"/>
      <c r="G31" s="82"/>
      <c r="H31" s="82"/>
      <c r="I31" s="82"/>
      <c r="J31" s="83"/>
      <c r="K31" s="263"/>
      <c r="L31" s="261" t="s">
        <v>32</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08" t="s">
        <v>1015</v>
      </c>
      <c r="B36" s="772" t="str">
        <f>VLOOKUP(A36,EQUIPOS!A6:D154,3,FALSE)</f>
        <v>Retroexcavadora sobre oruga, potencia 138 HP, balde de 1,5 m3.</v>
      </c>
      <c r="C36" s="773"/>
      <c r="D36" s="773"/>
      <c r="E36" s="773"/>
      <c r="F36" s="773"/>
      <c r="G36" s="773"/>
      <c r="H36" s="774"/>
      <c r="I36" s="222"/>
      <c r="J36" s="223"/>
      <c r="K36" s="224">
        <f>VLOOKUP(A36,EQUIPOS!A6:D163,4,FALSE)</f>
        <v>228822.74793962436</v>
      </c>
      <c r="L36" s="225"/>
      <c r="M36" s="226">
        <v>45</v>
      </c>
      <c r="N36" s="227">
        <f>K36/M36</f>
        <v>5084.9499542138747</v>
      </c>
    </row>
    <row r="37" spans="1:14">
      <c r="A37" s="108"/>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9"/>
      <c r="L39" s="776"/>
      <c r="M39" s="777"/>
      <c r="N39" s="228"/>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0.01</v>
      </c>
      <c r="M42" s="784"/>
      <c r="N42" s="105">
        <f>N76*L42</f>
        <v>1.738624861111111</v>
      </c>
    </row>
    <row r="43" spans="1:14" ht="15.75" thickBot="1">
      <c r="B43" s="759" t="s">
        <v>2072</v>
      </c>
      <c r="C43" s="760"/>
      <c r="D43" s="760"/>
      <c r="E43" s="760"/>
      <c r="F43" s="760"/>
      <c r="G43" s="760"/>
      <c r="H43" s="760"/>
      <c r="I43" s="760"/>
      <c r="J43" s="760"/>
      <c r="K43" s="760"/>
      <c r="L43" s="760"/>
      <c r="M43" s="761"/>
      <c r="N43" s="99">
        <f>SUM(N36:N42)</f>
        <v>5086.6885790749857</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B48" s="43"/>
      <c r="C48" s="236"/>
      <c r="D48" s="236"/>
      <c r="E48" s="236"/>
      <c r="F48" s="236"/>
      <c r="G48" s="236"/>
      <c r="H48" s="236"/>
      <c r="I48" s="223"/>
      <c r="J48" s="200"/>
      <c r="K48" s="237"/>
      <c r="L48" s="222"/>
      <c r="M48" s="238"/>
      <c r="N48" s="227"/>
    </row>
    <row r="49" spans="1:14">
      <c r="B49" s="43"/>
      <c r="C49" s="236"/>
      <c r="D49" s="236"/>
      <c r="E49" s="236"/>
      <c r="F49" s="236"/>
      <c r="G49" s="236"/>
      <c r="H49" s="236"/>
      <c r="I49" s="223"/>
      <c r="J49" s="200"/>
      <c r="K49" s="237"/>
      <c r="L49" s="222"/>
      <c r="M49" s="238"/>
      <c r="N49" s="239"/>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240">
        <f>SUM(N48:N53)</f>
        <v>0</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2008</v>
      </c>
      <c r="B59" s="46" t="str">
        <f>VLOOKUP(A59,TRANSPORTE!A6:D117,3,FALSE)</f>
        <v xml:space="preserve">Transporte de estructuras metálicas </v>
      </c>
      <c r="C59" s="272"/>
      <c r="D59" s="272"/>
      <c r="E59" s="272"/>
      <c r="F59" s="272"/>
      <c r="G59" s="272"/>
      <c r="H59" s="266" t="s">
        <v>1038</v>
      </c>
      <c r="I59" s="234">
        <v>35.700000000000003</v>
      </c>
      <c r="J59" s="241">
        <v>1</v>
      </c>
      <c r="K59" s="234">
        <f>I59*J59</f>
        <v>35.700000000000003</v>
      </c>
      <c r="L59" s="763">
        <f>VLOOKUP(A59,TRANSPORTE!A6:D117,4,FALSE)</f>
        <v>0.46368463287847672</v>
      </c>
      <c r="M59" s="764"/>
      <c r="N59" s="242">
        <f>K59*L59</f>
        <v>16.55354139376162</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16.55354139376162</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769</v>
      </c>
      <c r="B70" s="49" t="str">
        <f>VLOOKUP(A70,'MANO DE OBRA'!A8:D68,3,FALSE)</f>
        <v xml:space="preserve">Obrero </v>
      </c>
      <c r="C70" s="47"/>
      <c r="D70" s="47"/>
      <c r="E70" s="47"/>
      <c r="F70" s="47"/>
      <c r="G70" s="47"/>
      <c r="H70" s="47"/>
      <c r="I70" s="247">
        <f>K70/J70*100</f>
        <v>33832.699999999997</v>
      </c>
      <c r="J70" s="248">
        <v>185</v>
      </c>
      <c r="K70" s="249">
        <f>VLOOKUP(A70,'MANO DE OBRA'!A8:D99,4,FALSE)</f>
        <v>62590.494999999995</v>
      </c>
      <c r="L70" s="50"/>
      <c r="M70" s="250">
        <v>360</v>
      </c>
      <c r="N70" s="251">
        <f>K70/M70</f>
        <v>173.86248611111111</v>
      </c>
      <c r="O70" s="106"/>
    </row>
    <row r="71" spans="1:15">
      <c r="B71" s="49"/>
      <c r="C71" s="47"/>
      <c r="D71" s="47"/>
      <c r="E71" s="47"/>
      <c r="F71" s="47"/>
      <c r="G71" s="47"/>
      <c r="H71" s="47"/>
      <c r="I71" s="247"/>
      <c r="J71" s="248"/>
      <c r="K71" s="249"/>
      <c r="L71" s="50"/>
      <c r="M71" s="254"/>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125"/>
    </row>
    <row r="76" spans="1:15" ht="15.75" thickBot="1">
      <c r="B76" s="759" t="s">
        <v>2072</v>
      </c>
      <c r="C76" s="760"/>
      <c r="D76" s="760"/>
      <c r="E76" s="760"/>
      <c r="F76" s="760"/>
      <c r="G76" s="760"/>
      <c r="H76" s="760"/>
      <c r="I76" s="766"/>
      <c r="J76" s="766"/>
      <c r="K76" s="766"/>
      <c r="L76" s="766"/>
      <c r="M76" s="767"/>
      <c r="N76" s="401">
        <f>SUM(N70:N75)</f>
        <v>173.86248611111111</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5277.1046065798582</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1055.4209213159718</v>
      </c>
      <c r="M83" s="794"/>
      <c r="N83" s="51"/>
    </row>
    <row r="84" spans="1:14">
      <c r="B84" s="89" t="s">
        <v>2090</v>
      </c>
      <c r="C84" s="90"/>
      <c r="D84" s="90"/>
      <c r="E84" s="90"/>
      <c r="F84" s="90"/>
      <c r="G84" s="90"/>
      <c r="H84" s="90"/>
      <c r="I84" s="87"/>
      <c r="J84" s="88"/>
      <c r="K84" s="259">
        <v>0.05</v>
      </c>
      <c r="L84" s="793">
        <f>N78*K84</f>
        <v>263.85523032899295</v>
      </c>
      <c r="M84" s="794"/>
      <c r="N84" s="51"/>
    </row>
    <row r="85" spans="1:14" ht="15.75" thickBot="1">
      <c r="B85" s="91" t="s">
        <v>2091</v>
      </c>
      <c r="C85" s="92"/>
      <c r="D85" s="92"/>
      <c r="E85" s="92"/>
      <c r="F85" s="92"/>
      <c r="G85" s="92"/>
      <c r="H85" s="92"/>
      <c r="I85" s="93"/>
      <c r="J85" s="94"/>
      <c r="K85" s="260">
        <v>0.05</v>
      </c>
      <c r="L85" s="795">
        <f>N78*K85</f>
        <v>263.85523032899295</v>
      </c>
      <c r="M85" s="796"/>
      <c r="N85" s="51"/>
    </row>
    <row r="86" spans="1:14" ht="15.75" thickBot="1">
      <c r="B86" s="759" t="s">
        <v>2072</v>
      </c>
      <c r="C86" s="760"/>
      <c r="D86" s="760"/>
      <c r="E86" s="760"/>
      <c r="F86" s="760"/>
      <c r="G86" s="760"/>
      <c r="H86" s="760"/>
      <c r="I86" s="760"/>
      <c r="J86" s="760"/>
      <c r="K86" s="760"/>
      <c r="L86" s="760"/>
      <c r="M86" s="761"/>
      <c r="N86" s="52">
        <f>L83+L84+L85</f>
        <v>1583.1313819739578</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6860.2359885538162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2.25"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topLeftCell="A34" zoomScale="78" zoomScaleNormal="78" workbookViewId="0">
      <selection activeCell="K41" sqref="K41"/>
    </sheetView>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52</v>
      </c>
      <c r="C31" s="81" t="s">
        <v>53</v>
      </c>
      <c r="D31" s="82"/>
      <c r="E31" s="82"/>
      <c r="F31" s="82"/>
      <c r="G31" s="82"/>
      <c r="H31" s="82"/>
      <c r="I31" s="82"/>
      <c r="J31" s="83"/>
      <c r="K31" s="263"/>
      <c r="L31" s="261" t="s">
        <v>32</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08"/>
      <c r="B36" s="772"/>
      <c r="C36" s="773"/>
      <c r="D36" s="773"/>
      <c r="E36" s="773"/>
      <c r="F36" s="773"/>
      <c r="G36" s="773"/>
      <c r="H36" s="774"/>
      <c r="I36" s="222"/>
      <c r="J36" s="223"/>
      <c r="K36" s="224"/>
      <c r="L36" s="225"/>
      <c r="M36" s="226"/>
      <c r="N36" s="227"/>
    </row>
    <row r="37" spans="1:14">
      <c r="A37" s="108"/>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9"/>
      <c r="L39" s="776"/>
      <c r="M39" s="777"/>
      <c r="N39" s="228"/>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0.1</v>
      </c>
      <c r="M42" s="784"/>
      <c r="N42" s="105">
        <f>N76*L42</f>
        <v>69.544994444444441</v>
      </c>
    </row>
    <row r="43" spans="1:14" ht="15.75" thickBot="1">
      <c r="B43" s="759" t="s">
        <v>2072</v>
      </c>
      <c r="C43" s="760"/>
      <c r="D43" s="760"/>
      <c r="E43" s="760"/>
      <c r="F43" s="760"/>
      <c r="G43" s="760"/>
      <c r="H43" s="760"/>
      <c r="I43" s="760"/>
      <c r="J43" s="760"/>
      <c r="K43" s="760"/>
      <c r="L43" s="760"/>
      <c r="M43" s="761"/>
      <c r="N43" s="99">
        <f>SUM(N36:N42)</f>
        <v>69.544994444444441</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B48" s="43"/>
      <c r="C48" s="236"/>
      <c r="D48" s="236"/>
      <c r="E48" s="236"/>
      <c r="F48" s="236"/>
      <c r="G48" s="236"/>
      <c r="H48" s="236"/>
      <c r="I48" s="223"/>
      <c r="J48" s="200"/>
      <c r="K48" s="237"/>
      <c r="L48" s="222"/>
      <c r="M48" s="238"/>
      <c r="N48" s="227"/>
    </row>
    <row r="49" spans="1:14">
      <c r="B49" s="43"/>
      <c r="C49" s="236"/>
      <c r="D49" s="236"/>
      <c r="E49" s="236"/>
      <c r="F49" s="236"/>
      <c r="G49" s="236"/>
      <c r="H49" s="236"/>
      <c r="I49" s="223"/>
      <c r="J49" s="200"/>
      <c r="K49" s="237"/>
      <c r="L49" s="222"/>
      <c r="M49" s="238"/>
      <c r="N49" s="239"/>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240">
        <f>SUM(N48:N53)</f>
        <v>0</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2008</v>
      </c>
      <c r="B59" s="46" t="str">
        <f>VLOOKUP(A59,TRANSPORTE!A6:D117,3,FALSE)</f>
        <v xml:space="preserve">Transporte de estructuras metálicas </v>
      </c>
      <c r="C59" s="272"/>
      <c r="D59" s="272"/>
      <c r="E59" s="272"/>
      <c r="F59" s="272"/>
      <c r="G59" s="272"/>
      <c r="H59" s="266" t="s">
        <v>1038</v>
      </c>
      <c r="I59" s="234">
        <v>10.25</v>
      </c>
      <c r="J59" s="241">
        <v>1</v>
      </c>
      <c r="K59" s="234">
        <f>I59*J59</f>
        <v>10.25</v>
      </c>
      <c r="L59" s="763">
        <f>VLOOKUP(A59,TRANSPORTE!A6:D117,4,FALSE)</f>
        <v>0.46368463287847672</v>
      </c>
      <c r="M59" s="764"/>
      <c r="N59" s="242">
        <f>K59*L59</f>
        <v>4.7527674870043866</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4.7527674870043866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710</v>
      </c>
      <c r="B70" s="49" t="str">
        <f>VLOOKUP(A70,'MANO DE OBRA'!A8:D68,3,FALSE)</f>
        <v>Obrero (4)</v>
      </c>
      <c r="C70" s="47"/>
      <c r="D70" s="47"/>
      <c r="E70" s="47"/>
      <c r="F70" s="47"/>
      <c r="G70" s="47"/>
      <c r="H70" s="47"/>
      <c r="I70" s="247">
        <f>K70/J70*100</f>
        <v>135330.79999999999</v>
      </c>
      <c r="J70" s="248">
        <v>185</v>
      </c>
      <c r="K70" s="249">
        <f>VLOOKUP(A70,'MANO DE OBRA'!A8:D99,4,FALSE)</f>
        <v>250361.97999999998</v>
      </c>
      <c r="L70" s="50"/>
      <c r="M70" s="250">
        <v>360</v>
      </c>
      <c r="N70" s="251">
        <f>K70/M70</f>
        <v>695.44994444444444</v>
      </c>
      <c r="O70" s="106"/>
    </row>
    <row r="71" spans="1:15">
      <c r="B71" s="49"/>
      <c r="C71" s="47"/>
      <c r="D71" s="47"/>
      <c r="E71" s="47"/>
      <c r="F71" s="47"/>
      <c r="G71" s="47"/>
      <c r="H71" s="47"/>
      <c r="I71" s="247"/>
      <c r="J71" s="248"/>
      <c r="K71" s="249"/>
      <c r="L71" s="50"/>
      <c r="M71" s="254"/>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125"/>
    </row>
    <row r="76" spans="1:15" ht="15.75" thickBot="1">
      <c r="B76" s="759" t="s">
        <v>2072</v>
      </c>
      <c r="C76" s="760"/>
      <c r="D76" s="760"/>
      <c r="E76" s="760"/>
      <c r="F76" s="760"/>
      <c r="G76" s="760"/>
      <c r="H76" s="760"/>
      <c r="I76" s="766"/>
      <c r="J76" s="766"/>
      <c r="K76" s="766"/>
      <c r="L76" s="766"/>
      <c r="M76" s="767"/>
      <c r="N76" s="401">
        <f>SUM(N70:N75)</f>
        <v>695.44994444444444</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769.74770637589324</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153.94954127517866</v>
      </c>
      <c r="M83" s="794"/>
      <c r="N83" s="51"/>
    </row>
    <row r="84" spans="1:14">
      <c r="B84" s="89" t="s">
        <v>2090</v>
      </c>
      <c r="C84" s="90"/>
      <c r="D84" s="90"/>
      <c r="E84" s="90"/>
      <c r="F84" s="90"/>
      <c r="G84" s="90"/>
      <c r="H84" s="90"/>
      <c r="I84" s="87"/>
      <c r="J84" s="88"/>
      <c r="K84" s="259">
        <v>0.05</v>
      </c>
      <c r="L84" s="793">
        <f>N78*K84</f>
        <v>38.487385318794665</v>
      </c>
      <c r="M84" s="794"/>
      <c r="N84" s="51"/>
    </row>
    <row r="85" spans="1:14" ht="15.75" thickBot="1">
      <c r="B85" s="91" t="s">
        <v>2091</v>
      </c>
      <c r="C85" s="92"/>
      <c r="D85" s="92"/>
      <c r="E85" s="92"/>
      <c r="F85" s="92"/>
      <c r="G85" s="92"/>
      <c r="H85" s="92"/>
      <c r="I85" s="93"/>
      <c r="J85" s="94"/>
      <c r="K85" s="260">
        <v>0.05</v>
      </c>
      <c r="L85" s="795">
        <f>N78*K85</f>
        <v>38.487385318794665</v>
      </c>
      <c r="M85" s="796"/>
      <c r="N85" s="51"/>
    </row>
    <row r="86" spans="1:14" ht="15.75" thickBot="1">
      <c r="B86" s="759" t="s">
        <v>2072</v>
      </c>
      <c r="C86" s="760"/>
      <c r="D86" s="760"/>
      <c r="E86" s="760"/>
      <c r="F86" s="760"/>
      <c r="G86" s="760"/>
      <c r="H86" s="760"/>
      <c r="I86" s="760"/>
      <c r="J86" s="760"/>
      <c r="K86" s="760"/>
      <c r="L86" s="760"/>
      <c r="M86" s="761"/>
      <c r="N86" s="52">
        <f>L83+L84+L85</f>
        <v>230.92431191276802</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1000.6720182886613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1.5"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topLeftCell="A31" zoomScale="78" zoomScaleNormal="78" workbookViewId="0">
      <selection activeCell="L36" sqref="L36"/>
    </sheetView>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54</v>
      </c>
      <c r="C31" s="81" t="s">
        <v>55</v>
      </c>
      <c r="D31" s="82"/>
      <c r="E31" s="82"/>
      <c r="F31" s="82"/>
      <c r="G31" s="82"/>
      <c r="H31" s="82"/>
      <c r="I31" s="82"/>
      <c r="J31" s="83"/>
      <c r="K31" s="263"/>
      <c r="L31" s="261" t="s">
        <v>32</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08" t="s">
        <v>1015</v>
      </c>
      <c r="B36" s="772" t="str">
        <f>VLOOKUP(A36,EQUIPOS!A6:D154,3,FALSE)</f>
        <v>Retroexcavadora sobre oruga, potencia 138 HP, balde de 1,5 m3.</v>
      </c>
      <c r="C36" s="773"/>
      <c r="D36" s="773"/>
      <c r="E36" s="773"/>
      <c r="F36" s="773"/>
      <c r="G36" s="773"/>
      <c r="H36" s="774"/>
      <c r="I36" s="222"/>
      <c r="J36" s="223"/>
      <c r="K36" s="224">
        <f>VLOOKUP(A36,EQUIPOS!A6:D163,4,FALSE)</f>
        <v>228822.74793962436</v>
      </c>
      <c r="L36" s="225"/>
      <c r="M36" s="226">
        <v>45</v>
      </c>
      <c r="N36" s="227">
        <f>K36/M36</f>
        <v>5084.9499542138747</v>
      </c>
    </row>
    <row r="37" spans="1:14">
      <c r="A37" s="108"/>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9"/>
      <c r="L39" s="776"/>
      <c r="M39" s="777"/>
      <c r="N39" s="228"/>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0.01</v>
      </c>
      <c r="M42" s="784"/>
      <c r="N42" s="105">
        <f>N76*L42</f>
        <v>1.738624861111111</v>
      </c>
    </row>
    <row r="43" spans="1:14" ht="15.75" thickBot="1">
      <c r="B43" s="759" t="s">
        <v>2072</v>
      </c>
      <c r="C43" s="760"/>
      <c r="D43" s="760"/>
      <c r="E43" s="760"/>
      <c r="F43" s="760"/>
      <c r="G43" s="760"/>
      <c r="H43" s="760"/>
      <c r="I43" s="760"/>
      <c r="J43" s="760"/>
      <c r="K43" s="760"/>
      <c r="L43" s="760"/>
      <c r="M43" s="761"/>
      <c r="N43" s="99">
        <f>SUM(N36:N42)</f>
        <v>5086.6885790749857</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B48" s="43"/>
      <c r="C48" s="236"/>
      <c r="D48" s="236"/>
      <c r="E48" s="236"/>
      <c r="F48" s="236"/>
      <c r="G48" s="236"/>
      <c r="H48" s="236"/>
      <c r="I48" s="223"/>
      <c r="J48" s="200"/>
      <c r="K48" s="237"/>
      <c r="L48" s="222"/>
      <c r="M48" s="238"/>
      <c r="N48" s="227"/>
    </row>
    <row r="49" spans="1:14">
      <c r="B49" s="43"/>
      <c r="C49" s="236"/>
      <c r="D49" s="236"/>
      <c r="E49" s="236"/>
      <c r="F49" s="236"/>
      <c r="G49" s="236"/>
      <c r="H49" s="236"/>
      <c r="I49" s="223"/>
      <c r="J49" s="200"/>
      <c r="K49" s="237"/>
      <c r="L49" s="222"/>
      <c r="M49" s="238"/>
      <c r="N49" s="239"/>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240">
        <f>SUM(N48:N53)</f>
        <v>0</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1994</v>
      </c>
      <c r="B59" s="46" t="str">
        <f>VLOOKUP(A59,TRANSPORTE!A6:D117,3,FALSE)</f>
        <v>Transporte de barrera de seguridad</v>
      </c>
      <c r="C59" s="272"/>
      <c r="D59" s="272"/>
      <c r="E59" s="272"/>
      <c r="F59" s="272"/>
      <c r="G59" s="272"/>
      <c r="H59" s="266" t="s">
        <v>1038</v>
      </c>
      <c r="I59" s="234">
        <v>0.81049499999999997</v>
      </c>
      <c r="J59" s="241">
        <v>1</v>
      </c>
      <c r="K59" s="234">
        <f>I59*J59</f>
        <v>0.81049499999999997</v>
      </c>
      <c r="L59" s="763">
        <f>VLOOKUP(A59,TRANSPORTE!A6:D117,4,FALSE)</f>
        <v>1355.8890527378576</v>
      </c>
      <c r="M59" s="764"/>
      <c r="N59" s="242">
        <f>K59*L59</f>
        <v>1098.9412977987699</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1098.9412977987699</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769</v>
      </c>
      <c r="B70" s="49" t="str">
        <f>VLOOKUP(A70,'MANO DE OBRA'!A8:D68,3,FALSE)</f>
        <v xml:space="preserve">Obrero </v>
      </c>
      <c r="C70" s="47"/>
      <c r="D70" s="47"/>
      <c r="E70" s="47"/>
      <c r="F70" s="47"/>
      <c r="G70" s="47"/>
      <c r="H70" s="47"/>
      <c r="I70" s="247">
        <f>K70/J70*100</f>
        <v>33832.699999999997</v>
      </c>
      <c r="J70" s="248">
        <v>185</v>
      </c>
      <c r="K70" s="249">
        <f>VLOOKUP(A70,'MANO DE OBRA'!A8:D99,4,FALSE)</f>
        <v>62590.494999999995</v>
      </c>
      <c r="L70" s="50"/>
      <c r="M70" s="250">
        <v>360</v>
      </c>
      <c r="N70" s="251">
        <f>K70/M70</f>
        <v>173.86248611111111</v>
      </c>
      <c r="O70" s="106"/>
    </row>
    <row r="71" spans="1:15">
      <c r="B71" s="49"/>
      <c r="C71" s="47"/>
      <c r="D71" s="47"/>
      <c r="E71" s="47"/>
      <c r="F71" s="47"/>
      <c r="G71" s="47"/>
      <c r="H71" s="47"/>
      <c r="I71" s="247"/>
      <c r="J71" s="248"/>
      <c r="K71" s="249"/>
      <c r="L71" s="50"/>
      <c r="M71" s="254"/>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173.86248611111111</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6359.4923629848672</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1271.8984725969735</v>
      </c>
      <c r="M83" s="794"/>
      <c r="N83" s="51"/>
    </row>
    <row r="84" spans="1:14">
      <c r="B84" s="89" t="s">
        <v>2090</v>
      </c>
      <c r="C84" s="90"/>
      <c r="D84" s="90"/>
      <c r="E84" s="90"/>
      <c r="F84" s="90"/>
      <c r="G84" s="90"/>
      <c r="H84" s="90"/>
      <c r="I84" s="87"/>
      <c r="J84" s="88"/>
      <c r="K84" s="259">
        <v>0.05</v>
      </c>
      <c r="L84" s="793">
        <f>N78*K84</f>
        <v>317.97461814924338</v>
      </c>
      <c r="M84" s="794"/>
      <c r="N84" s="51"/>
    </row>
    <row r="85" spans="1:14" ht="15.75" thickBot="1">
      <c r="B85" s="91" t="s">
        <v>2091</v>
      </c>
      <c r="C85" s="92"/>
      <c r="D85" s="92"/>
      <c r="E85" s="92"/>
      <c r="F85" s="92"/>
      <c r="G85" s="92"/>
      <c r="H85" s="92"/>
      <c r="I85" s="93"/>
      <c r="J85" s="94"/>
      <c r="K85" s="260">
        <v>0.05</v>
      </c>
      <c r="L85" s="795">
        <f>N78*K85</f>
        <v>317.97461814924338</v>
      </c>
      <c r="M85" s="796"/>
      <c r="N85" s="51"/>
    </row>
    <row r="86" spans="1:14" ht="15.75" thickBot="1">
      <c r="B86" s="759" t="s">
        <v>2072</v>
      </c>
      <c r="C86" s="760"/>
      <c r="D86" s="760"/>
      <c r="E86" s="760"/>
      <c r="F86" s="760"/>
      <c r="G86" s="760"/>
      <c r="H86" s="760"/>
      <c r="I86" s="760"/>
      <c r="J86" s="760"/>
      <c r="K86" s="760"/>
      <c r="L86" s="760"/>
      <c r="M86" s="761"/>
      <c r="N86" s="52">
        <f>L83+L84+L85</f>
        <v>1907.8477088954601</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8267.3400718803277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1.5"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topLeftCell="A40"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56</v>
      </c>
      <c r="C31" s="81" t="s">
        <v>57</v>
      </c>
      <c r="D31" s="82"/>
      <c r="E31" s="82"/>
      <c r="F31" s="82"/>
      <c r="G31" s="82"/>
      <c r="H31" s="82"/>
      <c r="I31" s="82"/>
      <c r="J31" s="83"/>
      <c r="K31" s="263"/>
      <c r="L31" s="261" t="s">
        <v>2065</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08" t="s">
        <v>805</v>
      </c>
      <c r="B36" s="772" t="str">
        <f>VLOOKUP(A36,EQUIPOS!A6:D154,3,FALSE)</f>
        <v>Camabaja</v>
      </c>
      <c r="C36" s="773"/>
      <c r="D36" s="773"/>
      <c r="E36" s="773"/>
      <c r="F36" s="773"/>
      <c r="G36" s="773"/>
      <c r="H36" s="774"/>
      <c r="I36" s="222"/>
      <c r="J36" s="223"/>
      <c r="K36" s="224">
        <f>VLOOKUP(A36,EQUIPOS!A5:D154,4,FALSE)</f>
        <v>185736.38360519661</v>
      </c>
      <c r="L36" s="225"/>
      <c r="M36" s="226">
        <v>0.625</v>
      </c>
      <c r="N36" s="227">
        <f>K36/M36</f>
        <v>297178.21376831457</v>
      </c>
    </row>
    <row r="37" spans="1:14">
      <c r="A37" s="108" t="s">
        <v>923</v>
      </c>
      <c r="B37" s="772" t="str">
        <f>VLOOKUP(A37,EQUIPOS!A7:D154,3,FALSE)</f>
        <v>Grúa (capacidad 15 ton)</v>
      </c>
      <c r="C37" s="773"/>
      <c r="D37" s="773"/>
      <c r="E37" s="773"/>
      <c r="F37" s="773"/>
      <c r="G37" s="773"/>
      <c r="H37" s="774"/>
      <c r="I37" s="222"/>
      <c r="J37" s="223"/>
      <c r="K37" s="224">
        <f>VLOOKUP(A37,EQUIPOS!A6:D154,4,FALSE)</f>
        <v>143637.90481137391</v>
      </c>
      <c r="L37" s="225"/>
      <c r="M37" s="226">
        <v>0.625</v>
      </c>
      <c r="N37" s="227">
        <f>K37/M37</f>
        <v>229820.64769819827</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9"/>
      <c r="L39" s="776"/>
      <c r="M39" s="777"/>
      <c r="N39" s="228"/>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0.05</v>
      </c>
      <c r="M42" s="784"/>
      <c r="N42" s="105">
        <f>N76*L42</f>
        <v>3129.52475</v>
      </c>
    </row>
    <row r="43" spans="1:14" ht="15.75" thickBot="1">
      <c r="B43" s="759" t="s">
        <v>2072</v>
      </c>
      <c r="C43" s="760"/>
      <c r="D43" s="760"/>
      <c r="E43" s="760"/>
      <c r="F43" s="760"/>
      <c r="G43" s="760"/>
      <c r="H43" s="760"/>
      <c r="I43" s="760"/>
      <c r="J43" s="760"/>
      <c r="K43" s="760"/>
      <c r="L43" s="760"/>
      <c r="M43" s="761"/>
      <c r="N43" s="344">
        <f>SUM(N36:N42)</f>
        <v>530128.38621651276</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1295</v>
      </c>
      <c r="B48" s="43" t="str">
        <f>VLOOKUP(A48,MATERIALES!A4:D373,3,FALSE)</f>
        <v>Costal de fibra o fique</v>
      </c>
      <c r="C48" s="236"/>
      <c r="D48" s="236"/>
      <c r="E48" s="236"/>
      <c r="F48" s="236"/>
      <c r="G48" s="236"/>
      <c r="H48" s="236"/>
      <c r="I48" s="223"/>
      <c r="J48" s="200" t="str">
        <f>VLOOKUP(A48,MATERIALES!A4:D373,2,FALSE)</f>
        <v>u</v>
      </c>
      <c r="K48" s="237">
        <v>10</v>
      </c>
      <c r="L48" s="222"/>
      <c r="M48" s="238">
        <f>VLOOKUP(A48,MATERIALES!A5:D373,4,FALSE)</f>
        <v>557.22487610415624</v>
      </c>
      <c r="N48" s="227">
        <f>K48*M48</f>
        <v>5572.2487610415628</v>
      </c>
    </row>
    <row r="49" spans="1:14">
      <c r="A49" t="s">
        <v>1252</v>
      </c>
      <c r="B49" s="43" t="str">
        <f>VLOOKUP(A49,MATERIALES!A5:D373,3,FALSE)</f>
        <v>Cicatrizante (para remoción de especies vegetales)</v>
      </c>
      <c r="C49" s="236"/>
      <c r="D49" s="236"/>
      <c r="E49" s="236"/>
      <c r="F49" s="236"/>
      <c r="G49" s="236"/>
      <c r="H49" s="236"/>
      <c r="I49" s="223"/>
      <c r="J49" s="200" t="str">
        <f>VLOOKUP(A49,MATERIALES!A5:D373,2,FALSE)</f>
        <v>kg</v>
      </c>
      <c r="K49" s="237">
        <v>1</v>
      </c>
      <c r="L49" s="222"/>
      <c r="M49" s="238">
        <f>VLOOKUP(A49,MATERIALES!A6:D373,4,FALSE)</f>
        <v>16794.070439940904</v>
      </c>
      <c r="N49" s="227">
        <f>K49*M49</f>
        <v>16794.070439940904</v>
      </c>
    </row>
    <row r="50" spans="1:14">
      <c r="A50" s="108" t="s">
        <v>1591</v>
      </c>
      <c r="B50" s="43" t="str">
        <f>VLOOKUP(A50,MATERIALES!A6:D373,3,FALSE)</f>
        <v>Nutrientes (para remoción de especies vegetales) (dap, triple 15 o similar) (ítem 201.9)</v>
      </c>
      <c r="C50" s="236"/>
      <c r="D50" s="236"/>
      <c r="E50" s="236"/>
      <c r="F50" s="236"/>
      <c r="G50" s="236"/>
      <c r="H50" s="236"/>
      <c r="I50" s="223"/>
      <c r="J50" s="200" t="str">
        <f>VLOOKUP(A50,MATERIALES!A6:D373,2,FALSE)</f>
        <v>kg</v>
      </c>
      <c r="K50" s="237">
        <v>1</v>
      </c>
      <c r="L50" s="222"/>
      <c r="M50" s="238">
        <f>VLOOKUP(A50,MATERIALES!A6:D373,4,FALSE)</f>
        <v>2692.8444453139173</v>
      </c>
      <c r="N50" s="227">
        <f>K50*M50</f>
        <v>2692.8444453139173</v>
      </c>
    </row>
    <row r="51" spans="1:14">
      <c r="A51" t="s">
        <v>1732</v>
      </c>
      <c r="B51" s="43" t="str">
        <f>VLOOKUP(A51,MATERIALES!A6:D373,3,FALSE)</f>
        <v xml:space="preserve">Tierra abonada </v>
      </c>
      <c r="C51" s="236"/>
      <c r="D51" s="236"/>
      <c r="E51" s="236"/>
      <c r="F51" s="236"/>
      <c r="G51" s="236"/>
      <c r="H51" s="236"/>
      <c r="I51" s="223"/>
      <c r="J51" s="200" t="str">
        <f>VLOOKUP(A51,MATERIALES!A6:D373,2,FALSE)</f>
        <v>m3</v>
      </c>
      <c r="K51" s="237">
        <v>2</v>
      </c>
      <c r="L51" s="222"/>
      <c r="M51" s="238">
        <f>VLOOKUP(A51,MATERIALES!A6:D373,4,FALSE)</f>
        <v>65377.270246799999</v>
      </c>
      <c r="N51" s="227">
        <f>K51*M51</f>
        <v>130754.5404936</v>
      </c>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155813.70413989638</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712</v>
      </c>
      <c r="B70" s="49" t="str">
        <f>VLOOKUP(A70,'MANO DE OBRA'!A8:D68,3,FALSE)</f>
        <v>Obrero (5)</v>
      </c>
      <c r="C70" s="47"/>
      <c r="D70" s="47"/>
      <c r="E70" s="47"/>
      <c r="F70" s="47"/>
      <c r="G70" s="47"/>
      <c r="H70" s="47"/>
      <c r="I70" s="247">
        <f>K70/J70*100</f>
        <v>169163.49999999997</v>
      </c>
      <c r="J70" s="248">
        <v>185</v>
      </c>
      <c r="K70" s="249">
        <f>VLOOKUP(A70,'MANO DE OBRA'!A8:D99,4,FALSE)</f>
        <v>312952.47499999998</v>
      </c>
      <c r="L70" s="50"/>
      <c r="M70" s="250">
        <v>5</v>
      </c>
      <c r="N70" s="345">
        <f>K70/M70</f>
        <v>62590.494999999995</v>
      </c>
      <c r="O70" s="106"/>
    </row>
    <row r="71" spans="1:15">
      <c r="B71" s="49"/>
      <c r="C71" s="47"/>
      <c r="D71" s="47"/>
      <c r="E71" s="47"/>
      <c r="F71" s="47"/>
      <c r="G71" s="47"/>
      <c r="H71" s="47"/>
      <c r="I71" s="247"/>
      <c r="J71" s="248"/>
      <c r="K71" s="249"/>
      <c r="L71" s="50"/>
      <c r="M71" s="254"/>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125"/>
    </row>
    <row r="76" spans="1:15" ht="15.75" thickBot="1">
      <c r="B76" s="759" t="s">
        <v>2072</v>
      </c>
      <c r="C76" s="760"/>
      <c r="D76" s="760"/>
      <c r="E76" s="760"/>
      <c r="F76" s="760"/>
      <c r="G76" s="760"/>
      <c r="H76" s="760"/>
      <c r="I76" s="766"/>
      <c r="J76" s="766"/>
      <c r="K76" s="766"/>
      <c r="L76" s="766"/>
      <c r="M76" s="767"/>
      <c r="N76" s="401">
        <f>SUM(N70:N75)</f>
        <v>62590.494999999995</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748532.58535640908</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149706.51707128182</v>
      </c>
      <c r="M83" s="794"/>
      <c r="N83" s="51"/>
    </row>
    <row r="84" spans="1:14">
      <c r="B84" s="89" t="s">
        <v>2090</v>
      </c>
      <c r="C84" s="90"/>
      <c r="D84" s="90"/>
      <c r="E84" s="90"/>
      <c r="F84" s="90"/>
      <c r="G84" s="90"/>
      <c r="H84" s="90"/>
      <c r="I84" s="87"/>
      <c r="J84" s="88"/>
      <c r="K84" s="259">
        <v>0.05</v>
      </c>
      <c r="L84" s="793">
        <f>N78*K84</f>
        <v>37426.629267820455</v>
      </c>
      <c r="M84" s="794"/>
      <c r="N84" s="51"/>
    </row>
    <row r="85" spans="1:14" ht="15.75" thickBot="1">
      <c r="B85" s="91" t="s">
        <v>2091</v>
      </c>
      <c r="C85" s="92"/>
      <c r="D85" s="92"/>
      <c r="E85" s="92"/>
      <c r="F85" s="92"/>
      <c r="G85" s="92"/>
      <c r="H85" s="92"/>
      <c r="I85" s="93"/>
      <c r="J85" s="94"/>
      <c r="K85" s="260">
        <v>0.05</v>
      </c>
      <c r="L85" s="795">
        <f>N78*K85</f>
        <v>37426.629267820455</v>
      </c>
      <c r="M85" s="796"/>
      <c r="N85" s="51"/>
    </row>
    <row r="86" spans="1:14" ht="15.75" thickBot="1">
      <c r="B86" s="759" t="s">
        <v>2072</v>
      </c>
      <c r="C86" s="760"/>
      <c r="D86" s="760"/>
      <c r="E86" s="760"/>
      <c r="F86" s="760"/>
      <c r="G86" s="760"/>
      <c r="H86" s="760"/>
      <c r="I86" s="760"/>
      <c r="J86" s="760"/>
      <c r="K86" s="760"/>
      <c r="L86" s="760"/>
      <c r="M86" s="761"/>
      <c r="N86" s="52">
        <f>L83+L84+L85</f>
        <v>224559.77560692272</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973092.36096333177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2.25"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topLeftCell="C52"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58</v>
      </c>
      <c r="C31" s="81" t="s">
        <v>59</v>
      </c>
      <c r="D31" s="82"/>
      <c r="E31" s="82"/>
      <c r="F31" s="82"/>
      <c r="G31" s="82"/>
      <c r="H31" s="82"/>
      <c r="I31" s="82"/>
      <c r="J31" s="83"/>
      <c r="K31" s="263"/>
      <c r="L31" s="261" t="s">
        <v>2065</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08" t="s">
        <v>805</v>
      </c>
      <c r="B36" s="772" t="str">
        <f>VLOOKUP(A36,EQUIPOS!A6:D154,3,FALSE)</f>
        <v>Camabaja</v>
      </c>
      <c r="C36" s="773"/>
      <c r="D36" s="773"/>
      <c r="E36" s="773"/>
      <c r="F36" s="773"/>
      <c r="G36" s="773"/>
      <c r="H36" s="774"/>
      <c r="I36" s="222"/>
      <c r="J36" s="223"/>
      <c r="K36" s="224">
        <f>VLOOKUP(A36,EQUIPOS!A6:D163,4,FALSE)</f>
        <v>185736.38360519661</v>
      </c>
      <c r="L36" s="225"/>
      <c r="M36" s="226">
        <v>0.5</v>
      </c>
      <c r="N36" s="227">
        <f>K36/M36</f>
        <v>371472.76721039321</v>
      </c>
    </row>
    <row r="37" spans="1:14">
      <c r="A37" s="108" t="s">
        <v>923</v>
      </c>
      <c r="B37" s="772" t="str">
        <f>VLOOKUP(A37,EQUIPOS!A7:D154,3,FALSE)</f>
        <v>Grúa (capacidad 15 ton)</v>
      </c>
      <c r="C37" s="773"/>
      <c r="D37" s="773"/>
      <c r="E37" s="773"/>
      <c r="F37" s="773"/>
      <c r="G37" s="773"/>
      <c r="H37" s="774"/>
      <c r="I37" s="222"/>
      <c r="J37" s="223"/>
      <c r="K37" s="224">
        <f>VLOOKUP(A37,EQUIPOS!A7:D164,4,FALSE)</f>
        <v>143637.90481137391</v>
      </c>
      <c r="L37" s="225"/>
      <c r="M37" s="226">
        <v>0.5</v>
      </c>
      <c r="N37" s="227">
        <f>K37/M37</f>
        <v>287275.80962274782</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9"/>
      <c r="L39" s="776"/>
      <c r="M39" s="777"/>
      <c r="N39" s="228"/>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0.05</v>
      </c>
      <c r="M42" s="784"/>
      <c r="N42" s="105">
        <f>N76*L42</f>
        <v>3911.9059374999997</v>
      </c>
    </row>
    <row r="43" spans="1:14" ht="15.75" thickBot="1">
      <c r="B43" s="759" t="s">
        <v>2072</v>
      </c>
      <c r="C43" s="760"/>
      <c r="D43" s="760"/>
      <c r="E43" s="760"/>
      <c r="F43" s="760"/>
      <c r="G43" s="760"/>
      <c r="H43" s="760"/>
      <c r="I43" s="760"/>
      <c r="J43" s="760"/>
      <c r="K43" s="760"/>
      <c r="L43" s="760"/>
      <c r="M43" s="761"/>
      <c r="N43" s="344">
        <f>SUM(N36:N42)</f>
        <v>662660.48277064099</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1295</v>
      </c>
      <c r="B48" s="43" t="str">
        <f>VLOOKUP(A48,MATERIALES!A4:D373,3,FALSE)</f>
        <v>Costal de fibra o fique</v>
      </c>
      <c r="C48" s="236"/>
      <c r="D48" s="236"/>
      <c r="E48" s="236"/>
      <c r="F48" s="236"/>
      <c r="G48" s="236"/>
      <c r="H48" s="236"/>
      <c r="I48" s="223"/>
      <c r="J48" s="200" t="str">
        <f>VLOOKUP(A48,MATERIALES!A4:D373,2,FALSE)</f>
        <v>u</v>
      </c>
      <c r="K48" s="237">
        <v>10</v>
      </c>
      <c r="L48" s="222"/>
      <c r="M48" s="238">
        <f>VLOOKUP(A48,MATERIALES!A5:D373,4,FALSE)</f>
        <v>557.22487610415624</v>
      </c>
      <c r="N48" s="227">
        <f>K48*M48</f>
        <v>5572.2487610415628</v>
      </c>
    </row>
    <row r="49" spans="1:14">
      <c r="A49" t="s">
        <v>1252</v>
      </c>
      <c r="B49" s="43" t="str">
        <f>VLOOKUP(A49,MATERIALES!A5:D373,3,FALSE)</f>
        <v>Cicatrizante (para remoción de especies vegetales)</v>
      </c>
      <c r="C49" s="236"/>
      <c r="D49" s="236"/>
      <c r="E49" s="236"/>
      <c r="F49" s="236"/>
      <c r="G49" s="236"/>
      <c r="H49" s="236"/>
      <c r="I49" s="223"/>
      <c r="J49" s="200" t="str">
        <f>VLOOKUP(A49,MATERIALES!A5:D373,2,FALSE)</f>
        <v>kg</v>
      </c>
      <c r="K49" s="237">
        <v>1</v>
      </c>
      <c r="L49" s="222"/>
      <c r="M49" s="238">
        <f>VLOOKUP(A49,MATERIALES!A6:D373,4,FALSE)</f>
        <v>16794.070439940904</v>
      </c>
      <c r="N49" s="227">
        <f>K49*M49</f>
        <v>16794.070439940904</v>
      </c>
    </row>
    <row r="50" spans="1:14">
      <c r="A50" s="108" t="s">
        <v>1591</v>
      </c>
      <c r="B50" s="43" t="str">
        <f>VLOOKUP(A50,MATERIALES!A6:D373,3,FALSE)</f>
        <v>Nutrientes (para remoción de especies vegetales) (dap, triple 15 o similar) (ítem 201.9)</v>
      </c>
      <c r="C50" s="236"/>
      <c r="D50" s="236"/>
      <c r="E50" s="236"/>
      <c r="F50" s="236"/>
      <c r="G50" s="236"/>
      <c r="H50" s="236"/>
      <c r="I50" s="223"/>
      <c r="J50" s="200" t="str">
        <f>VLOOKUP(A50,MATERIALES!A6:D373,2,FALSE)</f>
        <v>kg</v>
      </c>
      <c r="K50" s="237">
        <v>1</v>
      </c>
      <c r="L50" s="222"/>
      <c r="M50" s="238">
        <f>VLOOKUP(A50,MATERIALES!A6:D373,4,FALSE)</f>
        <v>2692.8444453139173</v>
      </c>
      <c r="N50" s="227">
        <f>K50*M50</f>
        <v>2692.8444453139173</v>
      </c>
    </row>
    <row r="51" spans="1:14">
      <c r="A51" t="s">
        <v>1732</v>
      </c>
      <c r="B51" s="43" t="str">
        <f>VLOOKUP(A51,MATERIALES!A6:D373,3,FALSE)</f>
        <v xml:space="preserve">Tierra abonada </v>
      </c>
      <c r="C51" s="236"/>
      <c r="D51" s="236"/>
      <c r="E51" s="236"/>
      <c r="F51" s="236"/>
      <c r="G51" s="236"/>
      <c r="H51" s="236"/>
      <c r="I51" s="223"/>
      <c r="J51" s="200" t="str">
        <f>VLOOKUP(A51,MATERIALES!A6:D373,2,FALSE)</f>
        <v>m3</v>
      </c>
      <c r="K51" s="237">
        <v>2</v>
      </c>
      <c r="L51" s="222"/>
      <c r="M51" s="238">
        <f>VLOOKUP(A51,MATERIALES!A6:D373,4,FALSE)</f>
        <v>65377.270246799999</v>
      </c>
      <c r="N51" s="227">
        <f>K51*M51</f>
        <v>130754.5404936</v>
      </c>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155813.70413989638</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712</v>
      </c>
      <c r="B70" s="49" t="str">
        <f>VLOOKUP(A70,'MANO DE OBRA'!A8:D68,3,FALSE)</f>
        <v>Obrero (5)</v>
      </c>
      <c r="C70" s="47"/>
      <c r="D70" s="47"/>
      <c r="E70" s="47"/>
      <c r="F70" s="47"/>
      <c r="G70" s="47"/>
      <c r="H70" s="47"/>
      <c r="I70" s="247">
        <f>K70/J70*100</f>
        <v>169163.49999999997</v>
      </c>
      <c r="J70" s="248">
        <v>185</v>
      </c>
      <c r="K70" s="249">
        <f>VLOOKUP(A70,'MANO DE OBRA'!A8:D99,4,FALSE)</f>
        <v>312952.47499999998</v>
      </c>
      <c r="L70" s="50"/>
      <c r="M70" s="250">
        <v>4</v>
      </c>
      <c r="N70" s="345">
        <f>K70/M70</f>
        <v>78238.118749999994</v>
      </c>
      <c r="O70" s="106"/>
    </row>
    <row r="71" spans="1:15">
      <c r="B71" s="49"/>
      <c r="C71" s="47"/>
      <c r="D71" s="47"/>
      <c r="E71" s="47"/>
      <c r="F71" s="47"/>
      <c r="G71" s="47"/>
      <c r="H71" s="47"/>
      <c r="I71" s="247"/>
      <c r="J71" s="248"/>
      <c r="K71" s="249"/>
      <c r="L71" s="50"/>
      <c r="M71" s="254"/>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78238.118749999994</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896712.30566053733</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179342.46113210748</v>
      </c>
      <c r="M83" s="794"/>
      <c r="N83" s="51"/>
    </row>
    <row r="84" spans="1:14">
      <c r="B84" s="89" t="s">
        <v>2090</v>
      </c>
      <c r="C84" s="90"/>
      <c r="D84" s="90"/>
      <c r="E84" s="90"/>
      <c r="F84" s="90"/>
      <c r="G84" s="90"/>
      <c r="H84" s="90"/>
      <c r="I84" s="87"/>
      <c r="J84" s="88"/>
      <c r="K84" s="259">
        <v>0.05</v>
      </c>
      <c r="L84" s="793">
        <f>N78*K84</f>
        <v>44835.615283026869</v>
      </c>
      <c r="M84" s="794"/>
      <c r="N84" s="51"/>
    </row>
    <row r="85" spans="1:14" ht="15.75" thickBot="1">
      <c r="B85" s="91" t="s">
        <v>2091</v>
      </c>
      <c r="C85" s="92"/>
      <c r="D85" s="92"/>
      <c r="E85" s="92"/>
      <c r="F85" s="92"/>
      <c r="G85" s="92"/>
      <c r="H85" s="92"/>
      <c r="I85" s="93"/>
      <c r="J85" s="94"/>
      <c r="K85" s="260">
        <v>0.05</v>
      </c>
      <c r="L85" s="795">
        <f>N78*K85</f>
        <v>44835.615283026869</v>
      </c>
      <c r="M85" s="796"/>
      <c r="N85" s="51"/>
    </row>
    <row r="86" spans="1:14" ht="15.75" thickBot="1">
      <c r="B86" s="759" t="s">
        <v>2072</v>
      </c>
      <c r="C86" s="760"/>
      <c r="D86" s="760"/>
      <c r="E86" s="760"/>
      <c r="F86" s="760"/>
      <c r="G86" s="760"/>
      <c r="H86" s="760"/>
      <c r="I86" s="760"/>
      <c r="J86" s="760"/>
      <c r="K86" s="760"/>
      <c r="L86" s="760"/>
      <c r="M86" s="761"/>
      <c r="N86" s="52">
        <f>L83+L84+L85</f>
        <v>269013.69169816124</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1165725.9973586986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topLeftCell="D49" zoomScale="78" zoomScaleNormal="78" workbookViewId="0">
      <selection activeCell="M36" sqref="M36"/>
    </sheetView>
  </sheetViews>
  <sheetFormatPr baseColWidth="10" defaultColWidth="11.42578125" defaultRowHeight="15"/>
  <cols>
    <col min="1" max="1" width="8.85546875" customWidth="1"/>
    <col min="2" max="2" width="17" customWidth="1"/>
    <col min="6" max="6" width="14.42578125" customWidth="1"/>
    <col min="9" max="9" width="13.28515625"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60</v>
      </c>
      <c r="C31" s="81" t="s">
        <v>61</v>
      </c>
      <c r="D31" s="82"/>
      <c r="E31" s="82"/>
      <c r="F31" s="82"/>
      <c r="G31" s="82"/>
      <c r="H31" s="82"/>
      <c r="I31" s="82"/>
      <c r="J31" s="83"/>
      <c r="K31" s="263"/>
      <c r="L31" s="261" t="s">
        <v>2065</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08" t="s">
        <v>805</v>
      </c>
      <c r="B36" s="772" t="str">
        <f>VLOOKUP(A36,EQUIPOS!A6:D154,3,FALSE)</f>
        <v>Camabaja</v>
      </c>
      <c r="C36" s="773"/>
      <c r="D36" s="773"/>
      <c r="E36" s="773"/>
      <c r="F36" s="773"/>
      <c r="G36" s="773"/>
      <c r="H36" s="774"/>
      <c r="I36" s="222"/>
      <c r="J36" s="223"/>
      <c r="K36" s="224">
        <f>VLOOKUP(A36,EQUIPOS!A6:D163,4,FALSE)</f>
        <v>185736.38360519661</v>
      </c>
      <c r="L36" s="225"/>
      <c r="M36" s="226">
        <v>0.4375</v>
      </c>
      <c r="N36" s="227">
        <f>K36/M36</f>
        <v>424540.30538330652</v>
      </c>
    </row>
    <row r="37" spans="1:14">
      <c r="A37" s="108" t="s">
        <v>923</v>
      </c>
      <c r="B37" s="772" t="str">
        <f>VLOOKUP(A37,EQUIPOS!A7:D154,3,FALSE)</f>
        <v>Grúa (capacidad 15 ton)</v>
      </c>
      <c r="C37" s="773"/>
      <c r="D37" s="773"/>
      <c r="E37" s="773"/>
      <c r="F37" s="773"/>
      <c r="G37" s="773"/>
      <c r="H37" s="774"/>
      <c r="I37" s="222"/>
      <c r="J37" s="223"/>
      <c r="K37" s="224">
        <f>VLOOKUP(A37,EQUIPOS!A7:D164,4,FALSE)</f>
        <v>143637.90481137391</v>
      </c>
      <c r="L37" s="225"/>
      <c r="M37" s="226">
        <v>0.4375</v>
      </c>
      <c r="N37" s="227">
        <f>K37/M37</f>
        <v>328315.21099742607</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9"/>
      <c r="L39" s="776"/>
      <c r="M39" s="777"/>
      <c r="N39" s="228"/>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0.05</v>
      </c>
      <c r="M42" s="784"/>
      <c r="N42" s="105">
        <f>N76*L42</f>
        <v>4470.7496428571421</v>
      </c>
    </row>
    <row r="43" spans="1:14" ht="15.75" thickBot="1">
      <c r="B43" s="759" t="s">
        <v>2072</v>
      </c>
      <c r="C43" s="760"/>
      <c r="D43" s="760"/>
      <c r="E43" s="760"/>
      <c r="F43" s="760"/>
      <c r="G43" s="760"/>
      <c r="H43" s="760"/>
      <c r="I43" s="760"/>
      <c r="J43" s="760"/>
      <c r="K43" s="760"/>
      <c r="L43" s="760"/>
      <c r="M43" s="761"/>
      <c r="N43" s="344">
        <f>SUM(N36:N42)</f>
        <v>757326.26602358976</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1295</v>
      </c>
      <c r="B48" s="43" t="str">
        <f>VLOOKUP(A48,MATERIALES!A4:D373,3,FALSE)</f>
        <v>Costal de fibra o fique</v>
      </c>
      <c r="C48" s="236"/>
      <c r="D48" s="236"/>
      <c r="E48" s="236"/>
      <c r="F48" s="236"/>
      <c r="G48" s="236"/>
      <c r="H48" s="236"/>
      <c r="I48" s="223"/>
      <c r="J48" s="200" t="str">
        <f>VLOOKUP(A48,MATERIALES!A4:D373,2,FALSE)</f>
        <v>u</v>
      </c>
      <c r="K48" s="237">
        <v>10</v>
      </c>
      <c r="L48" s="222"/>
      <c r="M48" s="238">
        <f>VLOOKUP(A48,MATERIALES!A5:D373,4,FALSE)</f>
        <v>557.22487610415624</v>
      </c>
      <c r="N48" s="227">
        <f>K48*M48</f>
        <v>5572.2487610415628</v>
      </c>
    </row>
    <row r="49" spans="1:14">
      <c r="A49" t="s">
        <v>1252</v>
      </c>
      <c r="B49" s="43" t="str">
        <f>VLOOKUP(A49,MATERIALES!A5:D373,3,FALSE)</f>
        <v>Cicatrizante (para remoción de especies vegetales)</v>
      </c>
      <c r="C49" s="236"/>
      <c r="D49" s="236"/>
      <c r="E49" s="236"/>
      <c r="F49" s="236"/>
      <c r="G49" s="236"/>
      <c r="H49" s="236"/>
      <c r="I49" s="223"/>
      <c r="J49" s="200" t="str">
        <f>VLOOKUP(A49,MATERIALES!A5:D373,2,FALSE)</f>
        <v>kg</v>
      </c>
      <c r="K49" s="237">
        <v>1</v>
      </c>
      <c r="L49" s="222"/>
      <c r="M49" s="238">
        <f>VLOOKUP(A49,MATERIALES!A6:D373,4,FALSE)</f>
        <v>16794.070439940904</v>
      </c>
      <c r="N49" s="227">
        <f>K49*M49</f>
        <v>16794.070439940904</v>
      </c>
    </row>
    <row r="50" spans="1:14">
      <c r="A50" s="108" t="s">
        <v>1591</v>
      </c>
      <c r="B50" s="43" t="str">
        <f>VLOOKUP(A50,MATERIALES!A6:D373,3,FALSE)</f>
        <v>Nutrientes (para remoción de especies vegetales) (dap, triple 15 o similar) (ítem 201.9)</v>
      </c>
      <c r="C50" s="236"/>
      <c r="D50" s="236"/>
      <c r="E50" s="236"/>
      <c r="F50" s="236"/>
      <c r="G50" s="236"/>
      <c r="H50" s="236"/>
      <c r="I50" s="223"/>
      <c r="J50" s="200" t="str">
        <f>VLOOKUP(A50,MATERIALES!A6:D373,2,FALSE)</f>
        <v>kg</v>
      </c>
      <c r="K50" s="237">
        <v>1</v>
      </c>
      <c r="L50" s="222"/>
      <c r="M50" s="238">
        <f>VLOOKUP(A50,MATERIALES!A6:D373,4,FALSE)</f>
        <v>2692.8444453139173</v>
      </c>
      <c r="N50" s="227">
        <f>K50*M50</f>
        <v>2692.8444453139173</v>
      </c>
    </row>
    <row r="51" spans="1:14">
      <c r="A51" t="s">
        <v>1732</v>
      </c>
      <c r="B51" s="43" t="str">
        <f>VLOOKUP(A51,MATERIALES!A6:D373,3,FALSE)</f>
        <v xml:space="preserve">Tierra abonada </v>
      </c>
      <c r="C51" s="236"/>
      <c r="D51" s="236"/>
      <c r="E51" s="236"/>
      <c r="F51" s="236"/>
      <c r="G51" s="236"/>
      <c r="H51" s="236"/>
      <c r="I51" s="223"/>
      <c r="J51" s="200" t="str">
        <f>VLOOKUP(A51,MATERIALES!A6:D373,2,FALSE)</f>
        <v>m3</v>
      </c>
      <c r="K51" s="237">
        <v>2</v>
      </c>
      <c r="L51" s="222"/>
      <c r="M51" s="238">
        <f>VLOOKUP(A51,MATERIALES!A6:D373,4,FALSE)</f>
        <v>65377.270246799999</v>
      </c>
      <c r="N51" s="227">
        <f>K51*M51</f>
        <v>130754.5404936</v>
      </c>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155813.70413989638</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712</v>
      </c>
      <c r="B70" s="49" t="str">
        <f>VLOOKUP(A70,'MANO DE OBRA'!A8:D68,3,FALSE)</f>
        <v>Obrero (5)</v>
      </c>
      <c r="C70" s="47"/>
      <c r="D70" s="47"/>
      <c r="E70" s="47"/>
      <c r="F70" s="47"/>
      <c r="G70" s="47"/>
      <c r="H70" s="47"/>
      <c r="I70" s="247">
        <f>K70/J70*100</f>
        <v>169163.49999999997</v>
      </c>
      <c r="J70" s="248">
        <v>185</v>
      </c>
      <c r="K70" s="249">
        <f>VLOOKUP(A70,'MANO DE OBRA'!A8:D99,4,FALSE)</f>
        <v>312952.47499999998</v>
      </c>
      <c r="L70" s="50"/>
      <c r="M70" s="250">
        <v>3.5</v>
      </c>
      <c r="N70" s="345">
        <f>K70/M70</f>
        <v>89414.992857142846</v>
      </c>
      <c r="O70" s="106"/>
    </row>
    <row r="71" spans="1:15">
      <c r="B71" s="49"/>
      <c r="C71" s="47"/>
      <c r="D71" s="47"/>
      <c r="E71" s="47"/>
      <c r="F71" s="47"/>
      <c r="G71" s="47"/>
      <c r="H71" s="47"/>
      <c r="I71" s="247"/>
      <c r="J71" s="248"/>
      <c r="K71" s="249"/>
      <c r="L71" s="50"/>
      <c r="M71" s="254"/>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89414.992857142846</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1002554.963020629</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200510.99260412581</v>
      </c>
      <c r="M83" s="794"/>
      <c r="N83" s="51"/>
    </row>
    <row r="84" spans="1:14">
      <c r="B84" s="89" t="s">
        <v>2090</v>
      </c>
      <c r="C84" s="90"/>
      <c r="D84" s="90"/>
      <c r="E84" s="90"/>
      <c r="F84" s="90"/>
      <c r="G84" s="90"/>
      <c r="H84" s="90"/>
      <c r="I84" s="87"/>
      <c r="J84" s="88"/>
      <c r="K84" s="259">
        <v>0.05</v>
      </c>
      <c r="L84" s="793">
        <f>N78*K84</f>
        <v>50127.748151031454</v>
      </c>
      <c r="M84" s="794"/>
      <c r="N84" s="51"/>
    </row>
    <row r="85" spans="1:14" ht="15.75" thickBot="1">
      <c r="B85" s="91" t="s">
        <v>2091</v>
      </c>
      <c r="C85" s="92"/>
      <c r="D85" s="92"/>
      <c r="E85" s="92"/>
      <c r="F85" s="92"/>
      <c r="G85" s="92"/>
      <c r="H85" s="92"/>
      <c r="I85" s="93"/>
      <c r="J85" s="94"/>
      <c r="K85" s="260">
        <v>0.05</v>
      </c>
      <c r="L85" s="795">
        <f>N78*K85</f>
        <v>50127.748151031454</v>
      </c>
      <c r="M85" s="796"/>
      <c r="N85" s="51"/>
    </row>
    <row r="86" spans="1:14" ht="15.75" thickBot="1">
      <c r="B86" s="759" t="s">
        <v>2072</v>
      </c>
      <c r="C86" s="760"/>
      <c r="D86" s="760"/>
      <c r="E86" s="760"/>
      <c r="F86" s="760"/>
      <c r="G86" s="760"/>
      <c r="H86" s="760"/>
      <c r="I86" s="760"/>
      <c r="J86" s="760"/>
      <c r="K86" s="760"/>
      <c r="L86" s="760"/>
      <c r="M86" s="761"/>
      <c r="N86" s="52">
        <f>L83+L84+L85</f>
        <v>300766.48890618869</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1303321.4519268177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1.5"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topLeftCell="A37" zoomScale="78" zoomScaleNormal="78" workbookViewId="0">
      <selection activeCell="M36" sqref="M36"/>
    </sheetView>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62</v>
      </c>
      <c r="C31" s="81" t="s">
        <v>63</v>
      </c>
      <c r="D31" s="82"/>
      <c r="E31" s="82"/>
      <c r="F31" s="82"/>
      <c r="G31" s="82"/>
      <c r="H31" s="82"/>
      <c r="I31" s="82"/>
      <c r="J31" s="83"/>
      <c r="K31" s="263"/>
      <c r="L31" s="261" t="s">
        <v>2065</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08" t="s">
        <v>805</v>
      </c>
      <c r="B36" s="772" t="str">
        <f>VLOOKUP(A36,EQUIPOS!A6:D154,3,FALSE)</f>
        <v>Camabaja</v>
      </c>
      <c r="C36" s="773"/>
      <c r="D36" s="773"/>
      <c r="E36" s="773"/>
      <c r="F36" s="773"/>
      <c r="G36" s="773"/>
      <c r="H36" s="774"/>
      <c r="I36" s="222"/>
      <c r="J36" s="223"/>
      <c r="K36" s="224">
        <f>VLOOKUP(A36,EQUIPOS!A6:D163,4,FALSE)</f>
        <v>185736.38360519661</v>
      </c>
      <c r="L36" s="225"/>
      <c r="M36" s="226">
        <v>0.875</v>
      </c>
      <c r="N36" s="227">
        <f>K36/M36</f>
        <v>212270.15269165326</v>
      </c>
    </row>
    <row r="37" spans="1:14">
      <c r="A37" s="108" t="s">
        <v>923</v>
      </c>
      <c r="B37" s="772" t="str">
        <f>VLOOKUP(A37,EQUIPOS!A7:D154,3,FALSE)</f>
        <v>Grúa (capacidad 15 ton)</v>
      </c>
      <c r="C37" s="773"/>
      <c r="D37" s="773"/>
      <c r="E37" s="773"/>
      <c r="F37" s="773"/>
      <c r="G37" s="773"/>
      <c r="H37" s="774"/>
      <c r="I37" s="222"/>
      <c r="J37" s="223"/>
      <c r="K37" s="224">
        <f>VLOOKUP(A37,EQUIPOS!A7:D164,4,FALSE)</f>
        <v>143637.90481137391</v>
      </c>
      <c r="L37" s="225"/>
      <c r="M37" s="226">
        <v>0.875</v>
      </c>
      <c r="N37" s="227">
        <f>K37/M37</f>
        <v>164157.60549871303</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9"/>
      <c r="L39" s="776"/>
      <c r="M39" s="777"/>
      <c r="N39" s="228"/>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0.05</v>
      </c>
      <c r="M42" s="784"/>
      <c r="N42" s="105">
        <f>N76*L42</f>
        <v>1788.299857142857</v>
      </c>
    </row>
    <row r="43" spans="1:14" ht="15.75" thickBot="1">
      <c r="B43" s="759" t="s">
        <v>2072</v>
      </c>
      <c r="C43" s="760"/>
      <c r="D43" s="760"/>
      <c r="E43" s="760"/>
      <c r="F43" s="760"/>
      <c r="G43" s="760"/>
      <c r="H43" s="760"/>
      <c r="I43" s="760"/>
      <c r="J43" s="760"/>
      <c r="K43" s="760"/>
      <c r="L43" s="760"/>
      <c r="M43" s="761"/>
      <c r="N43" s="344">
        <f>SUM(N36:N42)</f>
        <v>378216.05804750917</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1295</v>
      </c>
      <c r="B48" s="43" t="str">
        <f>VLOOKUP(A48,MATERIALES!A4:D373,3,FALSE)</f>
        <v>Costal de fibra o fique</v>
      </c>
      <c r="C48" s="236"/>
      <c r="D48" s="236"/>
      <c r="E48" s="236"/>
      <c r="F48" s="236"/>
      <c r="G48" s="236"/>
      <c r="H48" s="236"/>
      <c r="I48" s="223"/>
      <c r="J48" s="200" t="str">
        <f>VLOOKUP(A48,MATERIALES!A4:D373,2,FALSE)</f>
        <v>u</v>
      </c>
      <c r="K48" s="237">
        <v>10</v>
      </c>
      <c r="L48" s="222"/>
      <c r="M48" s="238">
        <f>VLOOKUP(A48,MATERIALES!A5:D373,4,FALSE)</f>
        <v>557.22487610415624</v>
      </c>
      <c r="N48" s="227">
        <f>K48*M48</f>
        <v>5572.2487610415628</v>
      </c>
    </row>
    <row r="49" spans="1:14">
      <c r="A49" t="s">
        <v>1252</v>
      </c>
      <c r="B49" s="43" t="str">
        <f>VLOOKUP(A49,MATERIALES!A5:D373,3,FALSE)</f>
        <v>Cicatrizante (para remoción de especies vegetales)</v>
      </c>
      <c r="C49" s="236"/>
      <c r="D49" s="236"/>
      <c r="E49" s="236"/>
      <c r="F49" s="236"/>
      <c r="G49" s="236"/>
      <c r="H49" s="236"/>
      <c r="I49" s="223"/>
      <c r="J49" s="200" t="str">
        <f>VLOOKUP(A49,MATERIALES!A5:D373,2,FALSE)</f>
        <v>kg</v>
      </c>
      <c r="K49" s="237">
        <v>1</v>
      </c>
      <c r="L49" s="222"/>
      <c r="M49" s="238">
        <f>VLOOKUP(A49,MATERIALES!A6:D373,4,FALSE)</f>
        <v>16794.070439940904</v>
      </c>
      <c r="N49" s="227">
        <f>K49*M49</f>
        <v>16794.070439940904</v>
      </c>
    </row>
    <row r="50" spans="1:14">
      <c r="A50" s="108" t="s">
        <v>1591</v>
      </c>
      <c r="B50" s="43" t="str">
        <f>VLOOKUP(A50,MATERIALES!A6:D373,3,FALSE)</f>
        <v>Nutrientes (para remoción de especies vegetales) (dap, triple 15 o similar) (ítem 201.9)</v>
      </c>
      <c r="C50" s="236"/>
      <c r="D50" s="236"/>
      <c r="E50" s="236"/>
      <c r="F50" s="236"/>
      <c r="G50" s="236"/>
      <c r="H50" s="236"/>
      <c r="I50" s="223"/>
      <c r="J50" s="200" t="str">
        <f>VLOOKUP(A50,MATERIALES!A6:D373,2,FALSE)</f>
        <v>kg</v>
      </c>
      <c r="K50" s="237">
        <v>1</v>
      </c>
      <c r="L50" s="222"/>
      <c r="M50" s="238">
        <f>VLOOKUP(A50,MATERIALES!A6:D373,4,FALSE)</f>
        <v>2692.8444453139173</v>
      </c>
      <c r="N50" s="227">
        <f>K50*M50</f>
        <v>2692.8444453139173</v>
      </c>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25059.163646296383</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710</v>
      </c>
      <c r="B70" s="49" t="str">
        <f>VLOOKUP(A70,'MANO DE OBRA'!A8:D68,3,FALSE)</f>
        <v>Obrero (4)</v>
      </c>
      <c r="C70" s="47"/>
      <c r="D70" s="47"/>
      <c r="E70" s="47"/>
      <c r="F70" s="47"/>
      <c r="G70" s="47"/>
      <c r="H70" s="47"/>
      <c r="I70" s="247">
        <f>K70/J70*100</f>
        <v>135330.79999999999</v>
      </c>
      <c r="J70" s="248">
        <v>185</v>
      </c>
      <c r="K70" s="249">
        <f>VLOOKUP(A70,'MANO DE OBRA'!A8:D99,4,FALSE)</f>
        <v>250361.97999999998</v>
      </c>
      <c r="L70" s="50"/>
      <c r="M70" s="250">
        <v>7</v>
      </c>
      <c r="N70" s="345">
        <f>K70/M70</f>
        <v>35765.997142857137</v>
      </c>
      <c r="O70" s="106"/>
    </row>
    <row r="71" spans="1:15">
      <c r="B71" s="49"/>
      <c r="C71" s="47"/>
      <c r="D71" s="47"/>
      <c r="E71" s="47"/>
      <c r="F71" s="47"/>
      <c r="G71" s="47"/>
      <c r="H71" s="47"/>
      <c r="I71" s="247"/>
      <c r="J71" s="248"/>
      <c r="K71" s="249"/>
      <c r="L71" s="50"/>
      <c r="M71" s="254"/>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35765.997142857137</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439041.21883666265</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87808.243767332533</v>
      </c>
      <c r="M83" s="794"/>
      <c r="N83" s="51"/>
    </row>
    <row r="84" spans="1:14">
      <c r="B84" s="89" t="s">
        <v>2090</v>
      </c>
      <c r="C84" s="90"/>
      <c r="D84" s="90"/>
      <c r="E84" s="90"/>
      <c r="F84" s="90"/>
      <c r="G84" s="90"/>
      <c r="H84" s="90"/>
      <c r="I84" s="87"/>
      <c r="J84" s="88"/>
      <c r="K84" s="259">
        <v>0.05</v>
      </c>
      <c r="L84" s="793">
        <f>N78*K84</f>
        <v>21952.060941833133</v>
      </c>
      <c r="M84" s="794"/>
      <c r="N84" s="51"/>
    </row>
    <row r="85" spans="1:14" ht="15.75" thickBot="1">
      <c r="B85" s="91" t="s">
        <v>2091</v>
      </c>
      <c r="C85" s="92"/>
      <c r="D85" s="92"/>
      <c r="E85" s="92"/>
      <c r="F85" s="92"/>
      <c r="G85" s="92"/>
      <c r="H85" s="92"/>
      <c r="I85" s="93"/>
      <c r="J85" s="94"/>
      <c r="K85" s="260">
        <v>0.05</v>
      </c>
      <c r="L85" s="795">
        <f>N78*K85</f>
        <v>21952.060941833133</v>
      </c>
      <c r="M85" s="796"/>
      <c r="N85" s="51"/>
    </row>
    <row r="86" spans="1:14" ht="15.75" thickBot="1">
      <c r="B86" s="759" t="s">
        <v>2072</v>
      </c>
      <c r="C86" s="760"/>
      <c r="D86" s="760"/>
      <c r="E86" s="760"/>
      <c r="F86" s="760"/>
      <c r="G86" s="760"/>
      <c r="H86" s="760"/>
      <c r="I86" s="760"/>
      <c r="J86" s="760"/>
      <c r="K86" s="760"/>
      <c r="L86" s="760"/>
      <c r="M86" s="761"/>
      <c r="N86" s="52">
        <f>L83+L84+L85</f>
        <v>131712.36565099881</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570753.58448766149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2.25"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topLeftCell="D49" zoomScale="78" zoomScaleNormal="78" workbookViewId="0"/>
  </sheetViews>
  <sheetFormatPr baseColWidth="10" defaultColWidth="11.42578125"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64</v>
      </c>
      <c r="C31" s="81" t="s">
        <v>65</v>
      </c>
      <c r="D31" s="82"/>
      <c r="E31" s="82"/>
      <c r="F31" s="82"/>
      <c r="G31" s="82"/>
      <c r="H31" s="82"/>
      <c r="I31" s="82"/>
      <c r="J31" s="83"/>
      <c r="K31" s="263"/>
      <c r="L31" s="261" t="s">
        <v>2065</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08" t="s">
        <v>805</v>
      </c>
      <c r="B36" s="772" t="str">
        <f>VLOOKUP(A36,EQUIPOS!A6:D154,3,FALSE)</f>
        <v>Camabaja</v>
      </c>
      <c r="C36" s="773"/>
      <c r="D36" s="773"/>
      <c r="E36" s="773"/>
      <c r="F36" s="773"/>
      <c r="G36" s="773"/>
      <c r="H36" s="774"/>
      <c r="I36" s="222"/>
      <c r="J36" s="223"/>
      <c r="K36" s="224">
        <f>VLOOKUP(A36,EQUIPOS!A6:D163,4,FALSE)</f>
        <v>185736.38360519661</v>
      </c>
      <c r="L36" s="225"/>
      <c r="M36" s="226">
        <v>0.75</v>
      </c>
      <c r="N36" s="227">
        <f>K36/M36</f>
        <v>247648.51147359548</v>
      </c>
    </row>
    <row r="37" spans="1:14">
      <c r="A37" s="108" t="s">
        <v>923</v>
      </c>
      <c r="B37" s="772" t="str">
        <f>VLOOKUP(A37,EQUIPOS!A7:D154,3,FALSE)</f>
        <v>Grúa (capacidad 15 ton)</v>
      </c>
      <c r="C37" s="773"/>
      <c r="D37" s="773"/>
      <c r="E37" s="773"/>
      <c r="F37" s="773"/>
      <c r="G37" s="773"/>
      <c r="H37" s="774"/>
      <c r="I37" s="222"/>
      <c r="J37" s="223"/>
      <c r="K37" s="224">
        <f>VLOOKUP(A37,EQUIPOS!A7:D164,4,FALSE)</f>
        <v>143637.90481137391</v>
      </c>
      <c r="L37" s="225"/>
      <c r="M37" s="226">
        <v>0.75</v>
      </c>
      <c r="N37" s="227">
        <f>K37/M37</f>
        <v>191517.20641516522</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9"/>
      <c r="L39" s="776"/>
      <c r="M39" s="777"/>
      <c r="N39" s="228"/>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0.05</v>
      </c>
      <c r="M42" s="784"/>
      <c r="N42" s="105">
        <f>N76*L42</f>
        <v>2086.3498333333332</v>
      </c>
    </row>
    <row r="43" spans="1:14" ht="15.75" thickBot="1">
      <c r="B43" s="759" t="s">
        <v>2072</v>
      </c>
      <c r="C43" s="760"/>
      <c r="D43" s="760"/>
      <c r="E43" s="760"/>
      <c r="F43" s="760"/>
      <c r="G43" s="760"/>
      <c r="H43" s="760"/>
      <c r="I43" s="760"/>
      <c r="J43" s="760"/>
      <c r="K43" s="760"/>
      <c r="L43" s="760"/>
      <c r="M43" s="761"/>
      <c r="N43" s="344">
        <f>SUM(N36:N42)</f>
        <v>441252.06772209407</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1295</v>
      </c>
      <c r="B48" s="43" t="str">
        <f>VLOOKUP(A48,MATERIALES!A4:D373,3,FALSE)</f>
        <v>Costal de fibra o fique</v>
      </c>
      <c r="C48" s="236"/>
      <c r="D48" s="236"/>
      <c r="E48" s="236"/>
      <c r="F48" s="236"/>
      <c r="G48" s="236"/>
      <c r="H48" s="236"/>
      <c r="I48" s="223"/>
      <c r="J48" s="200" t="str">
        <f>VLOOKUP(A48,MATERIALES!A4:D373,2,FALSE)</f>
        <v>u</v>
      </c>
      <c r="K48" s="237">
        <v>10</v>
      </c>
      <c r="L48" s="222"/>
      <c r="M48" s="238">
        <f>VLOOKUP(A48,MATERIALES!A5:D373,4,FALSE)</f>
        <v>557.22487610415624</v>
      </c>
      <c r="N48" s="227">
        <f>K48*M48</f>
        <v>5572.2487610415628</v>
      </c>
    </row>
    <row r="49" spans="1:14">
      <c r="A49" t="s">
        <v>1252</v>
      </c>
      <c r="B49" s="43" t="str">
        <f>VLOOKUP(A49,MATERIALES!A5:D373,3,FALSE)</f>
        <v>Cicatrizante (para remoción de especies vegetales)</v>
      </c>
      <c r="C49" s="236"/>
      <c r="D49" s="236"/>
      <c r="E49" s="236"/>
      <c r="F49" s="236"/>
      <c r="G49" s="236"/>
      <c r="H49" s="236"/>
      <c r="I49" s="223"/>
      <c r="J49" s="200" t="str">
        <f>VLOOKUP(A49,MATERIALES!A5:D373,2,FALSE)</f>
        <v>kg</v>
      </c>
      <c r="K49" s="237">
        <v>1</v>
      </c>
      <c r="L49" s="222"/>
      <c r="M49" s="238">
        <f>VLOOKUP(A49,MATERIALES!A6:D373,4,FALSE)</f>
        <v>16794.070439940904</v>
      </c>
      <c r="N49" s="227">
        <f>K49*M49</f>
        <v>16794.070439940904</v>
      </c>
    </row>
    <row r="50" spans="1:14">
      <c r="A50" s="182" t="s">
        <v>1591</v>
      </c>
      <c r="B50" s="43" t="str">
        <f>VLOOKUP(A50,MATERIALES!A6:D373,3,FALSE)</f>
        <v>Nutrientes (para remoción de especies vegetales) (dap, triple 15 o similar) (ítem 201.9)</v>
      </c>
      <c r="C50" s="236"/>
      <c r="D50" s="236"/>
      <c r="E50" s="236"/>
      <c r="F50" s="236"/>
      <c r="G50" s="236"/>
      <c r="H50" s="236"/>
      <c r="I50" s="223"/>
      <c r="J50" s="200" t="str">
        <f>VLOOKUP(A50,MATERIALES!A6:D373,2,FALSE)</f>
        <v>kg</v>
      </c>
      <c r="K50" s="237">
        <v>1</v>
      </c>
      <c r="L50" s="222"/>
      <c r="M50" s="238">
        <f>VLOOKUP(A50,MATERIALES!A6:D373,4,FALSE)</f>
        <v>2692.8444453139173</v>
      </c>
      <c r="N50" s="227">
        <f>K50*M50</f>
        <v>2692.8444453139173</v>
      </c>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25059.163646296383</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s="141" t="s">
        <v>710</v>
      </c>
      <c r="B70" s="49" t="str">
        <f>VLOOKUP(A70,'MANO DE OBRA'!A8:D68,3,FALSE)</f>
        <v>Obrero (4)</v>
      </c>
      <c r="C70" s="47"/>
      <c r="D70" s="47"/>
      <c r="E70" s="47"/>
      <c r="F70" s="47"/>
      <c r="G70" s="47"/>
      <c r="H70" s="47"/>
      <c r="I70" s="247">
        <f>K70/J70*100</f>
        <v>135330.79999999999</v>
      </c>
      <c r="J70" s="248">
        <v>185</v>
      </c>
      <c r="K70" s="249">
        <f>VLOOKUP(A70,'MANO DE OBRA'!A8:D99,4,FALSE)</f>
        <v>250361.97999999998</v>
      </c>
      <c r="L70" s="50"/>
      <c r="M70" s="250">
        <v>6</v>
      </c>
      <c r="N70" s="345">
        <f>K70/M70</f>
        <v>41726.996666666666</v>
      </c>
      <c r="O70" s="106"/>
    </row>
    <row r="71" spans="1:15">
      <c r="B71" s="49"/>
      <c r="C71" s="47"/>
      <c r="D71" s="47"/>
      <c r="E71" s="47"/>
      <c r="F71" s="47"/>
      <c r="G71" s="47"/>
      <c r="H71" s="47"/>
      <c r="I71" s="247"/>
      <c r="J71" s="248"/>
      <c r="K71" s="249"/>
      <c r="L71" s="50"/>
      <c r="M71" s="254"/>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41726.996666666666</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508038.22803505708</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101607.64560701142</v>
      </c>
      <c r="M83" s="794"/>
      <c r="N83" s="51"/>
    </row>
    <row r="84" spans="1:14">
      <c r="B84" s="89" t="s">
        <v>2090</v>
      </c>
      <c r="C84" s="90"/>
      <c r="D84" s="90"/>
      <c r="E84" s="90"/>
      <c r="F84" s="90"/>
      <c r="G84" s="90"/>
      <c r="H84" s="90"/>
      <c r="I84" s="87"/>
      <c r="J84" s="88"/>
      <c r="K84" s="259">
        <v>0.05</v>
      </c>
      <c r="L84" s="793">
        <f>N78*K84</f>
        <v>25401.911401752855</v>
      </c>
      <c r="M84" s="794"/>
      <c r="N84" s="51"/>
    </row>
    <row r="85" spans="1:14" ht="15.75" thickBot="1">
      <c r="B85" s="91" t="s">
        <v>2091</v>
      </c>
      <c r="C85" s="92"/>
      <c r="D85" s="92"/>
      <c r="E85" s="92"/>
      <c r="F85" s="92"/>
      <c r="G85" s="92"/>
      <c r="H85" s="92"/>
      <c r="I85" s="93"/>
      <c r="J85" s="94"/>
      <c r="K85" s="260">
        <v>0.05</v>
      </c>
      <c r="L85" s="795">
        <f>N78*K85</f>
        <v>25401.911401752855</v>
      </c>
      <c r="M85" s="796"/>
      <c r="N85" s="51"/>
    </row>
    <row r="86" spans="1:14" ht="15.75" thickBot="1">
      <c r="B86" s="759" t="s">
        <v>2072</v>
      </c>
      <c r="C86" s="760"/>
      <c r="D86" s="760"/>
      <c r="E86" s="760"/>
      <c r="F86" s="760"/>
      <c r="G86" s="760"/>
      <c r="H86" s="760"/>
      <c r="I86" s="760"/>
      <c r="J86" s="760"/>
      <c r="K86" s="760"/>
      <c r="L86" s="760"/>
      <c r="M86" s="761"/>
      <c r="N86" s="52">
        <f>L83+L84+L85</f>
        <v>152411.46841051712</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660449.69644557417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1.5"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topLeftCell="C52"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66</v>
      </c>
      <c r="C31" s="81" t="s">
        <v>67</v>
      </c>
      <c r="D31" s="82"/>
      <c r="E31" s="82"/>
      <c r="F31" s="82"/>
      <c r="G31" s="82"/>
      <c r="H31" s="82"/>
      <c r="I31" s="82"/>
      <c r="J31" s="83"/>
      <c r="K31" s="263"/>
      <c r="L31" s="261" t="s">
        <v>2065</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08" t="s">
        <v>805</v>
      </c>
      <c r="B36" s="772" t="str">
        <f>VLOOKUP(A36,EQUIPOS!A6:D154,3,FALSE)</f>
        <v>Camabaja</v>
      </c>
      <c r="C36" s="773"/>
      <c r="D36" s="773"/>
      <c r="E36" s="773"/>
      <c r="F36" s="773"/>
      <c r="G36" s="773"/>
      <c r="H36" s="774"/>
      <c r="I36" s="222"/>
      <c r="J36" s="223"/>
      <c r="K36" s="224">
        <f>VLOOKUP(A36,EQUIPOS!A6:D163,4,FALSE)</f>
        <v>185736.38360519661</v>
      </c>
      <c r="L36" s="225"/>
      <c r="M36" s="226">
        <v>0.6875</v>
      </c>
      <c r="N36" s="227">
        <f>K36/M36</f>
        <v>270162.01251664961</v>
      </c>
    </row>
    <row r="37" spans="1:14">
      <c r="A37" s="108" t="s">
        <v>923</v>
      </c>
      <c r="B37" s="772" t="str">
        <f>VLOOKUP(A37,EQUIPOS!A7:D154,3,FALSE)</f>
        <v>Grúa (capacidad 15 ton)</v>
      </c>
      <c r="C37" s="773"/>
      <c r="D37" s="773"/>
      <c r="E37" s="773"/>
      <c r="F37" s="773"/>
      <c r="G37" s="773"/>
      <c r="H37" s="774"/>
      <c r="I37" s="222"/>
      <c r="J37" s="223"/>
      <c r="K37" s="224">
        <f>VLOOKUP(A37,EQUIPOS!A7:D164,4,FALSE)</f>
        <v>143637.90481137391</v>
      </c>
      <c r="L37" s="225"/>
      <c r="M37" s="226">
        <v>0.6875</v>
      </c>
      <c r="N37" s="227">
        <f>K37/M37</f>
        <v>208927.8615438166</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9"/>
      <c r="L39" s="776"/>
      <c r="M39" s="777"/>
      <c r="N39" s="228"/>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0.05</v>
      </c>
      <c r="M42" s="784"/>
      <c r="N42" s="105">
        <f>N76*L42</f>
        <v>2276.0179999999996</v>
      </c>
    </row>
    <row r="43" spans="1:14" ht="15.75" thickBot="1">
      <c r="B43" s="759" t="s">
        <v>2072</v>
      </c>
      <c r="C43" s="760"/>
      <c r="D43" s="760"/>
      <c r="E43" s="760"/>
      <c r="F43" s="760"/>
      <c r="G43" s="760"/>
      <c r="H43" s="760"/>
      <c r="I43" s="760"/>
      <c r="J43" s="760"/>
      <c r="K43" s="760"/>
      <c r="L43" s="760"/>
      <c r="M43" s="761"/>
      <c r="N43" s="344">
        <f>SUM(N36:N42)</f>
        <v>481365.89206046617</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1295</v>
      </c>
      <c r="B48" s="43" t="str">
        <f>VLOOKUP(A48,MATERIALES!A4:D373,3,FALSE)</f>
        <v>Costal de fibra o fique</v>
      </c>
      <c r="C48" s="236"/>
      <c r="D48" s="236"/>
      <c r="E48" s="236"/>
      <c r="F48" s="236"/>
      <c r="G48" s="236"/>
      <c r="H48" s="236"/>
      <c r="I48" s="223"/>
      <c r="J48" s="200" t="str">
        <f>VLOOKUP(A48,MATERIALES!A4:D373,2,FALSE)</f>
        <v>u</v>
      </c>
      <c r="K48" s="237">
        <v>10</v>
      </c>
      <c r="L48" s="222"/>
      <c r="M48" s="238">
        <f>VLOOKUP(A48,MATERIALES!A5:D373,4,FALSE)</f>
        <v>557.22487610415624</v>
      </c>
      <c r="N48" s="227">
        <f>K48*M48</f>
        <v>5572.2487610415628</v>
      </c>
    </row>
    <row r="49" spans="1:14">
      <c r="A49" t="s">
        <v>1252</v>
      </c>
      <c r="B49" s="43" t="str">
        <f>VLOOKUP(A49,MATERIALES!A5:D373,3,FALSE)</f>
        <v>Cicatrizante (para remoción de especies vegetales)</v>
      </c>
      <c r="C49" s="236"/>
      <c r="D49" s="236"/>
      <c r="E49" s="236"/>
      <c r="F49" s="236"/>
      <c r="G49" s="236"/>
      <c r="H49" s="236"/>
      <c r="I49" s="223"/>
      <c r="J49" s="200" t="str">
        <f>VLOOKUP(A49,MATERIALES!A5:D373,2,FALSE)</f>
        <v>kg</v>
      </c>
      <c r="K49" s="237">
        <v>1</v>
      </c>
      <c r="L49" s="222"/>
      <c r="M49" s="238">
        <f>VLOOKUP(A49,MATERIALES!A6:D373,4,FALSE)</f>
        <v>16794.070439940904</v>
      </c>
      <c r="N49" s="227">
        <f>K49*M49</f>
        <v>16794.070439940904</v>
      </c>
    </row>
    <row r="50" spans="1:14">
      <c r="A50" s="108" t="s">
        <v>1591</v>
      </c>
      <c r="B50" s="43" t="str">
        <f>VLOOKUP(A50,MATERIALES!A6:D373,3,FALSE)</f>
        <v>Nutrientes (para remoción de especies vegetales) (dap, triple 15 o similar) (ítem 201.9)</v>
      </c>
      <c r="C50" s="236"/>
      <c r="D50" s="236"/>
      <c r="E50" s="236"/>
      <c r="F50" s="236"/>
      <c r="G50" s="236"/>
      <c r="H50" s="236"/>
      <c r="I50" s="223"/>
      <c r="J50" s="200" t="str">
        <f>VLOOKUP(A50,MATERIALES!A6:D373,2,FALSE)</f>
        <v>kg</v>
      </c>
      <c r="K50" s="237">
        <v>1</v>
      </c>
      <c r="L50" s="222"/>
      <c r="M50" s="238">
        <f>VLOOKUP(A50,MATERIALES!A6:D373,4,FALSE)</f>
        <v>2692.8444453139173</v>
      </c>
      <c r="N50" s="227">
        <f>K50*M50</f>
        <v>2692.8444453139173</v>
      </c>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25059.163646296383</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710</v>
      </c>
      <c r="B70" s="49" t="str">
        <f>VLOOKUP(A70,'MANO DE OBRA'!A8:D68,3,FALSE)</f>
        <v>Obrero (4)</v>
      </c>
      <c r="C70" s="47"/>
      <c r="D70" s="47"/>
      <c r="E70" s="47"/>
      <c r="F70" s="47"/>
      <c r="G70" s="47"/>
      <c r="H70" s="47"/>
      <c r="I70" s="247">
        <f>K70/J70*100</f>
        <v>135330.79999999999</v>
      </c>
      <c r="J70" s="248">
        <v>185</v>
      </c>
      <c r="K70" s="249">
        <f>VLOOKUP(A70,'MANO DE OBRA'!A8:D99,4,FALSE)</f>
        <v>250361.97999999998</v>
      </c>
      <c r="L70" s="50"/>
      <c r="M70" s="250">
        <v>5.5</v>
      </c>
      <c r="N70" s="345">
        <f>K70/M70</f>
        <v>45520.359999999993</v>
      </c>
      <c r="O70" s="106"/>
    </row>
    <row r="71" spans="1:15">
      <c r="B71" s="49"/>
      <c r="C71" s="47"/>
      <c r="D71" s="47"/>
      <c r="E71" s="47"/>
      <c r="F71" s="47"/>
      <c r="G71" s="47"/>
      <c r="H71" s="47"/>
      <c r="I71" s="247"/>
      <c r="J71" s="248"/>
      <c r="K71" s="249"/>
      <c r="L71" s="50"/>
      <c r="M71" s="254"/>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45520.359999999993</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551945.41570676258</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110389.08314135252</v>
      </c>
      <c r="M83" s="794"/>
      <c r="N83" s="51"/>
    </row>
    <row r="84" spans="1:14">
      <c r="B84" s="89" t="s">
        <v>2090</v>
      </c>
      <c r="C84" s="90"/>
      <c r="D84" s="90"/>
      <c r="E84" s="90"/>
      <c r="F84" s="90"/>
      <c r="G84" s="90"/>
      <c r="H84" s="90"/>
      <c r="I84" s="87"/>
      <c r="J84" s="88"/>
      <c r="K84" s="259">
        <v>0.05</v>
      </c>
      <c r="L84" s="793">
        <f>N78*K84</f>
        <v>27597.270785338129</v>
      </c>
      <c r="M84" s="794"/>
      <c r="N84" s="51"/>
    </row>
    <row r="85" spans="1:14" ht="15.75" thickBot="1">
      <c r="B85" s="91" t="s">
        <v>2091</v>
      </c>
      <c r="C85" s="92"/>
      <c r="D85" s="92"/>
      <c r="E85" s="92"/>
      <c r="F85" s="92"/>
      <c r="G85" s="92"/>
      <c r="H85" s="92"/>
      <c r="I85" s="93"/>
      <c r="J85" s="94"/>
      <c r="K85" s="260">
        <v>0.05</v>
      </c>
      <c r="L85" s="795">
        <f>N78*K85</f>
        <v>27597.270785338129</v>
      </c>
      <c r="M85" s="796"/>
      <c r="N85" s="51"/>
    </row>
    <row r="86" spans="1:14" ht="15.75" thickBot="1">
      <c r="B86" s="759" t="s">
        <v>2072</v>
      </c>
      <c r="C86" s="760"/>
      <c r="D86" s="760"/>
      <c r="E86" s="760"/>
      <c r="F86" s="760"/>
      <c r="G86" s="760"/>
      <c r="H86" s="760"/>
      <c r="I86" s="760"/>
      <c r="J86" s="760"/>
      <c r="K86" s="760"/>
      <c r="L86" s="760"/>
      <c r="M86" s="761"/>
      <c r="N86" s="52">
        <f>L83+L84+L85</f>
        <v>165583.62471202877</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717529.04041879135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1.5"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topLeftCell="A58" zoomScale="78" zoomScaleNormal="78" workbookViewId="0">
      <selection activeCell="M70" sqref="M70"/>
    </sheetView>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68</v>
      </c>
      <c r="C31" s="81" t="s">
        <v>69</v>
      </c>
      <c r="D31" s="82"/>
      <c r="E31" s="82"/>
      <c r="F31" s="82"/>
      <c r="G31" s="82"/>
      <c r="H31" s="82"/>
      <c r="I31" s="82"/>
      <c r="J31" s="83"/>
      <c r="K31" s="263"/>
      <c r="L31" s="261" t="s">
        <v>2065</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46" t="s">
        <v>923</v>
      </c>
      <c r="B36" s="772" t="str">
        <f>VLOOKUP(A36,EQUIPOS!A6:D154,3,FALSE)</f>
        <v>Grúa (capacidad 15 ton)</v>
      </c>
      <c r="C36" s="773"/>
      <c r="D36" s="773"/>
      <c r="E36" s="773"/>
      <c r="F36" s="773"/>
      <c r="G36" s="773"/>
      <c r="H36" s="774"/>
      <c r="I36" s="222"/>
      <c r="J36" s="223"/>
      <c r="K36" s="224">
        <f>VLOOKUP(A36,EQUIPOS!A6:D163,4,FALSE)</f>
        <v>143637.90481137391</v>
      </c>
      <c r="L36" s="225"/>
      <c r="M36" s="346">
        <v>1.125</v>
      </c>
      <c r="N36" s="227">
        <f>K36/M36</f>
        <v>127678.13761011015</v>
      </c>
    </row>
    <row r="37" spans="1:14">
      <c r="A37" s="108"/>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9"/>
      <c r="L39" s="776"/>
      <c r="M39" s="777"/>
      <c r="N39" s="228"/>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0.05</v>
      </c>
      <c r="M42" s="784"/>
      <c r="N42" s="105">
        <f>N76*L42</f>
        <v>1390.8998888888889</v>
      </c>
    </row>
    <row r="43" spans="1:14" ht="15.75" thickBot="1">
      <c r="B43" s="759" t="s">
        <v>2072</v>
      </c>
      <c r="C43" s="760"/>
      <c r="D43" s="760"/>
      <c r="E43" s="760"/>
      <c r="F43" s="760"/>
      <c r="G43" s="760"/>
      <c r="H43" s="760"/>
      <c r="I43" s="760"/>
      <c r="J43" s="760"/>
      <c r="K43" s="760"/>
      <c r="L43" s="760"/>
      <c r="M43" s="761"/>
      <c r="N43" s="344">
        <f>SUM(N36:N42)</f>
        <v>129069.03749899904</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43" t="s">
        <v>1295</v>
      </c>
      <c r="B48" s="43" t="str">
        <f>VLOOKUP(A48,MATERIALES!A4:D373,3,FALSE)</f>
        <v>Costal de fibra o fique</v>
      </c>
      <c r="C48" s="236"/>
      <c r="D48" s="236"/>
      <c r="E48" s="236"/>
      <c r="F48" s="236"/>
      <c r="G48" s="236"/>
      <c r="H48" s="236"/>
      <c r="I48" s="223"/>
      <c r="J48" s="200" t="str">
        <f>VLOOKUP(A48,MATERIALES!A4:D373,2,FALSE)</f>
        <v>u</v>
      </c>
      <c r="K48" s="402">
        <v>10</v>
      </c>
      <c r="L48" s="222"/>
      <c r="M48" s="238">
        <f>VLOOKUP(A48,MATERIALES!A5:D373,4,FALSE)</f>
        <v>557.22487610415624</v>
      </c>
      <c r="N48" s="227">
        <f>K48*M48</f>
        <v>5572.2487610415628</v>
      </c>
    </row>
    <row r="49" spans="1:14">
      <c r="A49" s="143" t="s">
        <v>1591</v>
      </c>
      <c r="B49" s="43" t="str">
        <f>VLOOKUP(A49,MATERIALES!A5:D373,3,FALSE)</f>
        <v>Nutrientes (para remoción de especies vegetales) (dap, triple 15 o similar) (ítem 201.9)</v>
      </c>
      <c r="C49" s="236"/>
      <c r="D49" s="236"/>
      <c r="E49" s="236"/>
      <c r="F49" s="236"/>
      <c r="G49" s="236"/>
      <c r="H49" s="236"/>
      <c r="I49" s="223"/>
      <c r="J49" s="200" t="str">
        <f>VLOOKUP(A49,MATERIALES!A5:D373,2,FALSE)</f>
        <v>kg</v>
      </c>
      <c r="K49" s="402">
        <v>1</v>
      </c>
      <c r="L49" s="222"/>
      <c r="M49" s="238">
        <f>VLOOKUP(A49,MATERIALES!A6:D373,4,FALSE)</f>
        <v>2692.8444453139173</v>
      </c>
      <c r="N49" s="227">
        <f>K49*M49</f>
        <v>2692.8444453139173</v>
      </c>
    </row>
    <row r="50" spans="1:14">
      <c r="A50" s="144" t="s">
        <v>1252</v>
      </c>
      <c r="B50" s="43" t="str">
        <f>VLOOKUP(A50,MATERIALES!A6:D373,3,FALSE)</f>
        <v>Cicatrizante (para remoción de especies vegetales)</v>
      </c>
      <c r="C50" s="236"/>
      <c r="D50" s="236"/>
      <c r="E50" s="236"/>
      <c r="F50" s="236"/>
      <c r="G50" s="236"/>
      <c r="H50" s="236"/>
      <c r="I50" s="223"/>
      <c r="J50" s="200" t="str">
        <f>VLOOKUP(A50,MATERIALES!A6:D373,2,FALSE)</f>
        <v>kg</v>
      </c>
      <c r="K50" s="402">
        <v>1</v>
      </c>
      <c r="L50" s="222"/>
      <c r="M50" s="238">
        <f>VLOOKUP(A50,MATERIALES!A6:D373,4,FALSE)</f>
        <v>16794.070439940904</v>
      </c>
      <c r="N50" s="227">
        <f>K50*M50</f>
        <v>16794.070439940904</v>
      </c>
    </row>
    <row r="51" spans="1:14">
      <c r="B51" s="43"/>
      <c r="C51" s="236"/>
      <c r="D51" s="236"/>
      <c r="E51" s="236"/>
      <c r="F51" s="236"/>
      <c r="G51" s="236"/>
      <c r="H51" s="236"/>
      <c r="I51" s="223"/>
      <c r="J51" s="200"/>
      <c r="K51" s="34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25059.163646296383</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s="142" t="s">
        <v>710</v>
      </c>
      <c r="B70" s="49" t="str">
        <f>VLOOKUP(A70,'MANO DE OBRA'!A8:D68,3,FALSE)</f>
        <v>Obrero (4)</v>
      </c>
      <c r="C70" s="47"/>
      <c r="D70" s="47"/>
      <c r="E70" s="47"/>
      <c r="F70" s="47"/>
      <c r="G70" s="47"/>
      <c r="H70" s="47"/>
      <c r="I70" s="247">
        <f>K70/J70*100</f>
        <v>135330.79999999999</v>
      </c>
      <c r="J70" s="248">
        <v>185</v>
      </c>
      <c r="K70" s="249">
        <f>VLOOKUP(A70,'MANO DE OBRA'!A8:D99,4,FALSE)</f>
        <v>250361.97999999998</v>
      </c>
      <c r="L70" s="50"/>
      <c r="M70" s="346">
        <v>9</v>
      </c>
      <c r="N70" s="345">
        <f>K70/M70</f>
        <v>27817.997777777775</v>
      </c>
      <c r="O70" s="106"/>
    </row>
    <row r="71" spans="1:15">
      <c r="B71" s="49"/>
      <c r="C71" s="47"/>
      <c r="D71" s="47"/>
      <c r="E71" s="47"/>
      <c r="F71" s="47"/>
      <c r="G71" s="47"/>
      <c r="H71" s="47"/>
      <c r="I71" s="247"/>
      <c r="J71" s="248"/>
      <c r="K71" s="249"/>
      <c r="L71" s="50"/>
      <c r="M71" s="254"/>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125"/>
    </row>
    <row r="76" spans="1:15" ht="15.75" thickBot="1">
      <c r="B76" s="759" t="s">
        <v>2072</v>
      </c>
      <c r="C76" s="760"/>
      <c r="D76" s="760"/>
      <c r="E76" s="760"/>
      <c r="F76" s="760"/>
      <c r="G76" s="760"/>
      <c r="H76" s="760"/>
      <c r="I76" s="766"/>
      <c r="J76" s="766"/>
      <c r="K76" s="766"/>
      <c r="L76" s="766"/>
      <c r="M76" s="767"/>
      <c r="N76" s="401">
        <f>SUM(N70:N75)</f>
        <v>27817.997777777775</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181946.19892307321</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36389.239784614641</v>
      </c>
      <c r="M83" s="794"/>
      <c r="N83" s="51"/>
    </row>
    <row r="84" spans="1:14">
      <c r="B84" s="89" t="s">
        <v>2090</v>
      </c>
      <c r="C84" s="90"/>
      <c r="D84" s="90"/>
      <c r="E84" s="90"/>
      <c r="F84" s="90"/>
      <c r="G84" s="90"/>
      <c r="H84" s="90"/>
      <c r="I84" s="87"/>
      <c r="J84" s="88"/>
      <c r="K84" s="259">
        <v>0.05</v>
      </c>
      <c r="L84" s="793">
        <f>N78*K84</f>
        <v>9097.3099461536603</v>
      </c>
      <c r="M84" s="794"/>
      <c r="N84" s="51"/>
    </row>
    <row r="85" spans="1:14" ht="15.75" thickBot="1">
      <c r="B85" s="91" t="s">
        <v>2091</v>
      </c>
      <c r="C85" s="92"/>
      <c r="D85" s="92"/>
      <c r="E85" s="92"/>
      <c r="F85" s="92"/>
      <c r="G85" s="92"/>
      <c r="H85" s="92"/>
      <c r="I85" s="93"/>
      <c r="J85" s="94"/>
      <c r="K85" s="260">
        <v>0.05</v>
      </c>
      <c r="L85" s="795">
        <f>N78*K85</f>
        <v>9097.3099461536603</v>
      </c>
      <c r="M85" s="796"/>
      <c r="N85" s="51"/>
    </row>
    <row r="86" spans="1:14" ht="15.75" thickBot="1">
      <c r="B86" s="759" t="s">
        <v>2072</v>
      </c>
      <c r="C86" s="760"/>
      <c r="D86" s="760"/>
      <c r="E86" s="760"/>
      <c r="F86" s="760"/>
      <c r="G86" s="760"/>
      <c r="H86" s="760"/>
      <c r="I86" s="760"/>
      <c r="J86" s="760"/>
      <c r="K86" s="760"/>
      <c r="L86" s="760"/>
      <c r="M86" s="761"/>
      <c r="N86" s="52">
        <f>L83+L84+L85</f>
        <v>54583.859676921966</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236530.05859999519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2.25"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topLeftCell="A40"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70</v>
      </c>
      <c r="C31" s="81" t="s">
        <v>2117</v>
      </c>
      <c r="D31" s="82"/>
      <c r="E31" s="82"/>
      <c r="F31" s="82"/>
      <c r="G31" s="82"/>
      <c r="H31" s="82"/>
      <c r="I31" s="82"/>
      <c r="J31" s="83"/>
      <c r="K31" s="263"/>
      <c r="L31" s="261" t="s">
        <v>2065</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46" t="s">
        <v>923</v>
      </c>
      <c r="B36" s="772" t="str">
        <f>VLOOKUP(A36,EQUIPOS!A6:D154,3,FALSE)</f>
        <v>Grúa (capacidad 15 ton)</v>
      </c>
      <c r="C36" s="773"/>
      <c r="D36" s="773"/>
      <c r="E36" s="773"/>
      <c r="F36" s="773"/>
      <c r="G36" s="773"/>
      <c r="H36" s="774"/>
      <c r="I36" s="222"/>
      <c r="J36" s="223"/>
      <c r="K36" s="224">
        <f>VLOOKUP(A36,EQUIPOS!A6:D163,4,FALSE)</f>
        <v>143637.90481137391</v>
      </c>
      <c r="L36" s="225"/>
      <c r="M36" s="403">
        <v>1</v>
      </c>
      <c r="N36" s="227">
        <f>K36/M36</f>
        <v>143637.90481137391</v>
      </c>
    </row>
    <row r="37" spans="1:14">
      <c r="A37" s="146" t="s">
        <v>1077</v>
      </c>
      <c r="B37" s="772" t="str">
        <f>VLOOKUP(A37,EQUIPOS!A7:D154,3,FALSE)</f>
        <v>Volqueta 6 m3</v>
      </c>
      <c r="C37" s="773"/>
      <c r="D37" s="773"/>
      <c r="E37" s="773"/>
      <c r="F37" s="773"/>
      <c r="G37" s="773"/>
      <c r="H37" s="774"/>
      <c r="I37" s="222"/>
      <c r="J37" s="223"/>
      <c r="K37" s="224">
        <f>VLOOKUP(A37,EQUIPOS!A7:D164,4,FALSE)</f>
        <v>91509.332647680494</v>
      </c>
      <c r="L37" s="225"/>
      <c r="M37" s="404">
        <v>1</v>
      </c>
      <c r="N37" s="227">
        <f>K37/M37</f>
        <v>91509.332647680494</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9"/>
      <c r="L39" s="776"/>
      <c r="M39" s="777"/>
      <c r="N39" s="228"/>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0.05</v>
      </c>
      <c r="M42" s="784"/>
      <c r="N42" s="105">
        <f>N76*L42</f>
        <v>1564.762375</v>
      </c>
    </row>
    <row r="43" spans="1:14" ht="15.75" thickBot="1">
      <c r="B43" s="759" t="s">
        <v>2072</v>
      </c>
      <c r="C43" s="760"/>
      <c r="D43" s="760"/>
      <c r="E43" s="760"/>
      <c r="F43" s="760"/>
      <c r="G43" s="760"/>
      <c r="H43" s="760"/>
      <c r="I43" s="760"/>
      <c r="J43" s="760"/>
      <c r="K43" s="760"/>
      <c r="L43" s="760"/>
      <c r="M43" s="761"/>
      <c r="N43" s="344">
        <f>SUM(N36:N42)</f>
        <v>236711.99983405438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46" t="s">
        <v>1295</v>
      </c>
      <c r="B48" s="43" t="str">
        <f>VLOOKUP(A48,MATERIALES!A4:D373,3,FALSE)</f>
        <v>Costal de fibra o fique</v>
      </c>
      <c r="C48" s="236"/>
      <c r="D48" s="236"/>
      <c r="E48" s="236"/>
      <c r="F48" s="236"/>
      <c r="G48" s="236"/>
      <c r="H48" s="236"/>
      <c r="I48" s="223"/>
      <c r="J48" s="200" t="str">
        <f>VLOOKUP(A48,MATERIALES!A4:D385,2,FALSE)</f>
        <v>u</v>
      </c>
      <c r="K48" s="402">
        <v>10</v>
      </c>
      <c r="L48" s="222"/>
      <c r="M48" s="238">
        <f>VLOOKUP(A48,MATERIALES!A5:D373,4,FALSE)</f>
        <v>557.22487610415624</v>
      </c>
      <c r="N48" s="227">
        <f>K48*M48</f>
        <v>5572.2487610415628</v>
      </c>
    </row>
    <row r="49" spans="1:14">
      <c r="A49" s="145" t="s">
        <v>1591</v>
      </c>
      <c r="B49" s="43" t="str">
        <f>VLOOKUP(A49,MATERIALES!A5:D373,3,FALSE)</f>
        <v>Nutrientes (para remoción de especies vegetales) (dap, triple 15 o similar) (ítem 201.9)</v>
      </c>
      <c r="C49" s="236"/>
      <c r="D49" s="236"/>
      <c r="E49" s="236"/>
      <c r="F49" s="236"/>
      <c r="G49" s="236"/>
      <c r="H49" s="236"/>
      <c r="I49" s="223"/>
      <c r="J49" s="200" t="str">
        <f>VLOOKUP(A49,MATERIALES!A5:D386,2,FALSE)</f>
        <v>kg</v>
      </c>
      <c r="K49" s="402">
        <v>1</v>
      </c>
      <c r="L49" s="222"/>
      <c r="M49" s="238">
        <f>VLOOKUP(A49,MATERIALES!A6:D373,4,FALSE)</f>
        <v>2692.8444453139173</v>
      </c>
      <c r="N49" s="227">
        <f>K49*M49</f>
        <v>2692.8444453139173</v>
      </c>
    </row>
    <row r="50" spans="1:14">
      <c r="A50" s="146" t="s">
        <v>1252</v>
      </c>
      <c r="B50" s="43" t="str">
        <f>VLOOKUP(A50,MATERIALES!A6:D373,3,FALSE)</f>
        <v>Cicatrizante (para remoción de especies vegetales)</v>
      </c>
      <c r="C50" s="236"/>
      <c r="D50" s="236"/>
      <c r="E50" s="236"/>
      <c r="F50" s="236"/>
      <c r="G50" s="236"/>
      <c r="H50" s="236"/>
      <c r="I50" s="223"/>
      <c r="J50" s="200" t="str">
        <f>VLOOKUP(A50,MATERIALES!A6:D387,2,FALSE)</f>
        <v>kg</v>
      </c>
      <c r="K50" s="402">
        <v>1</v>
      </c>
      <c r="L50" s="222"/>
      <c r="M50" s="238">
        <f>VLOOKUP(A50,MATERIALES!A6:D373,4,FALSE)</f>
        <v>16794.070439940904</v>
      </c>
      <c r="N50" s="227">
        <f>K50*M50</f>
        <v>16794.070439940904</v>
      </c>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25059.163646296383</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s="142" t="s">
        <v>710</v>
      </c>
      <c r="B70" s="49" t="str">
        <f>VLOOKUP(A70,'MANO DE OBRA'!A8:D68,3,FALSE)</f>
        <v>Obrero (4)</v>
      </c>
      <c r="C70" s="47"/>
      <c r="D70" s="47"/>
      <c r="E70" s="47"/>
      <c r="F70" s="47"/>
      <c r="G70" s="47"/>
      <c r="H70" s="47"/>
      <c r="I70" s="247">
        <f>K70/J70*100</f>
        <v>135330.79999999999</v>
      </c>
      <c r="J70" s="248">
        <v>185</v>
      </c>
      <c r="K70" s="249">
        <f>VLOOKUP(A70,'MANO DE OBRA'!A8:D99,4,FALSE)</f>
        <v>250361.97999999998</v>
      </c>
      <c r="L70" s="50"/>
      <c r="M70" s="250">
        <v>8</v>
      </c>
      <c r="N70" s="345">
        <f>K70/M70</f>
        <v>31295.247499999998</v>
      </c>
      <c r="O70" s="106"/>
    </row>
    <row r="71" spans="1:15">
      <c r="B71" s="49"/>
      <c r="C71" s="47"/>
      <c r="D71" s="47"/>
      <c r="E71" s="47"/>
      <c r="F71" s="47"/>
      <c r="G71" s="47"/>
      <c r="H71" s="47"/>
      <c r="I71" s="247"/>
      <c r="J71" s="248"/>
      <c r="K71" s="249"/>
      <c r="L71" s="50"/>
      <c r="M71" s="254"/>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31295.247499999998</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293066.4109803508</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58613.282196070162</v>
      </c>
      <c r="M83" s="794"/>
      <c r="N83" s="51"/>
    </row>
    <row r="84" spans="1:14">
      <c r="B84" s="89" t="s">
        <v>2090</v>
      </c>
      <c r="C84" s="90"/>
      <c r="D84" s="90"/>
      <c r="E84" s="90"/>
      <c r="F84" s="90"/>
      <c r="G84" s="90"/>
      <c r="H84" s="90"/>
      <c r="I84" s="87"/>
      <c r="J84" s="88"/>
      <c r="K84" s="259">
        <v>0.05</v>
      </c>
      <c r="L84" s="793">
        <f>N78*K84</f>
        <v>14653.320549017541</v>
      </c>
      <c r="M84" s="794"/>
      <c r="N84" s="51"/>
    </row>
    <row r="85" spans="1:14" ht="15.75" thickBot="1">
      <c r="B85" s="91" t="s">
        <v>2091</v>
      </c>
      <c r="C85" s="92"/>
      <c r="D85" s="92"/>
      <c r="E85" s="92"/>
      <c r="F85" s="92"/>
      <c r="G85" s="92"/>
      <c r="H85" s="92"/>
      <c r="I85" s="93"/>
      <c r="J85" s="94"/>
      <c r="K85" s="260">
        <v>0.05</v>
      </c>
      <c r="L85" s="795">
        <f>N78*K85</f>
        <v>14653.320549017541</v>
      </c>
      <c r="M85" s="796"/>
      <c r="N85" s="51"/>
    </row>
    <row r="86" spans="1:14" ht="15.75" thickBot="1">
      <c r="B86" s="759" t="s">
        <v>2072</v>
      </c>
      <c r="C86" s="760"/>
      <c r="D86" s="760"/>
      <c r="E86" s="760"/>
      <c r="F86" s="760"/>
      <c r="G86" s="760"/>
      <c r="H86" s="760"/>
      <c r="I86" s="760"/>
      <c r="J86" s="760"/>
      <c r="K86" s="760"/>
      <c r="L86" s="760"/>
      <c r="M86" s="761"/>
      <c r="N86" s="52">
        <f>L83+L84+L85</f>
        <v>87919.923294105247</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380986.33427445602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2102</v>
      </c>
      <c r="C118" s="55"/>
      <c r="D118" s="55"/>
      <c r="E118" s="12"/>
      <c r="F118" s="12"/>
      <c r="G118" s="12"/>
      <c r="H118" s="12"/>
      <c r="I118" s="12"/>
      <c r="J118" s="736"/>
      <c r="K118" s="736"/>
      <c r="L118" s="736"/>
      <c r="M118" s="736"/>
      <c r="N118" s="737"/>
    </row>
    <row r="119" spans="2:14" ht="15.75" customHeight="1"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topLeftCell="A37"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72</v>
      </c>
      <c r="C31" s="81" t="s">
        <v>73</v>
      </c>
      <c r="D31" s="82"/>
      <c r="E31" s="82"/>
      <c r="F31" s="82"/>
      <c r="G31" s="82"/>
      <c r="H31" s="82"/>
      <c r="I31" s="82"/>
      <c r="J31" s="83"/>
      <c r="K31" s="263"/>
      <c r="L31" s="261" t="s">
        <v>2065</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08" t="s">
        <v>923</v>
      </c>
      <c r="B36" s="772" t="str">
        <f>VLOOKUP(A36,EQUIPOS!A6:D154,3,FALSE)</f>
        <v>Grúa (capacidad 15 ton)</v>
      </c>
      <c r="C36" s="773"/>
      <c r="D36" s="773"/>
      <c r="E36" s="773"/>
      <c r="F36" s="773"/>
      <c r="G36" s="773"/>
      <c r="H36" s="774"/>
      <c r="I36" s="222"/>
      <c r="J36" s="223"/>
      <c r="K36" s="224">
        <f>VLOOKUP(A36,EQUIPOS!A6:D163,4,FALSE)</f>
        <v>143637.90481137391</v>
      </c>
      <c r="L36" s="225"/>
      <c r="M36" s="226">
        <v>0.9375</v>
      </c>
      <c r="N36" s="227">
        <f>K36/M36</f>
        <v>153213.76513213216</v>
      </c>
    </row>
    <row r="37" spans="1:14">
      <c r="A37" s="108" t="s">
        <v>1077</v>
      </c>
      <c r="B37" s="772" t="str">
        <f>VLOOKUP(A37,EQUIPOS!A7:D154,3,FALSE)</f>
        <v>Volqueta 6 m3</v>
      </c>
      <c r="C37" s="773"/>
      <c r="D37" s="773"/>
      <c r="E37" s="773"/>
      <c r="F37" s="773"/>
      <c r="G37" s="773"/>
      <c r="H37" s="774"/>
      <c r="I37" s="222"/>
      <c r="J37" s="223"/>
      <c r="K37" s="224">
        <f>VLOOKUP(A37,EQUIPOS!A7:D164,4,FALSE)</f>
        <v>91509.332647680494</v>
      </c>
      <c r="L37" s="225"/>
      <c r="M37" s="226">
        <v>0.9375</v>
      </c>
      <c r="N37" s="227">
        <f>K37/M37</f>
        <v>97609.954824192522</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9"/>
      <c r="L39" s="776"/>
      <c r="M39" s="777"/>
      <c r="N39" s="228"/>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0.05</v>
      </c>
      <c r="M42" s="784"/>
      <c r="N42" s="105">
        <f>N76*L42</f>
        <v>1669.0798666666667</v>
      </c>
    </row>
    <row r="43" spans="1:14" ht="15.75" thickBot="1">
      <c r="B43" s="759" t="s">
        <v>2072</v>
      </c>
      <c r="C43" s="760"/>
      <c r="D43" s="760"/>
      <c r="E43" s="760"/>
      <c r="F43" s="760"/>
      <c r="G43" s="760"/>
      <c r="H43" s="760"/>
      <c r="I43" s="760"/>
      <c r="J43" s="760"/>
      <c r="K43" s="760"/>
      <c r="L43" s="760"/>
      <c r="M43" s="761"/>
      <c r="N43" s="344">
        <f>SUM(N36:N42)</f>
        <v>252492.79982299134</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1295</v>
      </c>
      <c r="B48" s="43" t="str">
        <f>VLOOKUP(A48,MATERIALES!A4:D373,3,FALSE)</f>
        <v>Costal de fibra o fique</v>
      </c>
      <c r="C48" s="236"/>
      <c r="D48" s="236"/>
      <c r="E48" s="236"/>
      <c r="F48" s="236"/>
      <c r="G48" s="236"/>
      <c r="H48" s="236"/>
      <c r="I48" s="223"/>
      <c r="J48" s="200" t="str">
        <f>VLOOKUP(A48,MATERIALES!A4:D385,2,FALSE)</f>
        <v>u</v>
      </c>
      <c r="K48" s="237">
        <v>10</v>
      </c>
      <c r="L48" s="222"/>
      <c r="M48" s="238">
        <f>VLOOKUP(A48,MATERIALES!A5:D373,4,FALSE)</f>
        <v>557.22487610415624</v>
      </c>
      <c r="N48" s="227">
        <f>K48*M48</f>
        <v>5572.2487610415628</v>
      </c>
    </row>
    <row r="49" spans="1:14">
      <c r="A49" t="s">
        <v>1252</v>
      </c>
      <c r="B49" s="43" t="str">
        <f>VLOOKUP(A49,MATERIALES!A5:D373,3,FALSE)</f>
        <v>Cicatrizante (para remoción de especies vegetales)</v>
      </c>
      <c r="C49" s="236"/>
      <c r="D49" s="236"/>
      <c r="E49" s="236"/>
      <c r="F49" s="236"/>
      <c r="G49" s="236"/>
      <c r="H49" s="236"/>
      <c r="I49" s="223"/>
      <c r="J49" s="200" t="str">
        <f>VLOOKUP(A49,MATERIALES!A5:D386,2,FALSE)</f>
        <v>kg</v>
      </c>
      <c r="K49" s="237">
        <v>1</v>
      </c>
      <c r="L49" s="222"/>
      <c r="M49" s="238">
        <f>VLOOKUP(A49,MATERIALES!A6:D373,4,FALSE)</f>
        <v>16794.070439940904</v>
      </c>
      <c r="N49" s="227">
        <f>K49*M49</f>
        <v>16794.070439940904</v>
      </c>
    </row>
    <row r="50" spans="1:14">
      <c r="A50" s="108" t="s">
        <v>1591</v>
      </c>
      <c r="B50" s="43" t="str">
        <f>VLOOKUP(A50,MATERIALES!A6:D373,3,FALSE)</f>
        <v>Nutrientes (para remoción de especies vegetales) (dap, triple 15 o similar) (ítem 201.9)</v>
      </c>
      <c r="C50" s="236"/>
      <c r="D50" s="236"/>
      <c r="E50" s="236"/>
      <c r="F50" s="236"/>
      <c r="G50" s="236"/>
      <c r="H50" s="236"/>
      <c r="I50" s="223"/>
      <c r="J50" s="200" t="str">
        <f>VLOOKUP(A50,MATERIALES!A6:D387,2,FALSE)</f>
        <v>kg</v>
      </c>
      <c r="K50" s="237">
        <v>1</v>
      </c>
      <c r="L50" s="222"/>
      <c r="M50" s="238">
        <f>VLOOKUP(A50,MATERIALES!A6:D373,4,FALSE)</f>
        <v>2692.8444453139173</v>
      </c>
      <c r="N50" s="227">
        <f>K50*M50</f>
        <v>2692.8444453139173</v>
      </c>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25059.163646296383</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s="142" t="s">
        <v>710</v>
      </c>
      <c r="B70" s="49" t="str">
        <f>VLOOKUP(A70,'MANO DE OBRA'!A8:D68,3,FALSE)</f>
        <v>Obrero (4)</v>
      </c>
      <c r="C70" s="47"/>
      <c r="D70" s="47"/>
      <c r="E70" s="47"/>
      <c r="F70" s="47"/>
      <c r="G70" s="47"/>
      <c r="H70" s="47"/>
      <c r="I70" s="247">
        <f>K70/J70*100</f>
        <v>135330.79999999999</v>
      </c>
      <c r="J70" s="248">
        <v>185</v>
      </c>
      <c r="K70" s="249">
        <f>VLOOKUP(A70,'MANO DE OBRA'!A8:D99,4,FALSE)</f>
        <v>250361.97999999998</v>
      </c>
      <c r="L70" s="50"/>
      <c r="M70" s="348">
        <v>7.5</v>
      </c>
      <c r="N70" s="345">
        <f>K70/M70</f>
        <v>33381.597333333331</v>
      </c>
      <c r="O70" s="106"/>
    </row>
    <row r="71" spans="1:15">
      <c r="B71" s="49"/>
      <c r="C71" s="47"/>
      <c r="D71" s="47"/>
      <c r="E71" s="47"/>
      <c r="F71" s="47"/>
      <c r="G71" s="47"/>
      <c r="H71" s="47"/>
      <c r="I71" s="247"/>
      <c r="J71" s="248"/>
      <c r="K71" s="249"/>
      <c r="L71" s="50"/>
      <c r="M71" s="254"/>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125"/>
    </row>
    <row r="76" spans="1:15" ht="15.75" thickBot="1">
      <c r="B76" s="765" t="s">
        <v>2072</v>
      </c>
      <c r="C76" s="766"/>
      <c r="D76" s="766"/>
      <c r="E76" s="766"/>
      <c r="F76" s="766"/>
      <c r="G76" s="766"/>
      <c r="H76" s="766"/>
      <c r="I76" s="766"/>
      <c r="J76" s="766"/>
      <c r="K76" s="766"/>
      <c r="L76" s="766"/>
      <c r="M76" s="767"/>
      <c r="N76" s="401">
        <f>SUM(N70:N75)</f>
        <v>33381.597333333331</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310933.56080262107</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62186.712160524214</v>
      </c>
      <c r="M83" s="794"/>
      <c r="N83" s="51"/>
    </row>
    <row r="84" spans="1:14">
      <c r="B84" s="89" t="s">
        <v>2090</v>
      </c>
      <c r="C84" s="90"/>
      <c r="D84" s="90"/>
      <c r="E84" s="90"/>
      <c r="F84" s="90"/>
      <c r="G84" s="90"/>
      <c r="H84" s="90"/>
      <c r="I84" s="87"/>
      <c r="J84" s="88"/>
      <c r="K84" s="259">
        <v>0.05</v>
      </c>
      <c r="L84" s="793">
        <f>N78*K84</f>
        <v>15546.678040131053</v>
      </c>
      <c r="M84" s="794"/>
      <c r="N84" s="51"/>
    </row>
    <row r="85" spans="1:14" ht="15.75" thickBot="1">
      <c r="B85" s="91" t="s">
        <v>2091</v>
      </c>
      <c r="C85" s="92"/>
      <c r="D85" s="92"/>
      <c r="E85" s="92"/>
      <c r="F85" s="92"/>
      <c r="G85" s="92"/>
      <c r="H85" s="92"/>
      <c r="I85" s="93"/>
      <c r="J85" s="94"/>
      <c r="K85" s="260">
        <v>0.05</v>
      </c>
      <c r="L85" s="795">
        <f>N78*K85</f>
        <v>15546.678040131053</v>
      </c>
      <c r="M85" s="796"/>
      <c r="N85" s="51"/>
    </row>
    <row r="86" spans="1:14" ht="15.75" thickBot="1">
      <c r="B86" s="759" t="s">
        <v>2072</v>
      </c>
      <c r="C86" s="760"/>
      <c r="D86" s="760"/>
      <c r="E86" s="760"/>
      <c r="F86" s="760"/>
      <c r="G86" s="760"/>
      <c r="H86" s="760"/>
      <c r="I86" s="760"/>
      <c r="J86" s="760"/>
      <c r="K86" s="760"/>
      <c r="L86" s="760"/>
      <c r="M86" s="761"/>
      <c r="N86" s="52">
        <f>L83+L84+L85</f>
        <v>93280.068240786321</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404213.62904340739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1.5"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2102</v>
      </c>
      <c r="C118" s="55"/>
      <c r="D118" s="55"/>
      <c r="E118" s="12"/>
      <c r="F118" s="12"/>
      <c r="G118" s="12"/>
      <c r="H118" s="12"/>
      <c r="I118" s="12"/>
      <c r="J118" s="736"/>
      <c r="K118" s="736"/>
      <c r="L118" s="736"/>
      <c r="M118" s="736"/>
      <c r="N118" s="737"/>
    </row>
    <row r="119" spans="2:14" ht="15.75" customHeight="1"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topLeftCell="A52" zoomScale="78" zoomScaleNormal="78" workbookViewId="0">
      <selection activeCell="M36" sqref="M36"/>
    </sheetView>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74</v>
      </c>
      <c r="C31" s="81" t="s">
        <v>75</v>
      </c>
      <c r="D31" s="82"/>
      <c r="E31" s="82"/>
      <c r="F31" s="82"/>
      <c r="G31" s="82"/>
      <c r="H31" s="82"/>
      <c r="I31" s="82"/>
      <c r="J31" s="83"/>
      <c r="K31" s="263"/>
      <c r="L31" s="261" t="s">
        <v>2065</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08" t="s">
        <v>923</v>
      </c>
      <c r="B36" s="772" t="str">
        <f>VLOOKUP(A36,EQUIPOS!A6:D154,3,FALSE)</f>
        <v>Grúa (capacidad 15 ton)</v>
      </c>
      <c r="C36" s="773"/>
      <c r="D36" s="773"/>
      <c r="E36" s="773"/>
      <c r="F36" s="773"/>
      <c r="G36" s="773"/>
      <c r="H36" s="774"/>
      <c r="I36" s="222"/>
      <c r="J36" s="223"/>
      <c r="K36" s="224">
        <f>VLOOKUP(A36,EQUIPOS!A6:D163,4,FALSE)</f>
        <v>143637.90481137391</v>
      </c>
      <c r="L36" s="225"/>
      <c r="M36" s="226">
        <v>1.5</v>
      </c>
      <c r="N36" s="227">
        <f>K36/M36</f>
        <v>95758.603207582608</v>
      </c>
    </row>
    <row r="37" spans="1:14">
      <c r="A37" s="108"/>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9"/>
      <c r="L39" s="776"/>
      <c r="M39" s="777"/>
      <c r="N39" s="228"/>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0.05</v>
      </c>
      <c r="M42" s="784"/>
      <c r="N42" s="105">
        <f>N76*L42</f>
        <v>1043.1749166666666</v>
      </c>
    </row>
    <row r="43" spans="1:14" ht="15.75" thickBot="1">
      <c r="B43" s="759" t="s">
        <v>2072</v>
      </c>
      <c r="C43" s="760"/>
      <c r="D43" s="760"/>
      <c r="E43" s="760"/>
      <c r="F43" s="760"/>
      <c r="G43" s="760"/>
      <c r="H43" s="760"/>
      <c r="I43" s="760"/>
      <c r="J43" s="760"/>
      <c r="K43" s="760"/>
      <c r="L43" s="760"/>
      <c r="M43" s="761"/>
      <c r="N43" s="344">
        <f>SUM(N36:N42)</f>
        <v>96801.778124249278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1295</v>
      </c>
      <c r="B48" s="43" t="str">
        <f>VLOOKUP(A48,MATERIALES!A4:D373,3,FALSE)</f>
        <v>Costal de fibra o fique</v>
      </c>
      <c r="C48" s="236"/>
      <c r="D48" s="236"/>
      <c r="E48" s="236"/>
      <c r="F48" s="236"/>
      <c r="G48" s="236"/>
      <c r="H48" s="236"/>
      <c r="I48" s="223"/>
      <c r="J48" s="200" t="str">
        <f>VLOOKUP(A48,MATERIALES!A4:D385,2,FALSE)</f>
        <v>u</v>
      </c>
      <c r="K48" s="237">
        <v>10</v>
      </c>
      <c r="L48" s="222"/>
      <c r="M48" s="238">
        <f>VLOOKUP(A48,MATERIALES!A5:D373,4,FALSE)</f>
        <v>557.22487610415624</v>
      </c>
      <c r="N48" s="227">
        <f>K48*M48</f>
        <v>5572.2487610415628</v>
      </c>
    </row>
    <row r="49" spans="1:14">
      <c r="A49" t="s">
        <v>1252</v>
      </c>
      <c r="B49" s="43" t="str">
        <f>VLOOKUP(A49,MATERIALES!A5:D373,3,FALSE)</f>
        <v>Cicatrizante (para remoción de especies vegetales)</v>
      </c>
      <c r="C49" s="236"/>
      <c r="D49" s="236"/>
      <c r="E49" s="236"/>
      <c r="F49" s="236"/>
      <c r="G49" s="236"/>
      <c r="H49" s="236"/>
      <c r="I49" s="223"/>
      <c r="J49" s="200" t="str">
        <f>VLOOKUP(A49,MATERIALES!A5:D386,2,FALSE)</f>
        <v>kg</v>
      </c>
      <c r="K49" s="237">
        <v>1</v>
      </c>
      <c r="L49" s="222"/>
      <c r="M49" s="238">
        <f>VLOOKUP(A49,MATERIALES!A6:D373,4,FALSE)</f>
        <v>16794.070439940904</v>
      </c>
      <c r="N49" s="227">
        <f>K49*M49</f>
        <v>16794.070439940904</v>
      </c>
    </row>
    <row r="50" spans="1:14">
      <c r="A50" s="108" t="s">
        <v>1591</v>
      </c>
      <c r="B50" s="43" t="str">
        <f>VLOOKUP(A50,MATERIALES!A6:D373,3,FALSE)</f>
        <v>Nutrientes (para remoción de especies vegetales) (dap, triple 15 o similar) (ítem 201.9)</v>
      </c>
      <c r="C50" s="236"/>
      <c r="D50" s="236"/>
      <c r="E50" s="236"/>
      <c r="F50" s="236"/>
      <c r="G50" s="236"/>
      <c r="H50" s="236"/>
      <c r="I50" s="223"/>
      <c r="J50" s="200" t="str">
        <f>VLOOKUP(A50,MATERIALES!A6:D387,2,FALSE)</f>
        <v>kg</v>
      </c>
      <c r="K50" s="237">
        <v>1</v>
      </c>
      <c r="L50" s="222"/>
      <c r="M50" s="238">
        <f>VLOOKUP(A50,MATERIALES!A6:D373,4,FALSE)</f>
        <v>2692.8444453139173</v>
      </c>
      <c r="N50" s="227">
        <f>K50*M50</f>
        <v>2692.8444453139173</v>
      </c>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25059.163646296383</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710</v>
      </c>
      <c r="B70" s="49" t="str">
        <f>VLOOKUP(A70,'MANO DE OBRA'!A8:D68,3,FALSE)</f>
        <v>Obrero (4)</v>
      </c>
      <c r="C70" s="47"/>
      <c r="D70" s="47"/>
      <c r="E70" s="47"/>
      <c r="F70" s="47"/>
      <c r="G70" s="47"/>
      <c r="H70" s="47"/>
      <c r="I70" s="247">
        <f>K70/J70*100</f>
        <v>135330.79999999999</v>
      </c>
      <c r="J70" s="248">
        <v>185</v>
      </c>
      <c r="K70" s="249">
        <f>VLOOKUP(A70,'MANO DE OBRA'!A8:D99,4,FALSE)</f>
        <v>250361.97999999998</v>
      </c>
      <c r="L70" s="50"/>
      <c r="M70" s="250">
        <v>12</v>
      </c>
      <c r="N70" s="345">
        <f>K70/M70</f>
        <v>20863.498333333333</v>
      </c>
      <c r="O70" s="106"/>
    </row>
    <row r="71" spans="1:15">
      <c r="B71" s="49"/>
      <c r="C71" s="47"/>
      <c r="D71" s="47"/>
      <c r="E71" s="47"/>
      <c r="F71" s="47"/>
      <c r="G71" s="47"/>
      <c r="H71" s="47"/>
      <c r="I71" s="247"/>
      <c r="J71" s="248"/>
      <c r="K71" s="249"/>
      <c r="L71" s="50"/>
      <c r="M71" s="254"/>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125"/>
    </row>
    <row r="76" spans="1:15" ht="15.75" thickBot="1">
      <c r="B76" s="765" t="s">
        <v>2072</v>
      </c>
      <c r="C76" s="766"/>
      <c r="D76" s="766"/>
      <c r="E76" s="766"/>
      <c r="F76" s="766"/>
      <c r="G76" s="766"/>
      <c r="H76" s="766"/>
      <c r="I76" s="766"/>
      <c r="J76" s="766"/>
      <c r="K76" s="766"/>
      <c r="L76" s="766"/>
      <c r="M76" s="767"/>
      <c r="N76" s="401">
        <f>SUM(N70:N75)</f>
        <v>20863.498333333333</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142724.44010387899</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28544.888020775801</v>
      </c>
      <c r="M83" s="794"/>
      <c r="N83" s="51"/>
    </row>
    <row r="84" spans="1:14">
      <c r="B84" s="89" t="s">
        <v>2090</v>
      </c>
      <c r="C84" s="90"/>
      <c r="D84" s="90"/>
      <c r="E84" s="90"/>
      <c r="F84" s="90"/>
      <c r="G84" s="90"/>
      <c r="H84" s="90"/>
      <c r="I84" s="87"/>
      <c r="J84" s="88"/>
      <c r="K84" s="259">
        <v>0.05</v>
      </c>
      <c r="L84" s="793">
        <f>N78*K84</f>
        <v>7136.2220051939503</v>
      </c>
      <c r="M84" s="794"/>
      <c r="N84" s="51"/>
    </row>
    <row r="85" spans="1:14" ht="15.75" thickBot="1">
      <c r="B85" s="91" t="s">
        <v>2091</v>
      </c>
      <c r="C85" s="92"/>
      <c r="D85" s="92"/>
      <c r="E85" s="92"/>
      <c r="F85" s="92"/>
      <c r="G85" s="92"/>
      <c r="H85" s="92"/>
      <c r="I85" s="93"/>
      <c r="J85" s="94"/>
      <c r="K85" s="260">
        <v>0.05</v>
      </c>
      <c r="L85" s="795">
        <f>N78*K85</f>
        <v>7136.2220051939503</v>
      </c>
      <c r="M85" s="796"/>
      <c r="N85" s="51"/>
    </row>
    <row r="86" spans="1:14" ht="15.75" thickBot="1">
      <c r="B86" s="759" t="s">
        <v>2072</v>
      </c>
      <c r="C86" s="760"/>
      <c r="D86" s="760"/>
      <c r="E86" s="760"/>
      <c r="F86" s="760"/>
      <c r="G86" s="760"/>
      <c r="H86" s="760"/>
      <c r="I86" s="760"/>
      <c r="J86" s="760"/>
      <c r="K86" s="760"/>
      <c r="L86" s="760"/>
      <c r="M86" s="761"/>
      <c r="N86" s="52">
        <f>L83+L84+L85</f>
        <v>42817.3320311637</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185541.7721350427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2102</v>
      </c>
      <c r="C118" s="55"/>
      <c r="D118" s="55"/>
      <c r="E118" s="12"/>
      <c r="F118" s="12"/>
      <c r="G118" s="12"/>
      <c r="H118" s="12"/>
      <c r="I118" s="12"/>
      <c r="J118" s="736"/>
      <c r="K118" s="736"/>
      <c r="L118" s="736"/>
      <c r="M118" s="736"/>
      <c r="N118" s="737"/>
    </row>
    <row r="119" spans="2:14" ht="15.75" customHeight="1"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topLeftCell="A31"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76</v>
      </c>
      <c r="C31" s="81" t="s">
        <v>77</v>
      </c>
      <c r="D31" s="82"/>
      <c r="E31" s="82"/>
      <c r="F31" s="82"/>
      <c r="G31" s="82"/>
      <c r="H31" s="82"/>
      <c r="I31" s="82"/>
      <c r="J31" s="83"/>
      <c r="K31" s="263"/>
      <c r="L31" s="261" t="s">
        <v>2065</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08" t="s">
        <v>923</v>
      </c>
      <c r="B36" s="772" t="str">
        <f>VLOOKUP(A36,EQUIPOS!A6:D154,3,FALSE)</f>
        <v>Grúa (capacidad 15 ton)</v>
      </c>
      <c r="C36" s="773"/>
      <c r="D36" s="773"/>
      <c r="E36" s="773"/>
      <c r="F36" s="773"/>
      <c r="G36" s="773"/>
      <c r="H36" s="774"/>
      <c r="I36" s="222"/>
      <c r="J36" s="223"/>
      <c r="K36" s="224">
        <f>VLOOKUP(A36,EQUIPOS!A6:D163,4,FALSE)</f>
        <v>143637.90481137391</v>
      </c>
      <c r="L36" s="225"/>
      <c r="M36" s="226">
        <v>1.375</v>
      </c>
      <c r="N36" s="227">
        <f>K36/M36</f>
        <v>104463.9307719083</v>
      </c>
    </row>
    <row r="37" spans="1:14">
      <c r="A37" s="108" t="s">
        <v>1077</v>
      </c>
      <c r="B37" s="772" t="str">
        <f>VLOOKUP(A37,EQUIPOS!A7:D154,3,FALSE)</f>
        <v>Volqueta 6 m3</v>
      </c>
      <c r="C37" s="773"/>
      <c r="D37" s="773"/>
      <c r="E37" s="773"/>
      <c r="F37" s="773"/>
      <c r="G37" s="773"/>
      <c r="H37" s="774"/>
      <c r="I37" s="222"/>
      <c r="J37" s="223"/>
      <c r="K37" s="224">
        <f>VLOOKUP(A37,EQUIPOS!A7:D164,4,FALSE)</f>
        <v>91509.332647680494</v>
      </c>
      <c r="L37" s="225"/>
      <c r="M37" s="226">
        <v>1.375</v>
      </c>
      <c r="N37" s="227">
        <f>K37/M37</f>
        <v>66552.241925585811</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9"/>
      <c r="L39" s="776"/>
      <c r="M39" s="777"/>
      <c r="N39" s="228"/>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0.05</v>
      </c>
      <c r="M42" s="784"/>
      <c r="N42" s="105">
        <f>N76*L42</f>
        <v>1138.0089999999998</v>
      </c>
    </row>
    <row r="43" spans="1:14" ht="15.75" thickBot="1">
      <c r="B43" s="759" t="s">
        <v>2072</v>
      </c>
      <c r="C43" s="760"/>
      <c r="D43" s="760"/>
      <c r="E43" s="760"/>
      <c r="F43" s="760"/>
      <c r="G43" s="760"/>
      <c r="H43" s="760"/>
      <c r="I43" s="760"/>
      <c r="J43" s="760"/>
      <c r="K43" s="760"/>
      <c r="L43" s="760"/>
      <c r="M43" s="761"/>
      <c r="N43" s="344">
        <f>SUM(N36:N42)</f>
        <v>172154.18169749409</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1295</v>
      </c>
      <c r="B48" s="43" t="str">
        <f>VLOOKUP(A48,MATERIALES!A4:D373,3,FALSE)</f>
        <v>Costal de fibra o fique</v>
      </c>
      <c r="C48" s="236"/>
      <c r="D48" s="236"/>
      <c r="E48" s="236"/>
      <c r="F48" s="236"/>
      <c r="G48" s="236"/>
      <c r="H48" s="236"/>
      <c r="I48" s="223"/>
      <c r="J48" s="200" t="str">
        <f>VLOOKUP(A48,MATERIALES!A4:D385,2,FALSE)</f>
        <v>u</v>
      </c>
      <c r="K48" s="237">
        <v>10</v>
      </c>
      <c r="L48" s="222"/>
      <c r="M48" s="238">
        <f>VLOOKUP(A48,MATERIALES!A5:D373,4,FALSE)</f>
        <v>557.22487610415624</v>
      </c>
      <c r="N48" s="227">
        <f>K48*M48</f>
        <v>5572.2487610415628</v>
      </c>
    </row>
    <row r="49" spans="1:14">
      <c r="A49" t="s">
        <v>1252</v>
      </c>
      <c r="B49" s="43" t="str">
        <f>VLOOKUP(A49,MATERIALES!A5:D373,3,FALSE)</f>
        <v>Cicatrizante (para remoción de especies vegetales)</v>
      </c>
      <c r="C49" s="236"/>
      <c r="D49" s="236"/>
      <c r="E49" s="236"/>
      <c r="F49" s="236"/>
      <c r="G49" s="236"/>
      <c r="H49" s="236"/>
      <c r="I49" s="223"/>
      <c r="J49" s="200" t="str">
        <f>VLOOKUP(A49,MATERIALES!A5:D386,2,FALSE)</f>
        <v>kg</v>
      </c>
      <c r="K49" s="237">
        <v>1</v>
      </c>
      <c r="L49" s="222"/>
      <c r="M49" s="238">
        <f>VLOOKUP(A49,MATERIALES!A6:D373,4,FALSE)</f>
        <v>16794.070439940904</v>
      </c>
      <c r="N49" s="227">
        <f>K49*M49</f>
        <v>16794.070439940904</v>
      </c>
    </row>
    <row r="50" spans="1:14">
      <c r="A50" s="108" t="s">
        <v>1591</v>
      </c>
      <c r="B50" s="43" t="str">
        <f>VLOOKUP(A50,MATERIALES!A6:D373,3,FALSE)</f>
        <v>Nutrientes (para remoción de especies vegetales) (dap, triple 15 o similar) (ítem 201.9)</v>
      </c>
      <c r="C50" s="236"/>
      <c r="D50" s="236"/>
      <c r="E50" s="236"/>
      <c r="F50" s="236"/>
      <c r="G50" s="236"/>
      <c r="H50" s="236"/>
      <c r="I50" s="223"/>
      <c r="J50" s="200" t="str">
        <f>VLOOKUP(A50,MATERIALES!A6:D387,2,FALSE)</f>
        <v>kg</v>
      </c>
      <c r="K50" s="237">
        <v>1</v>
      </c>
      <c r="L50" s="222"/>
      <c r="M50" s="238">
        <f>VLOOKUP(A50,MATERIALES!A6:D373,4,FALSE)</f>
        <v>2692.8444453139173</v>
      </c>
      <c r="N50" s="227">
        <f>K50*M50</f>
        <v>2692.8444453139173</v>
      </c>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25059.163646296383</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710</v>
      </c>
      <c r="B70" s="49" t="str">
        <f>VLOOKUP(A70,'MANO DE OBRA'!A8:D68,3,FALSE)</f>
        <v>Obrero (4)</v>
      </c>
      <c r="C70" s="47"/>
      <c r="D70" s="47"/>
      <c r="E70" s="47"/>
      <c r="F70" s="47"/>
      <c r="G70" s="47"/>
      <c r="H70" s="47"/>
      <c r="I70" s="247">
        <f>K70/J70*100</f>
        <v>135330.79999999999</v>
      </c>
      <c r="J70" s="248">
        <v>185</v>
      </c>
      <c r="K70" s="249">
        <f>VLOOKUP(A70,'MANO DE OBRA'!A8:D99,4,FALSE)</f>
        <v>250361.97999999998</v>
      </c>
      <c r="L70" s="50"/>
      <c r="M70" s="250">
        <v>11</v>
      </c>
      <c r="N70" s="345">
        <f>K70/M70</f>
        <v>22760.179999999997</v>
      </c>
      <c r="O70" s="106"/>
    </row>
    <row r="71" spans="1:15">
      <c r="B71" s="49"/>
      <c r="C71" s="47"/>
      <c r="D71" s="47"/>
      <c r="E71" s="47"/>
      <c r="F71" s="47"/>
      <c r="G71" s="47"/>
      <c r="H71" s="47"/>
      <c r="I71" s="247"/>
      <c r="J71" s="248"/>
      <c r="K71" s="249"/>
      <c r="L71" s="50"/>
      <c r="M71" s="254"/>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22760.179999999997</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219973.52534379048</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43994.7050687581</v>
      </c>
      <c r="M83" s="794"/>
      <c r="N83" s="51"/>
    </row>
    <row r="84" spans="1:14">
      <c r="B84" s="89" t="s">
        <v>2090</v>
      </c>
      <c r="C84" s="90"/>
      <c r="D84" s="90"/>
      <c r="E84" s="90"/>
      <c r="F84" s="90"/>
      <c r="G84" s="90"/>
      <c r="H84" s="90"/>
      <c r="I84" s="87"/>
      <c r="J84" s="88"/>
      <c r="K84" s="259">
        <v>0.05</v>
      </c>
      <c r="L84" s="793">
        <f>N78*K84</f>
        <v>10998.676267189525</v>
      </c>
      <c r="M84" s="794"/>
      <c r="N84" s="51"/>
    </row>
    <row r="85" spans="1:14" ht="15.75" thickBot="1">
      <c r="B85" s="91" t="s">
        <v>2091</v>
      </c>
      <c r="C85" s="92"/>
      <c r="D85" s="92"/>
      <c r="E85" s="92"/>
      <c r="F85" s="92"/>
      <c r="G85" s="92"/>
      <c r="H85" s="92"/>
      <c r="I85" s="93"/>
      <c r="J85" s="94"/>
      <c r="K85" s="260">
        <v>0.05</v>
      </c>
      <c r="L85" s="795">
        <f>N78*K85</f>
        <v>10998.676267189525</v>
      </c>
      <c r="M85" s="796"/>
      <c r="N85" s="51"/>
    </row>
    <row r="86" spans="1:14" ht="15.75" thickBot="1">
      <c r="B86" s="759" t="s">
        <v>2072</v>
      </c>
      <c r="C86" s="760"/>
      <c r="D86" s="760"/>
      <c r="E86" s="760"/>
      <c r="F86" s="760"/>
      <c r="G86" s="760"/>
      <c r="H86" s="760"/>
      <c r="I86" s="760"/>
      <c r="J86" s="760"/>
      <c r="K86" s="760"/>
      <c r="L86" s="760"/>
      <c r="M86" s="761"/>
      <c r="N86" s="52">
        <f>L83+L84+L85</f>
        <v>65992.057603137146</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285965.58294692764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2102</v>
      </c>
      <c r="C118" s="55"/>
      <c r="D118" s="55"/>
      <c r="E118" s="12"/>
      <c r="F118" s="12"/>
      <c r="G118" s="12"/>
      <c r="H118" s="12"/>
      <c r="I118" s="12"/>
      <c r="J118" s="736"/>
      <c r="K118" s="736"/>
      <c r="L118" s="736"/>
      <c r="M118" s="736"/>
      <c r="N118" s="737"/>
    </row>
    <row r="119" spans="2:14" ht="15.75" customHeight="1"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topLeftCell="A46" zoomScale="78" zoomScaleNormal="78" workbookViewId="0">
      <selection activeCell="M36" sqref="M36"/>
    </sheetView>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78</v>
      </c>
      <c r="C31" s="81" t="s">
        <v>79</v>
      </c>
      <c r="D31" s="82"/>
      <c r="E31" s="82"/>
      <c r="F31" s="82"/>
      <c r="G31" s="82"/>
      <c r="H31" s="82"/>
      <c r="I31" s="82"/>
      <c r="J31" s="83"/>
      <c r="K31" s="263"/>
      <c r="L31" s="261" t="s">
        <v>2065</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08" t="s">
        <v>923</v>
      </c>
      <c r="B36" s="772" t="str">
        <f>VLOOKUP(A36,EQUIPOS!A6:D154,3,FALSE)</f>
        <v>Grúa (capacidad 15 ton)</v>
      </c>
      <c r="C36" s="773"/>
      <c r="D36" s="773"/>
      <c r="E36" s="773"/>
      <c r="F36" s="773"/>
      <c r="G36" s="773"/>
      <c r="H36" s="774"/>
      <c r="I36" s="222"/>
      <c r="J36" s="223"/>
      <c r="K36" s="224">
        <f>VLOOKUP(A36,EQUIPOS!A6:D163,4,FALSE)</f>
        <v>143637.90481137391</v>
      </c>
      <c r="L36" s="225"/>
      <c r="M36" s="226">
        <v>1.3125</v>
      </c>
      <c r="N36" s="227">
        <f>K36/M36</f>
        <v>109438.4036658087</v>
      </c>
    </row>
    <row r="37" spans="1:14">
      <c r="A37" s="108" t="s">
        <v>1077</v>
      </c>
      <c r="B37" s="772" t="str">
        <f>VLOOKUP(A37,EQUIPOS!A7:D154,3,FALSE)</f>
        <v>Volqueta 6 m3</v>
      </c>
      <c r="C37" s="773"/>
      <c r="D37" s="773"/>
      <c r="E37" s="773"/>
      <c r="F37" s="773"/>
      <c r="G37" s="773"/>
      <c r="H37" s="774"/>
      <c r="I37" s="222"/>
      <c r="J37" s="223"/>
      <c r="K37" s="224">
        <f>VLOOKUP(A37,EQUIPOS!A7:D164,4,FALSE)</f>
        <v>91509.332647680494</v>
      </c>
      <c r="L37" s="225"/>
      <c r="M37" s="226">
        <v>1.3125</v>
      </c>
      <c r="N37" s="227">
        <f>K37/M37</f>
        <v>69721.396302994661</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9"/>
      <c r="L39" s="776"/>
      <c r="M39" s="777"/>
      <c r="N39" s="228"/>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0.05</v>
      </c>
      <c r="M42" s="784"/>
      <c r="N42" s="105">
        <f>N76*L42</f>
        <v>1192.1999047619047</v>
      </c>
    </row>
    <row r="43" spans="1:14" ht="15.75" thickBot="1">
      <c r="B43" s="759" t="s">
        <v>2072</v>
      </c>
      <c r="C43" s="760"/>
      <c r="D43" s="760"/>
      <c r="E43" s="760"/>
      <c r="F43" s="760"/>
      <c r="G43" s="760"/>
      <c r="H43" s="760"/>
      <c r="I43" s="760"/>
      <c r="J43" s="760"/>
      <c r="K43" s="760"/>
      <c r="L43" s="760"/>
      <c r="M43" s="761"/>
      <c r="N43" s="344">
        <f>SUM(N36:N42)</f>
        <v>180351.99987356528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1295</v>
      </c>
      <c r="B48" s="43" t="str">
        <f>VLOOKUP(A48,MATERIALES!A4:D373,3,FALSE)</f>
        <v>Costal de fibra o fique</v>
      </c>
      <c r="C48" s="236"/>
      <c r="D48" s="236"/>
      <c r="E48" s="236"/>
      <c r="F48" s="236"/>
      <c r="G48" s="236"/>
      <c r="H48" s="236"/>
      <c r="I48" s="223"/>
      <c r="J48" s="200" t="str">
        <f>VLOOKUP(A48,MATERIALES!A4:D373,2,FALSE)</f>
        <v>u</v>
      </c>
      <c r="K48" s="237">
        <v>10</v>
      </c>
      <c r="L48" s="222"/>
      <c r="M48" s="238">
        <f>VLOOKUP(A48,MATERIALES!A5:D373,4,FALSE)</f>
        <v>557.22487610415624</v>
      </c>
      <c r="N48" s="227">
        <f>K48*M48</f>
        <v>5572.2487610415628</v>
      </c>
    </row>
    <row r="49" spans="1:14">
      <c r="A49" t="s">
        <v>1252</v>
      </c>
      <c r="B49" s="43" t="str">
        <f>VLOOKUP(A49,MATERIALES!A5:D373,3,FALSE)</f>
        <v>Cicatrizante (para remoción de especies vegetales)</v>
      </c>
      <c r="C49" s="236"/>
      <c r="D49" s="236"/>
      <c r="E49" s="236"/>
      <c r="F49" s="236"/>
      <c r="G49" s="236"/>
      <c r="H49" s="236"/>
      <c r="I49" s="223"/>
      <c r="J49" s="200" t="str">
        <f>VLOOKUP(A49,MATERIALES!A5:D373,2,FALSE)</f>
        <v>kg</v>
      </c>
      <c r="K49" s="237">
        <v>1</v>
      </c>
      <c r="L49" s="222"/>
      <c r="M49" s="238">
        <f>VLOOKUP(A49,MATERIALES!A6:D373,4,FALSE)</f>
        <v>16794.070439940904</v>
      </c>
      <c r="N49" s="227">
        <f>K49*M49</f>
        <v>16794.070439940904</v>
      </c>
    </row>
    <row r="50" spans="1:14">
      <c r="A50" s="108" t="s">
        <v>1591</v>
      </c>
      <c r="B50" s="43" t="str">
        <f>VLOOKUP(A50,MATERIALES!A6:D373,3,FALSE)</f>
        <v>Nutrientes (para remoción de especies vegetales) (dap, triple 15 o similar) (ítem 201.9)</v>
      </c>
      <c r="C50" s="236"/>
      <c r="D50" s="236"/>
      <c r="E50" s="236"/>
      <c r="F50" s="236"/>
      <c r="G50" s="236"/>
      <c r="H50" s="236"/>
      <c r="I50" s="223"/>
      <c r="J50" s="200" t="str">
        <f>VLOOKUP(A50,MATERIALES!A6:D373,2,FALSE)</f>
        <v>kg</v>
      </c>
      <c r="K50" s="237">
        <v>1</v>
      </c>
      <c r="L50" s="222"/>
      <c r="M50" s="238">
        <f>VLOOKUP(A50,MATERIALES!A6:D373,4,FALSE)</f>
        <v>2692.8444453139173</v>
      </c>
      <c r="N50" s="227">
        <f>K50*M50</f>
        <v>2692.8444453139173</v>
      </c>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25059.163646296383</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710</v>
      </c>
      <c r="B70" s="49" t="str">
        <f>VLOOKUP(A70,'MANO DE OBRA'!A8:D68,3,FALSE)</f>
        <v>Obrero (4)</v>
      </c>
      <c r="C70" s="47"/>
      <c r="D70" s="47"/>
      <c r="E70" s="47"/>
      <c r="F70" s="47"/>
      <c r="G70" s="47"/>
      <c r="H70" s="47"/>
      <c r="I70" s="247">
        <f>K70/J70*100</f>
        <v>135330.79999999999</v>
      </c>
      <c r="J70" s="248">
        <v>185</v>
      </c>
      <c r="K70" s="249">
        <f>VLOOKUP(A70,'MANO DE OBRA'!A8:D99,4,FALSE)</f>
        <v>250361.97999999998</v>
      </c>
      <c r="L70" s="50"/>
      <c r="M70" s="250">
        <v>10.5</v>
      </c>
      <c r="N70" s="345">
        <f>K70/M70</f>
        <v>23843.998095238094</v>
      </c>
      <c r="O70" s="106"/>
    </row>
    <row r="71" spans="1:15">
      <c r="B71" s="49"/>
      <c r="C71" s="47"/>
      <c r="D71" s="47"/>
      <c r="E71" s="47"/>
      <c r="F71" s="47"/>
      <c r="G71" s="47"/>
      <c r="H71" s="47"/>
      <c r="I71" s="247"/>
      <c r="J71" s="248"/>
      <c r="K71" s="249"/>
      <c r="L71" s="50"/>
      <c r="M71" s="254"/>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125"/>
    </row>
    <row r="76" spans="1:15" ht="15.75" thickBot="1">
      <c r="B76" s="759" t="s">
        <v>2072</v>
      </c>
      <c r="C76" s="760"/>
      <c r="D76" s="760"/>
      <c r="E76" s="760"/>
      <c r="F76" s="760"/>
      <c r="G76" s="760"/>
      <c r="H76" s="760"/>
      <c r="I76" s="766"/>
      <c r="J76" s="766"/>
      <c r="K76" s="766"/>
      <c r="L76" s="766"/>
      <c r="M76" s="767"/>
      <c r="N76" s="401">
        <f>SUM(N70:N75)</f>
        <v>23843.998095238094</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229255.16161509976</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45851.032323019957</v>
      </c>
      <c r="M83" s="794"/>
      <c r="N83" s="51"/>
    </row>
    <row r="84" spans="1:14">
      <c r="B84" s="89" t="s">
        <v>2090</v>
      </c>
      <c r="C84" s="90"/>
      <c r="D84" s="90"/>
      <c r="E84" s="90"/>
      <c r="F84" s="90"/>
      <c r="G84" s="90"/>
      <c r="H84" s="90"/>
      <c r="I84" s="87"/>
      <c r="J84" s="88"/>
      <c r="K84" s="259">
        <v>0.05</v>
      </c>
      <c r="L84" s="793">
        <f>N78*K84</f>
        <v>11462.758080754989</v>
      </c>
      <c r="M84" s="794"/>
      <c r="N84" s="51"/>
    </row>
    <row r="85" spans="1:14" ht="15.75" thickBot="1">
      <c r="B85" s="91" t="s">
        <v>2091</v>
      </c>
      <c r="C85" s="92"/>
      <c r="D85" s="92"/>
      <c r="E85" s="92"/>
      <c r="F85" s="92"/>
      <c r="G85" s="92"/>
      <c r="H85" s="92"/>
      <c r="I85" s="93"/>
      <c r="J85" s="94"/>
      <c r="K85" s="260">
        <v>0.05</v>
      </c>
      <c r="L85" s="795">
        <f>N78*K85</f>
        <v>11462.758080754989</v>
      </c>
      <c r="M85" s="796"/>
      <c r="N85" s="51"/>
    </row>
    <row r="86" spans="1:14" ht="15.75" thickBot="1">
      <c r="B86" s="759" t="s">
        <v>2072</v>
      </c>
      <c r="C86" s="760"/>
      <c r="D86" s="760"/>
      <c r="E86" s="760"/>
      <c r="F86" s="760"/>
      <c r="G86" s="760"/>
      <c r="H86" s="760"/>
      <c r="I86" s="760"/>
      <c r="J86" s="760"/>
      <c r="K86" s="760"/>
      <c r="L86" s="760"/>
      <c r="M86" s="761"/>
      <c r="N86" s="52">
        <f>L83+L84+L85</f>
        <v>68776.548484529936</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298031.71009962971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1.5"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topLeftCell="A34" zoomScale="78" zoomScaleNormal="78" workbookViewId="0">
      <selection activeCell="M36" sqref="M36"/>
    </sheetView>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80</v>
      </c>
      <c r="C31" s="81" t="s">
        <v>81</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08" t="s">
        <v>1015</v>
      </c>
      <c r="B36" s="772" t="str">
        <f>VLOOKUP(A36,EQUIPOS!A6:D154,3,FALSE)</f>
        <v>Retroexcavadora sobre oruga, potencia 138 HP, balde de 1,5 m3.</v>
      </c>
      <c r="C36" s="773"/>
      <c r="D36" s="773"/>
      <c r="E36" s="773"/>
      <c r="F36" s="773"/>
      <c r="G36" s="773"/>
      <c r="H36" s="774"/>
      <c r="I36" s="222"/>
      <c r="J36" s="223"/>
      <c r="K36" s="224">
        <f>VLOOKUP(A36,EQUIPOS!A6:D163,4,FALSE)</f>
        <v>228822.74793962436</v>
      </c>
      <c r="L36" s="225"/>
      <c r="M36" s="226">
        <v>66</v>
      </c>
      <c r="N36" s="227">
        <f>K36/M36</f>
        <v>3467.0113324185509</v>
      </c>
    </row>
    <row r="37" spans="1:14">
      <c r="A37" s="108" t="s">
        <v>797</v>
      </c>
      <c r="B37" s="772" t="str">
        <f>VLOOKUP(A37,EQUIPOS!A7:D154,3,FALSE)</f>
        <v xml:space="preserve">Buldozer, Potencia al volante de 140 HP, motor de 2200 RPM, longitud de hoja 4,80m. </v>
      </c>
      <c r="C37" s="773"/>
      <c r="D37" s="773"/>
      <c r="E37" s="773"/>
      <c r="F37" s="773"/>
      <c r="G37" s="773"/>
      <c r="H37" s="774"/>
      <c r="I37" s="222"/>
      <c r="J37" s="223"/>
      <c r="K37" s="224">
        <f>VLOOKUP(A37,EQUIPOS!A7:D164,4,FALSE)</f>
        <v>219605.51776906211</v>
      </c>
      <c r="L37" s="225"/>
      <c r="M37" s="226">
        <v>100</v>
      </c>
      <c r="N37" s="227">
        <f>K37/M37</f>
        <v>2196.0551776906209</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9"/>
      <c r="L39" s="776"/>
      <c r="M39" s="777"/>
      <c r="N39" s="228"/>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0.01</v>
      </c>
      <c r="M42" s="784"/>
      <c r="N42" s="105">
        <f>N76*L42</f>
        <v>1.1854260416666667</v>
      </c>
    </row>
    <row r="43" spans="1:14" ht="15.75" thickBot="1">
      <c r="B43" s="759" t="s">
        <v>2072</v>
      </c>
      <c r="C43" s="760"/>
      <c r="D43" s="760"/>
      <c r="E43" s="760"/>
      <c r="F43" s="760"/>
      <c r="G43" s="760"/>
      <c r="H43" s="760"/>
      <c r="I43" s="760"/>
      <c r="J43" s="760"/>
      <c r="K43" s="760"/>
      <c r="L43" s="760"/>
      <c r="M43" s="761"/>
      <c r="N43" s="344">
        <f>SUM(N36:N42)</f>
        <v>5664.2519361508384</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1308</v>
      </c>
      <c r="B48" s="43" t="str">
        <f>VLOOKUP(A48,MATERIALES!A4:D373,3,FALSE)</f>
        <v>Derechos de explotación y/o disposición de materiales</v>
      </c>
      <c r="C48" s="236"/>
      <c r="D48" s="236"/>
      <c r="E48" s="236"/>
      <c r="F48" s="236"/>
      <c r="G48" s="236"/>
      <c r="H48" s="236"/>
      <c r="I48" s="223"/>
      <c r="J48" s="200" t="str">
        <f>VLOOKUP(A48,MATERIALES!A4:D373,2,FALSE)</f>
        <v>m3</v>
      </c>
      <c r="K48" s="237">
        <v>1</v>
      </c>
      <c r="L48" s="222"/>
      <c r="M48" s="238">
        <f>VLOOKUP(A48,MATERIALES!A5:D373,4,FALSE)</f>
        <v>5881.5453883064247</v>
      </c>
      <c r="N48" s="227">
        <f>K48*M48</f>
        <v>5881.5453883064247</v>
      </c>
    </row>
    <row r="49" spans="1:14">
      <c r="B49" s="43"/>
      <c r="C49" s="236"/>
      <c r="D49" s="236"/>
      <c r="E49" s="236"/>
      <c r="F49" s="236"/>
      <c r="G49" s="236"/>
      <c r="H49" s="236"/>
      <c r="I49" s="223"/>
      <c r="J49" s="200"/>
      <c r="K49" s="237"/>
      <c r="L49" s="222"/>
      <c r="M49" s="238"/>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5881.5453883064247</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769</v>
      </c>
      <c r="B70" s="49" t="str">
        <f>VLOOKUP(A70,'MANO DE OBRA'!A8:D68,3,FALSE)</f>
        <v xml:space="preserve">Obrero </v>
      </c>
      <c r="C70" s="47"/>
      <c r="D70" s="47"/>
      <c r="E70" s="47"/>
      <c r="F70" s="47"/>
      <c r="G70" s="47"/>
      <c r="H70" s="47"/>
      <c r="I70" s="247">
        <f>K70/J70*100</f>
        <v>33832.699999999997</v>
      </c>
      <c r="J70" s="248">
        <v>185</v>
      </c>
      <c r="K70" s="249">
        <f>VLOOKUP(A70,'MANO DE OBRA'!A8:D99,4,FALSE)</f>
        <v>62590.494999999995</v>
      </c>
      <c r="L70" s="50"/>
      <c r="M70" s="250">
        <v>528</v>
      </c>
      <c r="N70" s="345">
        <f>K70/M70</f>
        <v>118.54260416666666</v>
      </c>
      <c r="O70" s="106"/>
    </row>
    <row r="71" spans="1:15">
      <c r="B71" s="49"/>
      <c r="C71" s="47"/>
      <c r="D71" s="47"/>
      <c r="E71" s="47"/>
      <c r="F71" s="47"/>
      <c r="G71" s="47"/>
      <c r="H71" s="47"/>
      <c r="I71" s="247"/>
      <c r="J71" s="248"/>
      <c r="K71" s="249"/>
      <c r="L71" s="50"/>
      <c r="M71" s="254"/>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118.54260416666666</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11664.339928623931</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2332.8679857247862</v>
      </c>
      <c r="M83" s="794"/>
      <c r="N83" s="51"/>
    </row>
    <row r="84" spans="1:14">
      <c r="B84" s="89" t="s">
        <v>2090</v>
      </c>
      <c r="C84" s="90"/>
      <c r="D84" s="90"/>
      <c r="E84" s="90"/>
      <c r="F84" s="90"/>
      <c r="G84" s="90"/>
      <c r="H84" s="90"/>
      <c r="I84" s="87"/>
      <c r="J84" s="88"/>
      <c r="K84" s="259">
        <v>0.05</v>
      </c>
      <c r="L84" s="793">
        <f>N78*K84</f>
        <v>583.21699643119655</v>
      </c>
      <c r="M84" s="794"/>
      <c r="N84" s="51"/>
    </row>
    <row r="85" spans="1:14" ht="15.75" thickBot="1">
      <c r="B85" s="91" t="s">
        <v>2091</v>
      </c>
      <c r="C85" s="92"/>
      <c r="D85" s="92"/>
      <c r="E85" s="92"/>
      <c r="F85" s="92"/>
      <c r="G85" s="92"/>
      <c r="H85" s="92"/>
      <c r="I85" s="93"/>
      <c r="J85" s="94"/>
      <c r="K85" s="260">
        <v>0.05</v>
      </c>
      <c r="L85" s="795">
        <f>N78*K85</f>
        <v>583.21699643119655</v>
      </c>
      <c r="M85" s="796"/>
      <c r="N85" s="51"/>
    </row>
    <row r="86" spans="1:14" ht="15.75" thickBot="1">
      <c r="B86" s="759" t="s">
        <v>2072</v>
      </c>
      <c r="C86" s="760"/>
      <c r="D86" s="760"/>
      <c r="E86" s="760"/>
      <c r="F86" s="760"/>
      <c r="G86" s="760"/>
      <c r="H86" s="760"/>
      <c r="I86" s="760"/>
      <c r="J86" s="760"/>
      <c r="K86" s="760"/>
      <c r="L86" s="760"/>
      <c r="M86" s="761"/>
      <c r="N86" s="52">
        <f>L83+L84+L85</f>
        <v>3499.3019785871793</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15163.641907211109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1.5"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topLeftCell="A28"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82</v>
      </c>
      <c r="C31" s="81" t="s">
        <v>83</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08" t="s">
        <v>1015</v>
      </c>
      <c r="B36" s="772" t="str">
        <f>VLOOKUP(A36,EQUIPOS!A6:D154,3,FALSE)</f>
        <v>Retroexcavadora sobre oruga, potencia 138 HP, balde de 1,5 m3.</v>
      </c>
      <c r="C36" s="773"/>
      <c r="D36" s="773"/>
      <c r="E36" s="773"/>
      <c r="F36" s="773"/>
      <c r="G36" s="773"/>
      <c r="H36" s="774"/>
      <c r="I36" s="222"/>
      <c r="J36" s="223"/>
      <c r="K36" s="224">
        <f>VLOOKUP(A36,EQUIPOS!A6:D163,4,FALSE)</f>
        <v>228822.74793962436</v>
      </c>
      <c r="L36" s="225"/>
      <c r="M36" s="226">
        <v>66</v>
      </c>
      <c r="N36" s="227">
        <f>K36/M36</f>
        <v>3467.0113324185509</v>
      </c>
    </row>
    <row r="37" spans="1:14">
      <c r="A37" s="108"/>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9"/>
      <c r="L39" s="776"/>
      <c r="M39" s="777"/>
      <c r="N39" s="228"/>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0.01</v>
      </c>
      <c r="M42" s="784"/>
      <c r="N42" s="105">
        <f>N76*L42</f>
        <v>1.1854260416666667</v>
      </c>
    </row>
    <row r="43" spans="1:14" ht="15.75" thickBot="1">
      <c r="B43" s="759" t="s">
        <v>2072</v>
      </c>
      <c r="C43" s="760"/>
      <c r="D43" s="760"/>
      <c r="E43" s="760"/>
      <c r="F43" s="760"/>
      <c r="G43" s="760"/>
      <c r="H43" s="760"/>
      <c r="I43" s="760"/>
      <c r="J43" s="760"/>
      <c r="K43" s="760"/>
      <c r="L43" s="760"/>
      <c r="M43" s="761"/>
      <c r="N43" s="344">
        <f>SUM(N36:N42)</f>
        <v>3468.1967584602176</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B48" s="43"/>
      <c r="C48" s="236"/>
      <c r="D48" s="236"/>
      <c r="E48" s="236"/>
      <c r="F48" s="236"/>
      <c r="G48" s="236"/>
      <c r="H48" s="236"/>
      <c r="I48" s="223"/>
      <c r="J48" s="200"/>
      <c r="K48" s="237"/>
      <c r="L48" s="222"/>
      <c r="M48" s="238"/>
      <c r="N48" s="227"/>
    </row>
    <row r="49" spans="1:14">
      <c r="B49" s="43"/>
      <c r="C49" s="236"/>
      <c r="D49" s="236"/>
      <c r="E49" s="236"/>
      <c r="F49" s="236"/>
      <c r="G49" s="236"/>
      <c r="H49" s="236"/>
      <c r="I49" s="223"/>
      <c r="J49" s="200"/>
      <c r="K49" s="237"/>
      <c r="L49" s="222"/>
      <c r="M49" s="238"/>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769</v>
      </c>
      <c r="B70" s="49" t="str">
        <f>VLOOKUP(A70,'MANO DE OBRA'!A8:D68,3,FALSE)</f>
        <v xml:space="preserve">Obrero </v>
      </c>
      <c r="C70" s="47"/>
      <c r="D70" s="47"/>
      <c r="E70" s="47"/>
      <c r="F70" s="47"/>
      <c r="G70" s="47"/>
      <c r="H70" s="47"/>
      <c r="I70" s="247">
        <f>K70/J70*100</f>
        <v>33832.699999999997</v>
      </c>
      <c r="J70" s="248">
        <v>185</v>
      </c>
      <c r="K70" s="249">
        <f>VLOOKUP(A70,'MANO DE OBRA'!A8:D99,4,FALSE)</f>
        <v>62590.494999999995</v>
      </c>
      <c r="L70" s="50"/>
      <c r="M70" s="250">
        <v>528</v>
      </c>
      <c r="N70" s="345">
        <f>K70/M70</f>
        <v>118.54260416666666</v>
      </c>
      <c r="O70" s="106"/>
    </row>
    <row r="71" spans="1:15">
      <c r="B71" s="49"/>
      <c r="C71" s="47"/>
      <c r="D71" s="47"/>
      <c r="E71" s="47"/>
      <c r="F71" s="47"/>
      <c r="G71" s="47"/>
      <c r="H71" s="47"/>
      <c r="I71" s="247"/>
      <c r="J71" s="248"/>
      <c r="K71" s="249"/>
      <c r="L71" s="50"/>
      <c r="M71" s="254"/>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118.54260416666666</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3586.739362626884</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717.34787252537683</v>
      </c>
      <c r="M83" s="794"/>
      <c r="N83" s="51"/>
    </row>
    <row r="84" spans="1:14">
      <c r="B84" s="89" t="s">
        <v>2090</v>
      </c>
      <c r="C84" s="90"/>
      <c r="D84" s="90"/>
      <c r="E84" s="90"/>
      <c r="F84" s="90"/>
      <c r="G84" s="90"/>
      <c r="H84" s="90"/>
      <c r="I84" s="87"/>
      <c r="J84" s="88"/>
      <c r="K84" s="259">
        <v>0.05</v>
      </c>
      <c r="L84" s="793">
        <f>N78*K84</f>
        <v>179.33696813134421</v>
      </c>
      <c r="M84" s="794"/>
      <c r="N84" s="51"/>
    </row>
    <row r="85" spans="1:14" ht="15.75" thickBot="1">
      <c r="B85" s="91" t="s">
        <v>2091</v>
      </c>
      <c r="C85" s="92"/>
      <c r="D85" s="92"/>
      <c r="E85" s="92"/>
      <c r="F85" s="92"/>
      <c r="G85" s="92"/>
      <c r="H85" s="92"/>
      <c r="I85" s="93"/>
      <c r="J85" s="94"/>
      <c r="K85" s="260">
        <v>0.05</v>
      </c>
      <c r="L85" s="795">
        <f>N78*K85</f>
        <v>179.33696813134421</v>
      </c>
      <c r="M85" s="796"/>
      <c r="N85" s="51"/>
    </row>
    <row r="86" spans="1:14" ht="15.75" thickBot="1">
      <c r="B86" s="759" t="s">
        <v>2072</v>
      </c>
      <c r="C86" s="760"/>
      <c r="D86" s="760"/>
      <c r="E86" s="760"/>
      <c r="F86" s="760"/>
      <c r="G86" s="760"/>
      <c r="H86" s="760"/>
      <c r="I86" s="760"/>
      <c r="J86" s="760"/>
      <c r="K86" s="760"/>
      <c r="L86" s="760"/>
      <c r="M86" s="761"/>
      <c r="N86" s="52">
        <f>L83+L84+L85</f>
        <v>1076.0218087880653</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4662.7611714149498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O9" sqref="O9"/>
    </sheetView>
  </sheetViews>
  <sheetFormatPr baseColWidth="10" defaultColWidth="11.42578125"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84</v>
      </c>
      <c r="C31" s="81" t="s">
        <v>85</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08" t="s">
        <v>847</v>
      </c>
      <c r="B36" s="772" t="str">
        <f>VLOOKUP(A36,EQUIPOS!A6:D154,3,FALSE)</f>
        <v>Compresor 120 HP, con martillo.</v>
      </c>
      <c r="C36" s="773"/>
      <c r="D36" s="773"/>
      <c r="E36" s="773"/>
      <c r="F36" s="773"/>
      <c r="G36" s="773"/>
      <c r="H36" s="774"/>
      <c r="I36" s="222"/>
      <c r="J36" s="223"/>
      <c r="K36" s="224">
        <f>VLOOKUP(A36,EQUIPOS!A6:D163,4,FALSE)</f>
        <v>107825.45581075011</v>
      </c>
      <c r="L36" s="225"/>
      <c r="M36" s="226">
        <v>66</v>
      </c>
      <c r="N36" s="227">
        <f>K36/M36</f>
        <v>1633.7190274356076</v>
      </c>
    </row>
    <row r="37" spans="1:14">
      <c r="A37" s="108" t="s">
        <v>797</v>
      </c>
      <c r="B37" s="772" t="str">
        <f>VLOOKUP(A37,EQUIPOS!A7:D154,3,FALSE)</f>
        <v xml:space="preserve">Buldozer, Potencia al volante de 140 HP, motor de 2200 RPM, longitud de hoja 4,80m. </v>
      </c>
      <c r="C37" s="773"/>
      <c r="D37" s="773"/>
      <c r="E37" s="773"/>
      <c r="F37" s="773"/>
      <c r="G37" s="773"/>
      <c r="H37" s="774"/>
      <c r="I37" s="222"/>
      <c r="J37" s="223"/>
      <c r="K37" s="224">
        <f>VLOOKUP(A37,EQUIPOS!A7:D164,4,FALSE)</f>
        <v>219605.51776906211</v>
      </c>
      <c r="L37" s="225"/>
      <c r="M37" s="226">
        <v>100</v>
      </c>
      <c r="N37" s="227">
        <f>K37/M37</f>
        <v>2196.0551776906209</v>
      </c>
    </row>
    <row r="38" spans="1:14">
      <c r="A38" t="s">
        <v>1015</v>
      </c>
      <c r="B38" s="772" t="str">
        <f>VLOOKUP(A38,EQUIPOS!A8:D154,3,FALSE)</f>
        <v>Retroexcavadora sobre oruga, potencia 138 HP, balde de 1,5 m3.</v>
      </c>
      <c r="C38" s="773"/>
      <c r="D38" s="773"/>
      <c r="E38" s="773"/>
      <c r="F38" s="773"/>
      <c r="G38" s="773"/>
      <c r="H38" s="774"/>
      <c r="I38" s="222"/>
      <c r="J38" s="223"/>
      <c r="K38" s="224">
        <f>VLOOKUP(A38,EQUIPOS!A8:D165,4,FALSE)</f>
        <v>228822.74793962436</v>
      </c>
      <c r="L38" s="225"/>
      <c r="M38" s="226">
        <v>66</v>
      </c>
      <c r="N38" s="227">
        <f>K38/M38</f>
        <v>3467.0113324185509</v>
      </c>
    </row>
    <row r="39" spans="1:14">
      <c r="B39" s="772"/>
      <c r="C39" s="773"/>
      <c r="D39" s="773"/>
      <c r="E39" s="773"/>
      <c r="F39" s="773"/>
      <c r="G39" s="773"/>
      <c r="H39" s="774"/>
      <c r="I39" s="775"/>
      <c r="J39" s="756"/>
      <c r="K39" s="229"/>
      <c r="L39" s="776"/>
      <c r="M39" s="777"/>
      <c r="N39" s="228"/>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0.02</v>
      </c>
      <c r="M42" s="784"/>
      <c r="N42" s="105">
        <f>N78*L42</f>
        <v>6.4119976747881813</v>
      </c>
    </row>
    <row r="43" spans="1:14" ht="15.75" thickBot="1">
      <c r="B43" s="759" t="s">
        <v>2072</v>
      </c>
      <c r="C43" s="760"/>
      <c r="D43" s="760"/>
      <c r="E43" s="760"/>
      <c r="F43" s="760"/>
      <c r="G43" s="760"/>
      <c r="H43" s="760"/>
      <c r="I43" s="760"/>
      <c r="J43" s="760"/>
      <c r="K43" s="760"/>
      <c r="L43" s="760"/>
      <c r="M43" s="761"/>
      <c r="N43" s="344">
        <f>SUM(N36:N42)</f>
        <v>7303.1975352195677</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1155</v>
      </c>
      <c r="B48" s="43" t="str">
        <f>VLOOKUP(A48,MATERIALES!A4:D373,3,FALSE)</f>
        <v>Anfo</v>
      </c>
      <c r="C48" s="236"/>
      <c r="D48" s="236"/>
      <c r="E48" s="236"/>
      <c r="F48" s="236"/>
      <c r="G48" s="236"/>
      <c r="H48" s="236"/>
      <c r="I48" s="223"/>
      <c r="J48" s="200" t="str">
        <f>VLOOKUP(A48,MATERIALES!A4:D385,2,FALSE)</f>
        <v>kg</v>
      </c>
      <c r="K48" s="237">
        <v>0.2</v>
      </c>
      <c r="L48" s="222"/>
      <c r="M48" s="238">
        <f>VLOOKUP(A48,MATERIALES!A5:D373,4,FALSE)</f>
        <v>6659.9279138302982</v>
      </c>
      <c r="N48" s="227">
        <f>K48*M48</f>
        <v>1331.9855827660597</v>
      </c>
    </row>
    <row r="49" spans="1:14">
      <c r="A49" t="s">
        <v>1291</v>
      </c>
      <c r="B49" s="43" t="str">
        <f>VLOOKUP(A49,MATERIALES!A5:D373,3,FALSE)</f>
        <v>Cordón detonante</v>
      </c>
      <c r="C49" s="236"/>
      <c r="D49" s="236"/>
      <c r="E49" s="236"/>
      <c r="F49" s="236"/>
      <c r="G49" s="236"/>
      <c r="H49" s="236"/>
      <c r="I49" s="223"/>
      <c r="J49" s="200" t="str">
        <f>VLOOKUP(A49,MATERIALES!A5:D386,2,FALSE)</f>
        <v>m</v>
      </c>
      <c r="K49" s="237">
        <v>3</v>
      </c>
      <c r="L49" s="222"/>
      <c r="M49" s="238">
        <f>VLOOKUP(A49,MATERIALES!A6:D373,4,FALSE)</f>
        <v>1862.3147549640664</v>
      </c>
      <c r="N49" s="227">
        <f t="shared" ref="N49:N54" si="0">K49*M49</f>
        <v>5586.9442648921995</v>
      </c>
    </row>
    <row r="50" spans="1:14">
      <c r="A50" s="182" t="s">
        <v>1356</v>
      </c>
      <c r="B50" s="43" t="str">
        <f>VLOOKUP(A50,MATERIALES!A6:D373,3,FALSE)</f>
        <v>Explosivos  75% (INDUGEL)</v>
      </c>
      <c r="C50" s="236"/>
      <c r="D50" s="236"/>
      <c r="E50" s="236"/>
      <c r="F50" s="236"/>
      <c r="G50" s="236"/>
      <c r="H50" s="236"/>
      <c r="I50" s="223"/>
      <c r="J50" s="200" t="str">
        <f>VLOOKUP(A50,MATERIALES!A6:D387,2,FALSE)</f>
        <v>lb</v>
      </c>
      <c r="K50" s="237">
        <v>0.3</v>
      </c>
      <c r="L50" s="222"/>
      <c r="M50" s="238">
        <f>VLOOKUP(A50,MATERIALES!A6:D373,4,FALSE)</f>
        <v>15555.932607108325</v>
      </c>
      <c r="N50" s="227">
        <f t="shared" si="0"/>
        <v>4666.7797821324975</v>
      </c>
    </row>
    <row r="51" spans="1:14">
      <c r="A51" t="s">
        <v>1375</v>
      </c>
      <c r="B51" s="43" t="str">
        <f>VLOOKUP(A51,MATERIALES!A6:D373,3,FALSE)</f>
        <v>Fulminantes</v>
      </c>
      <c r="C51" s="236"/>
      <c r="D51" s="236"/>
      <c r="E51" s="236"/>
      <c r="F51" s="236"/>
      <c r="G51" s="236"/>
      <c r="H51" s="236"/>
      <c r="I51" s="223"/>
      <c r="J51" s="200" t="str">
        <f>VLOOKUP(A51,MATERIALES!A6:D388,2,FALSE)</f>
        <v>u</v>
      </c>
      <c r="K51" s="237">
        <v>0.2</v>
      </c>
      <c r="L51" s="222"/>
      <c r="M51" s="238">
        <f>VLOOKUP(A51,MATERIALES!A6:D373,4,FALSE)</f>
        <v>1203.3190710142617</v>
      </c>
      <c r="N51" s="227">
        <f t="shared" si="0"/>
        <v>240.66381420285234</v>
      </c>
    </row>
    <row r="52" spans="1:14">
      <c r="A52" t="s">
        <v>1536</v>
      </c>
      <c r="B52" s="43" t="str">
        <f>VLOOKUP(A52,MATERIALES!A6:D373,3,FALSE)</f>
        <v>Mecha Lenta</v>
      </c>
      <c r="C52" s="236"/>
      <c r="D52" s="236"/>
      <c r="E52" s="236"/>
      <c r="F52" s="236"/>
      <c r="G52" s="236"/>
      <c r="H52" s="236"/>
      <c r="I52" s="223"/>
      <c r="J52" s="200" t="str">
        <f>VLOOKUP(A52,MATERIALES!A6:D389,2,FALSE)</f>
        <v>m</v>
      </c>
      <c r="K52" s="237">
        <v>0.5</v>
      </c>
      <c r="L52" s="222"/>
      <c r="M52" s="238">
        <f>VLOOKUP(A52,MATERIALES!A7:D373,4,FALSE)</f>
        <v>1133.9435970265693</v>
      </c>
      <c r="N52" s="227">
        <f t="shared" si="0"/>
        <v>566.97179851328463</v>
      </c>
    </row>
    <row r="53" spans="1:14">
      <c r="B53" s="43"/>
      <c r="C53" s="236"/>
      <c r="D53" s="236"/>
      <c r="E53" s="236"/>
      <c r="F53" s="236"/>
      <c r="G53" s="236"/>
      <c r="H53" s="236"/>
      <c r="I53" s="223"/>
      <c r="J53" s="200"/>
      <c r="K53" s="237"/>
      <c r="L53" s="222"/>
      <c r="M53" s="238"/>
      <c r="N53" s="227"/>
    </row>
    <row r="54" spans="1:14">
      <c r="A54" t="s">
        <v>1308</v>
      </c>
      <c r="B54" s="43" t="str">
        <f>VLOOKUP(A54,MATERIALES!A8:D373,3,FALSE)</f>
        <v>Derechos de explotación y/o disposición de materiales</v>
      </c>
      <c r="C54" s="236"/>
      <c r="D54" s="236"/>
      <c r="E54" s="236"/>
      <c r="F54" s="236"/>
      <c r="G54" s="236"/>
      <c r="H54" s="236"/>
      <c r="I54" s="223"/>
      <c r="J54" s="200" t="str">
        <f>VLOOKUP(A54,MATERIALES!A8:D391,2,FALSE)</f>
        <v>m3</v>
      </c>
      <c r="K54" s="237">
        <v>1</v>
      </c>
      <c r="L54" s="222"/>
      <c r="M54" s="238">
        <f>VLOOKUP(A54,MATERIALES!A9:D374,4,FALSE)</f>
        <v>5881.5453883064247</v>
      </c>
      <c r="N54" s="227">
        <f t="shared" si="0"/>
        <v>5881.5453883064247</v>
      </c>
    </row>
    <row r="55" spans="1:14" ht="15.75" thickBot="1">
      <c r="B55" s="754"/>
      <c r="C55" s="755"/>
      <c r="D55" s="755"/>
      <c r="E55" s="755"/>
      <c r="F55" s="755"/>
      <c r="G55" s="755"/>
      <c r="H55" s="755"/>
      <c r="I55" s="756"/>
      <c r="J55" s="42"/>
      <c r="K55" s="44"/>
      <c r="L55" s="757"/>
      <c r="M55" s="758"/>
      <c r="N55" s="45"/>
    </row>
    <row r="56" spans="1:14" ht="15.75" thickBot="1">
      <c r="B56" s="759" t="s">
        <v>2072</v>
      </c>
      <c r="C56" s="760"/>
      <c r="D56" s="760"/>
      <c r="E56" s="760"/>
      <c r="F56" s="760"/>
      <c r="G56" s="760"/>
      <c r="H56" s="760"/>
      <c r="I56" s="760"/>
      <c r="J56" s="760"/>
      <c r="K56" s="760"/>
      <c r="L56" s="760"/>
      <c r="M56" s="761"/>
      <c r="N56" s="344">
        <f>SUM(N48:N55)</f>
        <v>18274.890630813319</v>
      </c>
    </row>
    <row r="57" spans="1:14">
      <c r="B57" s="33"/>
      <c r="C57" s="34"/>
      <c r="D57" s="34"/>
      <c r="E57" s="34"/>
      <c r="F57" s="34"/>
      <c r="G57" s="34"/>
      <c r="H57" s="34"/>
      <c r="I57" s="34"/>
      <c r="J57" s="34"/>
      <c r="K57" s="34"/>
      <c r="L57" s="34"/>
      <c r="M57" s="34"/>
      <c r="N57" s="35"/>
    </row>
    <row r="58" spans="1:14">
      <c r="B58" s="64" t="s">
        <v>2075</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268" t="s">
        <v>2076</v>
      </c>
      <c r="C60" s="269"/>
      <c r="D60" s="269"/>
      <c r="E60" s="269"/>
      <c r="F60" s="269"/>
      <c r="G60" s="269"/>
      <c r="H60" s="73" t="s">
        <v>2065</v>
      </c>
      <c r="I60" s="74" t="s">
        <v>2077</v>
      </c>
      <c r="J60" s="75" t="s">
        <v>2106</v>
      </c>
      <c r="K60" s="73" t="s">
        <v>2107</v>
      </c>
      <c r="L60" s="762" t="s">
        <v>2080</v>
      </c>
      <c r="M60" s="735"/>
      <c r="N60" s="76" t="s">
        <v>2071</v>
      </c>
    </row>
    <row r="61" spans="1:14">
      <c r="B61" s="46"/>
      <c r="C61" s="272"/>
      <c r="D61" s="272"/>
      <c r="E61" s="272"/>
      <c r="F61" s="272"/>
      <c r="G61" s="272"/>
      <c r="H61" s="266"/>
      <c r="I61" s="234"/>
      <c r="J61" s="241"/>
      <c r="K61" s="234"/>
      <c r="L61" s="763"/>
      <c r="M61" s="764"/>
      <c r="N61" s="242"/>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c r="B64" s="46"/>
      <c r="C64" s="47"/>
      <c r="D64" s="47"/>
      <c r="E64" s="47"/>
      <c r="F64" s="47"/>
      <c r="G64" s="47"/>
      <c r="H64" s="243"/>
      <c r="I64" s="234"/>
      <c r="J64" s="234"/>
      <c r="K64" s="234"/>
      <c r="L64" s="244"/>
      <c r="M64" s="245"/>
      <c r="N64" s="246"/>
    </row>
    <row r="65" spans="1:15">
      <c r="B65" s="46"/>
      <c r="C65" s="47"/>
      <c r="D65" s="47"/>
      <c r="E65" s="47"/>
      <c r="F65" s="47"/>
      <c r="G65" s="47"/>
      <c r="H65" s="243"/>
      <c r="I65" s="234"/>
      <c r="J65" s="234"/>
      <c r="K65" s="234"/>
      <c r="L65" s="244"/>
      <c r="M65" s="245"/>
      <c r="N65" s="246"/>
    </row>
    <row r="66" spans="1:15" ht="15.75" thickBot="1">
      <c r="B66" s="264"/>
      <c r="C66" s="265"/>
      <c r="D66" s="265"/>
      <c r="E66" s="265"/>
      <c r="F66" s="265"/>
      <c r="G66" s="265"/>
      <c r="H66" s="48"/>
      <c r="I66" s="124"/>
      <c r="J66" s="124"/>
      <c r="K66" s="124"/>
      <c r="L66" s="748"/>
      <c r="M66" s="749"/>
      <c r="N66" s="125"/>
    </row>
    <row r="67" spans="1:15" ht="15.75" thickBot="1">
      <c r="B67" s="765" t="s">
        <v>2072</v>
      </c>
      <c r="C67" s="766"/>
      <c r="D67" s="766"/>
      <c r="E67" s="766"/>
      <c r="F67" s="766"/>
      <c r="G67" s="766"/>
      <c r="H67" s="766"/>
      <c r="I67" s="766"/>
      <c r="J67" s="766"/>
      <c r="K67" s="766"/>
      <c r="L67" s="766"/>
      <c r="M67" s="767"/>
      <c r="N67" s="104"/>
    </row>
    <row r="68" spans="1:15">
      <c r="B68" s="33"/>
      <c r="C68" s="34"/>
      <c r="D68" s="34"/>
      <c r="E68" s="34"/>
      <c r="F68" s="34"/>
      <c r="G68" s="34"/>
      <c r="H68" s="34"/>
      <c r="I68" s="34"/>
      <c r="J68" s="34"/>
      <c r="K68" s="34"/>
      <c r="L68" s="34"/>
      <c r="M68" s="34"/>
      <c r="N68" s="35"/>
    </row>
    <row r="69" spans="1:15">
      <c r="B69" s="64" t="s">
        <v>2081</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785" t="s">
        <v>2108</v>
      </c>
      <c r="C71" s="786"/>
      <c r="D71" s="786"/>
      <c r="E71" s="786"/>
      <c r="F71" s="786"/>
      <c r="G71" s="786"/>
      <c r="H71" s="786"/>
      <c r="I71" s="73" t="s">
        <v>2082</v>
      </c>
      <c r="J71" s="75" t="s">
        <v>2109</v>
      </c>
      <c r="K71" s="74" t="s">
        <v>2084</v>
      </c>
      <c r="L71" s="787" t="s">
        <v>2070</v>
      </c>
      <c r="M71" s="788"/>
      <c r="N71" s="98" t="s">
        <v>2071</v>
      </c>
    </row>
    <row r="72" spans="1:15">
      <c r="A72" t="s">
        <v>769</v>
      </c>
      <c r="B72" s="49" t="str">
        <f>VLOOKUP(A72,'MANO DE OBRA'!A8:D68,3,FALSE)</f>
        <v xml:space="preserve">Obrero </v>
      </c>
      <c r="C72" s="47"/>
      <c r="D72" s="47"/>
      <c r="E72" s="47"/>
      <c r="F72" s="47"/>
      <c r="G72" s="47"/>
      <c r="H72" s="47"/>
      <c r="I72" s="247">
        <f>K72/J72*100</f>
        <v>33832.699999999997</v>
      </c>
      <c r="J72" s="248">
        <v>185</v>
      </c>
      <c r="K72" s="249">
        <f>VLOOKUP(A72,'MANO DE OBRA'!A8:D99,4,FALSE)</f>
        <v>62590.494999999995</v>
      </c>
      <c r="L72" s="50"/>
      <c r="M72" s="250">
        <v>528</v>
      </c>
      <c r="N72" s="345">
        <f>K72/M72</f>
        <v>118.54260416666666</v>
      </c>
      <c r="O72" s="106"/>
    </row>
    <row r="73" spans="1:15">
      <c r="A73" t="s">
        <v>728</v>
      </c>
      <c r="B73" s="49" t="str">
        <f>VLOOKUP(A73,'MANO DE OBRA'!A8:D69,3,FALSE)</f>
        <v>Oficial</v>
      </c>
      <c r="C73" s="47"/>
      <c r="D73" s="47"/>
      <c r="E73" s="47"/>
      <c r="F73" s="47"/>
      <c r="G73" s="47"/>
      <c r="H73" s="47"/>
      <c r="I73" s="247">
        <f>K73/J73*100</f>
        <v>57668.23979157189</v>
      </c>
      <c r="J73" s="248">
        <v>185</v>
      </c>
      <c r="K73" s="249">
        <f>VLOOKUP(A73,'MANO DE OBRA'!A8:D100,4,FALSE)</f>
        <v>106686.24361440798</v>
      </c>
      <c r="L73" s="50"/>
      <c r="M73" s="250">
        <v>528</v>
      </c>
      <c r="N73" s="345">
        <f>K73/M73</f>
        <v>202.0572795727424</v>
      </c>
    </row>
    <row r="74" spans="1:15">
      <c r="B74" s="49"/>
      <c r="C74" s="47"/>
      <c r="D74" s="47"/>
      <c r="E74" s="47"/>
      <c r="F74" s="47"/>
      <c r="G74" s="47"/>
      <c r="H74" s="47"/>
      <c r="I74" s="234"/>
      <c r="J74" s="252"/>
      <c r="K74" s="253"/>
      <c r="L74" s="50"/>
      <c r="M74" s="255"/>
      <c r="N74" s="251"/>
    </row>
    <row r="75" spans="1:15">
      <c r="B75" s="49"/>
      <c r="C75" s="47"/>
      <c r="D75" s="47"/>
      <c r="E75" s="47"/>
      <c r="F75" s="47"/>
      <c r="G75" s="47"/>
      <c r="H75" s="47"/>
      <c r="I75" s="234"/>
      <c r="J75" s="252"/>
      <c r="K75" s="253"/>
      <c r="L75" s="273"/>
      <c r="M75" s="255"/>
      <c r="N75" s="251"/>
    </row>
    <row r="76" spans="1:15">
      <c r="B76" s="49"/>
      <c r="C76" s="47"/>
      <c r="D76" s="47"/>
      <c r="E76" s="47"/>
      <c r="F76" s="47"/>
      <c r="G76" s="47"/>
      <c r="H76" s="47"/>
      <c r="I76" s="234"/>
      <c r="J76" s="252"/>
      <c r="K76" s="253"/>
      <c r="L76" s="273"/>
      <c r="M76" s="255"/>
      <c r="N76" s="251"/>
    </row>
    <row r="77" spans="1:15" ht="15.75" thickBot="1">
      <c r="B77" s="746"/>
      <c r="C77" s="747"/>
      <c r="D77" s="747"/>
      <c r="E77" s="747"/>
      <c r="F77" s="747"/>
      <c r="G77" s="747"/>
      <c r="H77" s="747"/>
      <c r="I77" s="124"/>
      <c r="J77" s="124"/>
      <c r="K77" s="124"/>
      <c r="L77" s="847"/>
      <c r="M77" s="847"/>
      <c r="N77" s="45"/>
    </row>
    <row r="78" spans="1:15" ht="15.75" thickBot="1">
      <c r="B78" s="759" t="s">
        <v>2072</v>
      </c>
      <c r="C78" s="760"/>
      <c r="D78" s="760"/>
      <c r="E78" s="760"/>
      <c r="F78" s="760"/>
      <c r="G78" s="760"/>
      <c r="H78" s="760"/>
      <c r="I78" s="766"/>
      <c r="J78" s="766"/>
      <c r="K78" s="766"/>
      <c r="L78" s="766"/>
      <c r="M78" s="767"/>
      <c r="N78" s="256">
        <f>SUM(N72:N77)</f>
        <v>320.59988373940905</v>
      </c>
    </row>
    <row r="79" spans="1:15" ht="15.75" thickBot="1">
      <c r="B79" s="33"/>
      <c r="C79" s="34"/>
      <c r="D79" s="34"/>
      <c r="E79" s="34"/>
      <c r="F79" s="34"/>
      <c r="G79" s="34"/>
      <c r="H79" s="34"/>
      <c r="I79" s="34"/>
      <c r="J79" s="34"/>
      <c r="K79" s="34"/>
      <c r="L79" s="34"/>
      <c r="M79" s="34"/>
      <c r="N79" s="35"/>
    </row>
    <row r="80" spans="1:15" ht="15.75" thickBot="1">
      <c r="B80" s="759" t="s">
        <v>2085</v>
      </c>
      <c r="C80" s="760"/>
      <c r="D80" s="760"/>
      <c r="E80" s="760"/>
      <c r="F80" s="760"/>
      <c r="G80" s="760"/>
      <c r="H80" s="760"/>
      <c r="I80" s="760"/>
      <c r="J80" s="760"/>
      <c r="K80" s="760"/>
      <c r="L80" s="760"/>
      <c r="M80" s="761"/>
      <c r="N80" s="99">
        <f>N43+N56+N67+N78</f>
        <v>25898.688049772296</v>
      </c>
    </row>
    <row r="81" spans="1:14">
      <c r="B81" s="33"/>
      <c r="C81" s="34"/>
      <c r="D81" s="34"/>
      <c r="E81" s="34"/>
      <c r="F81" s="34"/>
      <c r="G81" s="34"/>
      <c r="H81" s="34"/>
      <c r="I81" s="34"/>
      <c r="J81" s="34"/>
      <c r="K81" s="34"/>
      <c r="L81" s="34"/>
      <c r="M81" s="34"/>
      <c r="N81" s="35"/>
    </row>
    <row r="82" spans="1:14">
      <c r="B82" s="64" t="s">
        <v>2086</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750" t="s">
        <v>2110</v>
      </c>
      <c r="C84" s="751"/>
      <c r="D84" s="751"/>
      <c r="E84" s="751"/>
      <c r="F84" s="751"/>
      <c r="G84" s="751"/>
      <c r="H84" s="751"/>
      <c r="I84" s="269"/>
      <c r="J84" s="289"/>
      <c r="K84" s="257" t="s">
        <v>2087</v>
      </c>
      <c r="L84" s="789" t="s">
        <v>2088</v>
      </c>
      <c r="M84" s="790"/>
      <c r="N84" s="258"/>
    </row>
    <row r="85" spans="1:14">
      <c r="B85" s="791" t="s">
        <v>2111</v>
      </c>
      <c r="C85" s="792"/>
      <c r="D85" s="792"/>
      <c r="E85" s="792"/>
      <c r="F85" s="792"/>
      <c r="G85" s="792"/>
      <c r="H85" s="792"/>
      <c r="I85" s="87"/>
      <c r="J85" s="88"/>
      <c r="K85" s="259">
        <v>0.2</v>
      </c>
      <c r="L85" s="793">
        <f>N80*K85</f>
        <v>5179.7376099544599</v>
      </c>
      <c r="M85" s="794"/>
      <c r="N85" s="51"/>
    </row>
    <row r="86" spans="1:14">
      <c r="B86" s="89" t="s">
        <v>2090</v>
      </c>
      <c r="C86" s="90"/>
      <c r="D86" s="90"/>
      <c r="E86" s="90"/>
      <c r="F86" s="90"/>
      <c r="G86" s="90"/>
      <c r="H86" s="90"/>
      <c r="I86" s="87"/>
      <c r="J86" s="88"/>
      <c r="K86" s="259">
        <v>0.05</v>
      </c>
      <c r="L86" s="793">
        <f>N80*K86</f>
        <v>1294.934402488615</v>
      </c>
      <c r="M86" s="794"/>
      <c r="N86" s="51"/>
    </row>
    <row r="87" spans="1:14" ht="15.75" thickBot="1">
      <c r="B87" s="91" t="s">
        <v>2091</v>
      </c>
      <c r="C87" s="92"/>
      <c r="D87" s="92"/>
      <c r="E87" s="92"/>
      <c r="F87" s="92"/>
      <c r="G87" s="92"/>
      <c r="H87" s="92"/>
      <c r="I87" s="93"/>
      <c r="J87" s="94"/>
      <c r="K87" s="260">
        <v>0.05</v>
      </c>
      <c r="L87" s="795">
        <f>N80*K87</f>
        <v>1294.934402488615</v>
      </c>
      <c r="M87" s="796"/>
      <c r="N87" s="51"/>
    </row>
    <row r="88" spans="1:14" ht="15.75" thickBot="1">
      <c r="B88" s="759" t="s">
        <v>2072</v>
      </c>
      <c r="C88" s="760"/>
      <c r="D88" s="760"/>
      <c r="E88" s="760"/>
      <c r="F88" s="760"/>
      <c r="G88" s="760"/>
      <c r="H88" s="760"/>
      <c r="I88" s="760"/>
      <c r="J88" s="760"/>
      <c r="K88" s="760"/>
      <c r="L88" s="760"/>
      <c r="M88" s="761"/>
      <c r="N88" s="52">
        <f>L85+L86+L87</f>
        <v>7769.6064149316899</v>
      </c>
    </row>
    <row r="89" spans="1:14" ht="15.75" thickBot="1">
      <c r="B89" s="33"/>
      <c r="C89" s="34"/>
      <c r="D89" s="34"/>
      <c r="E89" s="34"/>
      <c r="F89" s="34"/>
      <c r="G89" s="34"/>
      <c r="H89" s="34"/>
      <c r="I89" s="34"/>
      <c r="J89" s="34"/>
      <c r="K89" s="34"/>
      <c r="L89" s="34"/>
      <c r="M89" s="34"/>
      <c r="N89" s="35"/>
    </row>
    <row r="90" spans="1:14" ht="15.75" thickBot="1">
      <c r="A90" t="s">
        <v>2114</v>
      </c>
      <c r="B90" s="759" t="s">
        <v>2113</v>
      </c>
      <c r="C90" s="760"/>
      <c r="D90" s="760"/>
      <c r="E90" s="760"/>
      <c r="F90" s="760"/>
      <c r="G90" s="760"/>
      <c r="H90" s="760"/>
      <c r="I90" s="760"/>
      <c r="J90" s="760"/>
      <c r="K90" s="760"/>
      <c r="L90" s="760"/>
      <c r="M90" s="761"/>
      <c r="N90" s="166">
        <f>N80+N88</f>
        <v>33668.294464703984</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2093</v>
      </c>
      <c r="F95" s="53"/>
      <c r="G95" s="53"/>
      <c r="H95" s="53"/>
      <c r="I95" s="53"/>
      <c r="J95" s="53"/>
      <c r="K95" s="12"/>
      <c r="L95" s="12"/>
      <c r="M95" s="12"/>
      <c r="N95" s="17"/>
    </row>
    <row r="96" spans="1:14">
      <c r="B96" s="16"/>
      <c r="C96" s="12"/>
      <c r="D96" s="12"/>
      <c r="E96" s="12" t="s">
        <v>2094</v>
      </c>
      <c r="F96" s="12"/>
      <c r="G96" s="12"/>
      <c r="H96" s="12"/>
      <c r="I96" s="12"/>
      <c r="J96" s="12"/>
      <c r="K96" s="12"/>
      <c r="L96" s="12"/>
      <c r="M96" s="12"/>
      <c r="N96" s="17"/>
    </row>
    <row r="97" spans="2:14">
      <c r="B97" s="16"/>
      <c r="C97" s="12"/>
      <c r="D97" s="12"/>
      <c r="E97" s="12" t="s">
        <v>2095</v>
      </c>
      <c r="F97" s="12"/>
      <c r="G97" s="12"/>
      <c r="H97" s="12"/>
      <c r="I97" s="12"/>
      <c r="J97" s="12"/>
      <c r="K97" s="12"/>
      <c r="L97" s="12"/>
      <c r="M97" s="12"/>
      <c r="N97" s="17"/>
    </row>
    <row r="98" spans="2:14">
      <c r="B98" s="16"/>
      <c r="C98" s="12"/>
      <c r="D98" s="12"/>
      <c r="E98" s="12" t="s">
        <v>2096</v>
      </c>
      <c r="F98" s="12"/>
      <c r="G98" s="12"/>
      <c r="H98" s="12"/>
      <c r="I98" s="12"/>
      <c r="J98" s="12"/>
      <c r="K98" s="12"/>
      <c r="L98" s="12"/>
      <c r="M98" s="12"/>
      <c r="N98" s="17"/>
    </row>
    <row r="99" spans="2:14" ht="15.75" thickBot="1">
      <c r="B99" s="16"/>
      <c r="C99" s="12"/>
      <c r="D99" s="12"/>
      <c r="E99" s="12"/>
      <c r="F99" s="12" t="s">
        <v>7</v>
      </c>
      <c r="G99" s="12"/>
      <c r="H99" s="12"/>
      <c r="I99" s="12"/>
      <c r="J99" s="12"/>
      <c r="K99" s="12"/>
      <c r="L99" s="12"/>
      <c r="M99" s="12"/>
      <c r="N99" s="17"/>
    </row>
    <row r="100" spans="2:14">
      <c r="B100" s="203" t="s">
        <v>2097</v>
      </c>
      <c r="C100" s="204"/>
      <c r="D100" s="204"/>
      <c r="E100" s="204"/>
      <c r="F100" s="204"/>
      <c r="G100" s="204"/>
      <c r="H100" s="204"/>
      <c r="I100" s="204"/>
      <c r="J100" s="204"/>
      <c r="K100" s="204"/>
      <c r="L100" s="204"/>
      <c r="M100" s="204"/>
      <c r="N100" s="205"/>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c r="B103" s="206"/>
      <c r="C103" s="207"/>
      <c r="D103" s="207"/>
      <c r="E103" s="207"/>
      <c r="F103" s="207"/>
      <c r="G103" s="207"/>
      <c r="H103" s="207"/>
      <c r="I103" s="207"/>
      <c r="J103" s="207"/>
      <c r="K103" s="207"/>
      <c r="L103" s="207"/>
      <c r="M103" s="207"/>
      <c r="N103" s="208"/>
    </row>
    <row r="104" spans="2:14" ht="15.75" thickBot="1">
      <c r="B104" s="209"/>
      <c r="C104" s="210"/>
      <c r="D104" s="210"/>
      <c r="E104" s="210"/>
      <c r="F104" s="210"/>
      <c r="G104" s="210"/>
      <c r="H104" s="210"/>
      <c r="I104" s="210"/>
      <c r="J104" s="210"/>
      <c r="K104" s="210"/>
      <c r="L104" s="210"/>
      <c r="M104" s="210"/>
      <c r="N104" s="211"/>
    </row>
    <row r="105" spans="2:14">
      <c r="B105" s="212"/>
      <c r="C105" s="213"/>
      <c r="D105" s="213"/>
      <c r="E105" s="213"/>
      <c r="F105" s="213"/>
      <c r="G105" s="213"/>
      <c r="H105" s="213"/>
      <c r="I105" s="213"/>
      <c r="J105" s="213"/>
      <c r="K105" s="213"/>
      <c r="L105" s="213"/>
      <c r="M105" s="213"/>
      <c r="N105" s="214"/>
    </row>
    <row r="106" spans="2:14">
      <c r="B106" s="198" t="s">
        <v>2098</v>
      </c>
      <c r="C106" s="31"/>
      <c r="D106" s="31"/>
      <c r="E106" s="31"/>
      <c r="F106" s="31"/>
      <c r="G106" s="31"/>
      <c r="H106" s="31"/>
      <c r="I106" s="31"/>
      <c r="J106" s="31"/>
      <c r="K106" s="31"/>
      <c r="L106" s="31"/>
      <c r="M106" s="31"/>
      <c r="N106" s="32"/>
    </row>
    <row r="107" spans="2:14" ht="15" customHeight="1">
      <c r="B107" s="797" t="s">
        <v>2099</v>
      </c>
      <c r="C107" s="798"/>
      <c r="D107" s="798"/>
      <c r="E107" s="798"/>
      <c r="F107" s="798"/>
      <c r="G107" s="798"/>
      <c r="H107" s="798"/>
      <c r="I107" s="798"/>
      <c r="J107" s="798"/>
      <c r="K107" s="798"/>
      <c r="L107" s="798"/>
      <c r="M107" s="798"/>
      <c r="N107" s="799"/>
    </row>
    <row r="108" spans="2:14" ht="15" customHeight="1">
      <c r="B108" s="797"/>
      <c r="C108" s="798"/>
      <c r="D108" s="798"/>
      <c r="E108" s="798"/>
      <c r="F108" s="798"/>
      <c r="G108" s="798"/>
      <c r="H108" s="798"/>
      <c r="I108" s="798"/>
      <c r="J108" s="798"/>
      <c r="K108" s="798"/>
      <c r="L108" s="798"/>
      <c r="M108" s="798"/>
      <c r="N108" s="799"/>
    </row>
    <row r="109" spans="2:14" ht="30" customHeight="1">
      <c r="B109" s="800" t="s">
        <v>2100</v>
      </c>
      <c r="C109" s="801"/>
      <c r="D109" s="801"/>
      <c r="E109" s="801"/>
      <c r="F109" s="801"/>
      <c r="G109" s="801"/>
      <c r="H109" s="801"/>
      <c r="I109" s="801"/>
      <c r="J109" s="801"/>
      <c r="K109" s="801"/>
      <c r="L109" s="801"/>
      <c r="M109" s="801"/>
      <c r="N109" s="802"/>
    </row>
    <row r="110" spans="2:14">
      <c r="B110" s="800"/>
      <c r="C110" s="801"/>
      <c r="D110" s="801"/>
      <c r="E110" s="801"/>
      <c r="F110" s="801"/>
      <c r="G110" s="801"/>
      <c r="H110" s="801"/>
      <c r="I110" s="801"/>
      <c r="J110" s="801"/>
      <c r="K110" s="801"/>
      <c r="L110" s="801"/>
      <c r="M110" s="801"/>
      <c r="N110" s="802"/>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286"/>
      <c r="C113" s="287"/>
      <c r="D113" s="287"/>
      <c r="E113" s="287"/>
      <c r="F113" s="287"/>
      <c r="G113" s="287"/>
      <c r="H113" s="287"/>
      <c r="I113" s="287"/>
      <c r="J113" s="287"/>
      <c r="K113" s="287"/>
      <c r="L113" s="287"/>
      <c r="M113" s="287"/>
      <c r="N113" s="288"/>
    </row>
    <row r="114" spans="2:14">
      <c r="B114" s="198"/>
      <c r="C114" s="31"/>
      <c r="D114" s="31"/>
      <c r="E114" s="31"/>
      <c r="F114" s="31"/>
      <c r="G114" s="31"/>
      <c r="H114" s="31"/>
      <c r="I114" s="31"/>
      <c r="J114" s="31"/>
      <c r="K114" s="31"/>
      <c r="L114" s="31"/>
      <c r="M114" s="31"/>
      <c r="N114" s="32"/>
    </row>
    <row r="115" spans="2:14">
      <c r="B115" s="16"/>
      <c r="C115" s="12"/>
      <c r="D115" s="12"/>
      <c r="E115" s="12" t="s">
        <v>2093</v>
      </c>
      <c r="F115" s="53"/>
      <c r="G115" s="53"/>
      <c r="H115" s="12"/>
      <c r="I115" s="12"/>
      <c r="J115" s="12"/>
      <c r="K115" s="12"/>
      <c r="L115" s="12"/>
      <c r="M115" s="12"/>
      <c r="N115" s="17"/>
    </row>
    <row r="116" spans="2:14">
      <c r="B116" s="16"/>
      <c r="C116" s="12"/>
      <c r="D116" s="12"/>
      <c r="E116" s="54" t="s">
        <v>2094</v>
      </c>
      <c r="F116" s="12"/>
      <c r="G116" s="12"/>
      <c r="H116" s="54"/>
      <c r="I116" s="54"/>
      <c r="J116" s="54"/>
      <c r="K116" s="12"/>
      <c r="L116" s="12"/>
      <c r="M116" s="12"/>
      <c r="N116" s="17"/>
    </row>
    <row r="117" spans="2:14">
      <c r="B117" s="16"/>
      <c r="C117" s="12"/>
      <c r="D117" s="12"/>
      <c r="E117" s="55" t="s">
        <v>2101</v>
      </c>
      <c r="F117" s="12"/>
      <c r="G117" s="12"/>
      <c r="H117" s="55"/>
      <c r="I117" s="55"/>
      <c r="J117" s="55"/>
      <c r="K117" s="12"/>
      <c r="L117" s="12"/>
      <c r="M117" s="12"/>
      <c r="N117" s="17"/>
    </row>
    <row r="118" spans="2:14">
      <c r="B118" s="56"/>
      <c r="C118" s="31"/>
      <c r="D118" s="31"/>
      <c r="E118" s="12" t="s">
        <v>2096</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2102</v>
      </c>
      <c r="C120" s="55"/>
      <c r="D120" s="55"/>
      <c r="E120" s="12"/>
      <c r="F120" s="12"/>
      <c r="G120" s="12"/>
      <c r="H120" s="12"/>
      <c r="I120" s="12"/>
      <c r="J120" s="736"/>
      <c r="K120" s="736"/>
      <c r="L120" s="736"/>
      <c r="M120" s="736"/>
      <c r="N120" s="737"/>
    </row>
    <row r="121" spans="2:14" ht="15.75" thickBot="1">
      <c r="B121" s="216" t="s">
        <v>2103</v>
      </c>
      <c r="C121" s="343"/>
      <c r="D121" s="343"/>
      <c r="E121" s="57"/>
      <c r="F121" s="57"/>
      <c r="G121" s="57"/>
      <c r="H121" s="57"/>
      <c r="I121" s="57"/>
      <c r="J121" s="738"/>
      <c r="K121" s="738"/>
      <c r="L121" s="738"/>
      <c r="M121" s="738"/>
      <c r="N121"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topLeftCell="A31"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86</v>
      </c>
      <c r="C31" s="81" t="s">
        <v>87</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08" t="s">
        <v>1015</v>
      </c>
      <c r="B36" s="772" t="str">
        <f>VLOOKUP(A36,EQUIPOS!A6:D154,3,FALSE)</f>
        <v>Retroexcavadora sobre oruga, potencia 138 HP, balde de 1,5 m3.</v>
      </c>
      <c r="C36" s="773"/>
      <c r="D36" s="773"/>
      <c r="E36" s="773"/>
      <c r="F36" s="773"/>
      <c r="G36" s="773"/>
      <c r="H36" s="774"/>
      <c r="I36" s="222"/>
      <c r="J36" s="223"/>
      <c r="K36" s="224">
        <f>VLOOKUP(A36,EQUIPOS!A6:D163,4,FALSE)</f>
        <v>228822.74793962436</v>
      </c>
      <c r="L36" s="225"/>
      <c r="M36" s="226">
        <v>66</v>
      </c>
      <c r="N36" s="227">
        <f>K36/M36</f>
        <v>3467.0113324185509</v>
      </c>
    </row>
    <row r="37" spans="1:14">
      <c r="A37" s="108" t="s">
        <v>797</v>
      </c>
      <c r="B37" s="772" t="str">
        <f>VLOOKUP(A37,EQUIPOS!A7:D154,3,FALSE)</f>
        <v xml:space="preserve">Buldozer, Potencia al volante de 140 HP, motor de 2200 RPM, longitud de hoja 4,80m. </v>
      </c>
      <c r="C37" s="773"/>
      <c r="D37" s="773"/>
      <c r="E37" s="773"/>
      <c r="F37" s="773"/>
      <c r="G37" s="773"/>
      <c r="H37" s="774"/>
      <c r="I37" s="222"/>
      <c r="J37" s="223"/>
      <c r="K37" s="224">
        <f>VLOOKUP(A37,EQUIPOS!A7:D164,4,FALSE)</f>
        <v>219605.51776906211</v>
      </c>
      <c r="L37" s="225"/>
      <c r="M37" s="226">
        <v>100</v>
      </c>
      <c r="N37" s="227">
        <f>K37/M37</f>
        <v>2196.0551776906209</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9"/>
      <c r="L39" s="776"/>
      <c r="M39" s="777"/>
      <c r="N39" s="228"/>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0.01</v>
      </c>
      <c r="M42" s="784"/>
      <c r="N42" s="105">
        <f>N76*L42</f>
        <v>1.1854260416666667</v>
      </c>
    </row>
    <row r="43" spans="1:14" ht="15.75" thickBot="1">
      <c r="B43" s="759" t="s">
        <v>2072</v>
      </c>
      <c r="C43" s="760"/>
      <c r="D43" s="760"/>
      <c r="E43" s="760"/>
      <c r="F43" s="760"/>
      <c r="G43" s="760"/>
      <c r="H43" s="760"/>
      <c r="I43" s="760"/>
      <c r="J43" s="760"/>
      <c r="K43" s="760"/>
      <c r="L43" s="760"/>
      <c r="M43" s="761"/>
      <c r="N43" s="344">
        <f>SUM(N36:N42)</f>
        <v>5664.2519361508384</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1308</v>
      </c>
      <c r="B48" s="43" t="str">
        <f>VLOOKUP(A48,MATERIALES!A4:D373,3,FALSE)</f>
        <v>Derechos de explotación y/o disposición de materiales</v>
      </c>
      <c r="C48" s="236"/>
      <c r="D48" s="236"/>
      <c r="E48" s="236"/>
      <c r="F48" s="236"/>
      <c r="G48" s="236"/>
      <c r="H48" s="236"/>
      <c r="I48" s="223"/>
      <c r="J48" s="200" t="str">
        <f>VLOOKUP(A48,MATERIALES!A4:D373,2,FALSE)</f>
        <v>m3</v>
      </c>
      <c r="K48" s="237">
        <v>1</v>
      </c>
      <c r="L48" s="222"/>
      <c r="M48" s="238">
        <f>VLOOKUP(A48,MATERIALES!A4:D395,4,FALSE)</f>
        <v>5881.5453883064247</v>
      </c>
      <c r="N48" s="227">
        <f>K48*M48</f>
        <v>5881.5453883064247</v>
      </c>
    </row>
    <row r="49" spans="1:14">
      <c r="B49" s="43"/>
      <c r="C49" s="236"/>
      <c r="D49" s="236"/>
      <c r="E49" s="236"/>
      <c r="F49" s="236"/>
      <c r="G49" s="236"/>
      <c r="H49" s="236"/>
      <c r="I49" s="223"/>
      <c r="J49" s="200"/>
      <c r="K49" s="237"/>
      <c r="L49" s="222"/>
      <c r="M49" s="238"/>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5881.5453883064247</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769</v>
      </c>
      <c r="B70" s="49" t="str">
        <f>VLOOKUP(A70,'MANO DE OBRA'!A8:D68,3,FALSE)</f>
        <v xml:space="preserve">Obrero </v>
      </c>
      <c r="C70" s="47"/>
      <c r="D70" s="47"/>
      <c r="E70" s="47"/>
      <c r="F70" s="47"/>
      <c r="G70" s="47"/>
      <c r="H70" s="47"/>
      <c r="I70" s="247">
        <f>K70/J70*100</f>
        <v>33832.699999999997</v>
      </c>
      <c r="J70" s="248">
        <v>185</v>
      </c>
      <c r="K70" s="249">
        <f>VLOOKUP(A70,'MANO DE OBRA'!A8:D99,4,FALSE)</f>
        <v>62590.494999999995</v>
      </c>
      <c r="L70" s="50"/>
      <c r="M70" s="250">
        <v>528</v>
      </c>
      <c r="N70" s="345">
        <f>K70/M70</f>
        <v>118.54260416666666</v>
      </c>
      <c r="O70" s="106"/>
    </row>
    <row r="71" spans="1:15">
      <c r="B71" s="49"/>
      <c r="C71" s="47"/>
      <c r="D71" s="47"/>
      <c r="E71" s="47"/>
      <c r="F71" s="47"/>
      <c r="G71" s="47"/>
      <c r="H71" s="47"/>
      <c r="I71" s="247"/>
      <c r="J71" s="248"/>
      <c r="K71" s="249"/>
      <c r="L71" s="50"/>
      <c r="M71" s="254"/>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118.54260416666666</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11664.339928623931</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2332.8679857247862</v>
      </c>
      <c r="M83" s="794"/>
      <c r="N83" s="51"/>
    </row>
    <row r="84" spans="1:14">
      <c r="B84" s="89" t="s">
        <v>2090</v>
      </c>
      <c r="C84" s="90"/>
      <c r="D84" s="90"/>
      <c r="E84" s="90"/>
      <c r="F84" s="90"/>
      <c r="G84" s="90"/>
      <c r="H84" s="90"/>
      <c r="I84" s="87"/>
      <c r="J84" s="88"/>
      <c r="K84" s="259">
        <v>0.05</v>
      </c>
      <c r="L84" s="793">
        <f>N78*K84</f>
        <v>583.21699643119655</v>
      </c>
      <c r="M84" s="794"/>
      <c r="N84" s="51"/>
    </row>
    <row r="85" spans="1:14" ht="15.75" thickBot="1">
      <c r="B85" s="91" t="s">
        <v>2091</v>
      </c>
      <c r="C85" s="92"/>
      <c r="D85" s="92"/>
      <c r="E85" s="92"/>
      <c r="F85" s="92"/>
      <c r="G85" s="92"/>
      <c r="H85" s="92"/>
      <c r="I85" s="93"/>
      <c r="J85" s="94"/>
      <c r="K85" s="260">
        <v>0.05</v>
      </c>
      <c r="L85" s="795">
        <f>N78*K85</f>
        <v>583.21699643119655</v>
      </c>
      <c r="M85" s="796"/>
      <c r="N85" s="51"/>
    </row>
    <row r="86" spans="1:14" ht="15.75" thickBot="1">
      <c r="B86" s="759" t="s">
        <v>2072</v>
      </c>
      <c r="C86" s="760"/>
      <c r="D86" s="760"/>
      <c r="E86" s="760"/>
      <c r="F86" s="760"/>
      <c r="G86" s="760"/>
      <c r="H86" s="760"/>
      <c r="I86" s="760"/>
      <c r="J86" s="760"/>
      <c r="K86" s="760"/>
      <c r="L86" s="760"/>
      <c r="M86" s="761"/>
      <c r="N86" s="52">
        <f>L83+L84+L85</f>
        <v>3499.3019785871793</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15163.641907211109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topLeftCell="A25" zoomScale="78" zoomScaleNormal="78" workbookViewId="0">
      <selection activeCell="A53" sqref="A53:N53"/>
    </sheetView>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88</v>
      </c>
      <c r="C31" s="81" t="s">
        <v>89</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08" t="s">
        <v>1015</v>
      </c>
      <c r="B36" s="772" t="str">
        <f>VLOOKUP(A36,EQUIPOS!A6:D154,3,FALSE)</f>
        <v>Retroexcavadora sobre oruga, potencia 138 HP, balde de 1,5 m3.</v>
      </c>
      <c r="C36" s="773"/>
      <c r="D36" s="773"/>
      <c r="E36" s="773"/>
      <c r="F36" s="773"/>
      <c r="G36" s="773"/>
      <c r="H36" s="774"/>
      <c r="I36" s="222"/>
      <c r="J36" s="223"/>
      <c r="K36" s="224">
        <f>VLOOKUP(A36,EQUIPOS!A6:D163,4,FALSE)</f>
        <v>228822.74793962436</v>
      </c>
      <c r="L36" s="225"/>
      <c r="M36" s="226">
        <v>66</v>
      </c>
      <c r="N36" s="227">
        <f>K36/M36</f>
        <v>3467.0113324185509</v>
      </c>
    </row>
    <row r="37" spans="1:14">
      <c r="A37" s="108" t="s">
        <v>847</v>
      </c>
      <c r="B37" s="772" t="str">
        <f>VLOOKUP(A37,EQUIPOS!A7:D154,3,FALSE)</f>
        <v>Compresor 120 HP, con martillo.</v>
      </c>
      <c r="C37" s="773"/>
      <c r="D37" s="773"/>
      <c r="E37" s="773"/>
      <c r="F37" s="773"/>
      <c r="G37" s="773"/>
      <c r="H37" s="774"/>
      <c r="I37" s="222"/>
      <c r="J37" s="223"/>
      <c r="K37" s="224">
        <f>VLOOKUP(A37,EQUIPOS!A7:D164,4,FALSE)</f>
        <v>107825.45581075011</v>
      </c>
      <c r="L37" s="225"/>
      <c r="M37" s="226">
        <v>66</v>
      </c>
      <c r="N37" s="227">
        <f>K37/M37</f>
        <v>1633.7190274356076</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9"/>
      <c r="L39" s="776"/>
      <c r="M39" s="777"/>
      <c r="N39" s="228"/>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0.02</v>
      </c>
      <c r="M42" s="784"/>
      <c r="N42" s="105">
        <f>N79*L42</f>
        <v>6.4119976747881813</v>
      </c>
    </row>
    <row r="43" spans="1:14" ht="15.75" thickBot="1">
      <c r="B43" s="759" t="s">
        <v>2072</v>
      </c>
      <c r="C43" s="760"/>
      <c r="D43" s="760"/>
      <c r="E43" s="760"/>
      <c r="F43" s="760"/>
      <c r="G43" s="760"/>
      <c r="H43" s="760"/>
      <c r="I43" s="760"/>
      <c r="J43" s="760"/>
      <c r="K43" s="760"/>
      <c r="L43" s="760"/>
      <c r="M43" s="761"/>
      <c r="N43" s="344">
        <f>SUM(N36:N42)</f>
        <v>5107.1423575289464</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1155</v>
      </c>
      <c r="B48" s="43" t="str">
        <f>VLOOKUP(A48,MATERIALES!A4:D373,3,FALSE)</f>
        <v>Anfo</v>
      </c>
      <c r="C48" s="236"/>
      <c r="D48" s="236"/>
      <c r="E48" s="236"/>
      <c r="F48" s="236"/>
      <c r="G48" s="236"/>
      <c r="H48" s="236"/>
      <c r="I48" s="223"/>
      <c r="J48" s="200" t="str">
        <f>VLOOKUP(A48,MATERIALES!A4:D373,2,FALSE)</f>
        <v>kg</v>
      </c>
      <c r="K48" s="237">
        <v>0.2</v>
      </c>
      <c r="L48" s="222"/>
      <c r="M48" s="238">
        <f>VLOOKUP(A48,MATERIALES!A4:D395,4,FALSE)</f>
        <v>6659.9279138302982</v>
      </c>
      <c r="N48" s="227">
        <f t="shared" ref="N48:N52" si="0">K48*M48</f>
        <v>1331.9855827660597</v>
      </c>
    </row>
    <row r="49" spans="1:14">
      <c r="A49" t="s">
        <v>1291</v>
      </c>
      <c r="B49" s="43" t="str">
        <f>VLOOKUP(A49,MATERIALES!A5:D373,3,FALSE)</f>
        <v>Cordón detonante</v>
      </c>
      <c r="C49" s="236"/>
      <c r="D49" s="236"/>
      <c r="E49" s="236"/>
      <c r="F49" s="236"/>
      <c r="G49" s="236"/>
      <c r="H49" s="236"/>
      <c r="I49" s="223"/>
      <c r="J49" s="200" t="str">
        <f>VLOOKUP(A49,MATERIALES!A5:D373,2,FALSE)</f>
        <v>m</v>
      </c>
      <c r="K49" s="237">
        <v>3</v>
      </c>
      <c r="L49" s="222"/>
      <c r="M49" s="238">
        <f>VLOOKUP(A49,MATERIALES!A5:D396,4,FALSE)</f>
        <v>1862.3147549640664</v>
      </c>
      <c r="N49" s="227">
        <f t="shared" si="0"/>
        <v>5586.9442648921995</v>
      </c>
    </row>
    <row r="50" spans="1:14">
      <c r="A50" s="108" t="s">
        <v>1356</v>
      </c>
      <c r="B50" s="43" t="str">
        <f>VLOOKUP(A50,MATERIALES!A6:D373,3,FALSE)</f>
        <v>Explosivos  75% (INDUGEL)</v>
      </c>
      <c r="C50" s="236"/>
      <c r="D50" s="236"/>
      <c r="E50" s="236"/>
      <c r="F50" s="236"/>
      <c r="G50" s="236"/>
      <c r="H50" s="236"/>
      <c r="I50" s="223"/>
      <c r="J50" s="200" t="str">
        <f>VLOOKUP(A50,MATERIALES!A6:D373,2,FALSE)</f>
        <v>lb</v>
      </c>
      <c r="K50" s="237">
        <v>0.3</v>
      </c>
      <c r="L50" s="222"/>
      <c r="M50" s="238">
        <f>VLOOKUP(A50,MATERIALES!A6:D397,4,FALSE)</f>
        <v>15555.932607108325</v>
      </c>
      <c r="N50" s="227">
        <f t="shared" si="0"/>
        <v>4666.7797821324975</v>
      </c>
    </row>
    <row r="51" spans="1:14">
      <c r="A51" s="108" t="s">
        <v>1375</v>
      </c>
      <c r="B51" s="43" t="str">
        <f>VLOOKUP(A51,MATERIALES!A6:D373,3,FALSE)</f>
        <v>Fulminantes</v>
      </c>
      <c r="C51" s="236"/>
      <c r="D51" s="236"/>
      <c r="E51" s="236"/>
      <c r="F51" s="236"/>
      <c r="G51" s="236"/>
      <c r="H51" s="236"/>
      <c r="I51" s="223"/>
      <c r="J51" s="200" t="str">
        <f>VLOOKUP(A51,MATERIALES!A6:D373,2,FALSE)</f>
        <v>u</v>
      </c>
      <c r="K51" s="237">
        <v>0.2</v>
      </c>
      <c r="L51" s="222"/>
      <c r="M51" s="238">
        <f>VLOOKUP(A51,MATERIALES!A6:D398,4,FALSE)</f>
        <v>1203.3190710142617</v>
      </c>
      <c r="N51" s="227">
        <f t="shared" si="0"/>
        <v>240.66381420285234</v>
      </c>
    </row>
    <row r="52" spans="1:14">
      <c r="A52" t="s">
        <v>1536</v>
      </c>
      <c r="B52" s="43" t="str">
        <f>VLOOKUP(A52,MATERIALES!A6:D374,3,FALSE)</f>
        <v>Mecha Lenta</v>
      </c>
      <c r="C52" s="236"/>
      <c r="D52" s="236"/>
      <c r="E52" s="236"/>
      <c r="F52" s="236"/>
      <c r="G52" s="236"/>
      <c r="H52" s="236"/>
      <c r="I52" s="223"/>
      <c r="J52" s="200" t="str">
        <f>VLOOKUP(A52,MATERIALES!A6:D374,2,FALSE)</f>
        <v>m</v>
      </c>
      <c r="K52" s="237">
        <v>0.5</v>
      </c>
      <c r="L52" s="222"/>
      <c r="M52" s="238">
        <f>VLOOKUP(A52,MATERIALES!A6:D399,4,FALSE)</f>
        <v>1133.9435970265693</v>
      </c>
      <c r="N52" s="227">
        <f t="shared" si="0"/>
        <v>566.97179851328463</v>
      </c>
    </row>
    <row r="53" spans="1:14">
      <c r="B53" s="43"/>
      <c r="C53" s="236"/>
      <c r="D53" s="236"/>
      <c r="E53" s="236"/>
      <c r="F53" s="236"/>
      <c r="G53" s="236"/>
      <c r="H53" s="236"/>
      <c r="I53" s="223"/>
      <c r="J53" s="200"/>
      <c r="K53" s="237"/>
      <c r="L53" s="222"/>
      <c r="M53" s="238"/>
      <c r="N53" s="227"/>
    </row>
    <row r="54" spans="1:14" ht="15.75" thickBot="1">
      <c r="B54" s="754"/>
      <c r="C54" s="755"/>
      <c r="D54" s="755"/>
      <c r="E54" s="755"/>
      <c r="F54" s="755"/>
      <c r="G54" s="755"/>
      <c r="H54" s="755"/>
      <c r="I54" s="756"/>
      <c r="J54" s="42"/>
      <c r="K54" s="44"/>
      <c r="L54" s="757"/>
      <c r="M54" s="758"/>
      <c r="N54" s="45"/>
    </row>
    <row r="55" spans="1:14" ht="15.75" thickBot="1">
      <c r="B55" s="759" t="s">
        <v>2072</v>
      </c>
      <c r="C55" s="760"/>
      <c r="D55" s="760"/>
      <c r="E55" s="760"/>
      <c r="F55" s="760"/>
      <c r="G55" s="760"/>
      <c r="H55" s="760"/>
      <c r="I55" s="760"/>
      <c r="J55" s="760"/>
      <c r="K55" s="760"/>
      <c r="L55" s="760"/>
      <c r="M55" s="761"/>
      <c r="N55" s="344">
        <f>SUM(N48:N54)</f>
        <v>12393.345242506894</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66"/>
      <c r="I64" s="234"/>
      <c r="J64" s="241"/>
      <c r="K64" s="234"/>
      <c r="L64" s="763"/>
      <c r="M64" s="764"/>
      <c r="N64" s="242"/>
    </row>
    <row r="65" spans="1:15">
      <c r="B65" s="884"/>
      <c r="C65" s="885"/>
      <c r="D65" s="885"/>
      <c r="E65" s="885"/>
      <c r="F65" s="885"/>
      <c r="G65" s="886"/>
      <c r="H65" s="266"/>
      <c r="I65" s="234"/>
      <c r="J65" s="241"/>
      <c r="K65" s="234"/>
      <c r="L65" s="763"/>
      <c r="M65" s="764"/>
      <c r="N65" s="242"/>
    </row>
    <row r="66" spans="1:15">
      <c r="B66" s="46"/>
      <c r="C66" s="47"/>
      <c r="D66" s="47"/>
      <c r="E66" s="47"/>
      <c r="F66" s="47"/>
      <c r="G66" s="47"/>
      <c r="H66" s="243"/>
      <c r="I66" s="234"/>
      <c r="J66" s="234"/>
      <c r="K66" s="234"/>
      <c r="L66" s="244"/>
      <c r="M66" s="245"/>
      <c r="N66" s="246"/>
    </row>
    <row r="67" spans="1:15" ht="15.75" thickBot="1">
      <c r="B67" s="264"/>
      <c r="C67" s="265"/>
      <c r="D67" s="265"/>
      <c r="E67" s="265"/>
      <c r="F67" s="265"/>
      <c r="G67" s="265"/>
      <c r="H67" s="48"/>
      <c r="I67" s="124"/>
      <c r="J67" s="124"/>
      <c r="K67" s="124"/>
      <c r="L67" s="748"/>
      <c r="M67" s="749"/>
      <c r="N67" s="125"/>
    </row>
    <row r="68" spans="1:15" ht="15.75" thickBot="1">
      <c r="B68" s="765" t="s">
        <v>2072</v>
      </c>
      <c r="C68" s="766"/>
      <c r="D68" s="766"/>
      <c r="E68" s="766"/>
      <c r="F68" s="766"/>
      <c r="G68" s="766"/>
      <c r="H68" s="766"/>
      <c r="I68" s="766"/>
      <c r="J68" s="766"/>
      <c r="K68" s="766"/>
      <c r="L68" s="766"/>
      <c r="M68" s="767"/>
      <c r="N68" s="104"/>
    </row>
    <row r="69" spans="1:15">
      <c r="B69" s="33"/>
      <c r="C69" s="34"/>
      <c r="D69" s="34"/>
      <c r="E69" s="34"/>
      <c r="F69" s="34"/>
      <c r="G69" s="34"/>
      <c r="H69" s="34"/>
      <c r="I69" s="34"/>
      <c r="J69" s="34"/>
      <c r="K69" s="34"/>
      <c r="L69" s="34"/>
      <c r="M69" s="34"/>
      <c r="N69" s="35"/>
    </row>
    <row r="70" spans="1:15">
      <c r="B70" s="64" t="s">
        <v>2081</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785" t="s">
        <v>2108</v>
      </c>
      <c r="C72" s="786"/>
      <c r="D72" s="786"/>
      <c r="E72" s="786"/>
      <c r="F72" s="786"/>
      <c r="G72" s="786"/>
      <c r="H72" s="786"/>
      <c r="I72" s="73" t="s">
        <v>2082</v>
      </c>
      <c r="J72" s="75" t="s">
        <v>2109</v>
      </c>
      <c r="K72" s="74" t="s">
        <v>2084</v>
      </c>
      <c r="L72" s="787" t="s">
        <v>2070</v>
      </c>
      <c r="M72" s="788"/>
      <c r="N72" s="98" t="s">
        <v>2071</v>
      </c>
    </row>
    <row r="73" spans="1:15">
      <c r="A73" t="s">
        <v>769</v>
      </c>
      <c r="B73" s="49" t="str">
        <f>VLOOKUP(A73,'MANO DE OBRA'!A8:D68,3,FALSE)</f>
        <v xml:space="preserve">Obrero </v>
      </c>
      <c r="C73" s="47"/>
      <c r="D73" s="47"/>
      <c r="E73" s="47"/>
      <c r="F73" s="47"/>
      <c r="G73" s="47"/>
      <c r="H73" s="47"/>
      <c r="I73" s="247">
        <f>K73/J73*100</f>
        <v>33832.699999999997</v>
      </c>
      <c r="J73" s="248">
        <v>185</v>
      </c>
      <c r="K73" s="249">
        <f>VLOOKUP(A73,'MANO DE OBRA'!A8:D99,4,FALSE)</f>
        <v>62590.494999999995</v>
      </c>
      <c r="L73" s="50"/>
      <c r="M73" s="250">
        <v>528</v>
      </c>
      <c r="N73" s="345">
        <f>K73/M73</f>
        <v>118.54260416666666</v>
      </c>
      <c r="O73" s="106"/>
    </row>
    <row r="74" spans="1:15">
      <c r="A74" t="s">
        <v>728</v>
      </c>
      <c r="B74" s="49" t="str">
        <f>VLOOKUP(A74,'MANO DE OBRA'!A8:D69,3,FALSE)</f>
        <v>Oficial</v>
      </c>
      <c r="C74" s="47"/>
      <c r="D74" s="47"/>
      <c r="E74" s="47"/>
      <c r="F74" s="47"/>
      <c r="G74" s="47"/>
      <c r="H74" s="47"/>
      <c r="I74" s="247">
        <f>K74/J74*100</f>
        <v>57668.23979157189</v>
      </c>
      <c r="J74" s="248">
        <v>185</v>
      </c>
      <c r="K74" s="249">
        <f>VLOOKUP(A74,'MANO DE OBRA'!A8:D100,4,FALSE)</f>
        <v>106686.24361440798</v>
      </c>
      <c r="L74" s="50"/>
      <c r="M74" s="250">
        <v>528</v>
      </c>
      <c r="N74" s="345">
        <f>K74/M74</f>
        <v>202.0572795727424</v>
      </c>
    </row>
    <row r="75" spans="1:15">
      <c r="B75" s="49"/>
      <c r="C75" s="47"/>
      <c r="D75" s="47"/>
      <c r="E75" s="47"/>
      <c r="F75" s="47"/>
      <c r="G75" s="47"/>
      <c r="H75" s="47"/>
      <c r="I75" s="234"/>
      <c r="J75" s="252"/>
      <c r="K75" s="253"/>
      <c r="L75" s="50"/>
      <c r="M75" s="255"/>
      <c r="N75" s="251"/>
    </row>
    <row r="76" spans="1:15">
      <c r="B76" s="49"/>
      <c r="C76" s="47"/>
      <c r="D76" s="47"/>
      <c r="E76" s="47"/>
      <c r="F76" s="47"/>
      <c r="G76" s="47"/>
      <c r="H76" s="47"/>
      <c r="I76" s="234"/>
      <c r="J76" s="252"/>
      <c r="K76" s="253"/>
      <c r="L76" s="273"/>
      <c r="M76" s="255"/>
      <c r="N76" s="251"/>
    </row>
    <row r="77" spans="1:15">
      <c r="B77" s="49"/>
      <c r="C77" s="47"/>
      <c r="D77" s="47"/>
      <c r="E77" s="47"/>
      <c r="F77" s="47"/>
      <c r="G77" s="47"/>
      <c r="H77" s="47"/>
      <c r="I77" s="234"/>
      <c r="J77" s="252"/>
      <c r="K77" s="253"/>
      <c r="L77" s="273"/>
      <c r="M77" s="255"/>
      <c r="N77" s="251"/>
    </row>
    <row r="78" spans="1:15" ht="15.75" thickBot="1">
      <c r="B78" s="746"/>
      <c r="C78" s="747"/>
      <c r="D78" s="747"/>
      <c r="E78" s="747"/>
      <c r="F78" s="747"/>
      <c r="G78" s="747"/>
      <c r="H78" s="747"/>
      <c r="I78" s="124"/>
      <c r="J78" s="124"/>
      <c r="K78" s="124"/>
      <c r="L78" s="847"/>
      <c r="M78" s="847"/>
      <c r="N78" s="45"/>
    </row>
    <row r="79" spans="1:15" ht="15.75" thickBot="1">
      <c r="B79" s="765" t="s">
        <v>2072</v>
      </c>
      <c r="C79" s="766"/>
      <c r="D79" s="766"/>
      <c r="E79" s="766"/>
      <c r="F79" s="766"/>
      <c r="G79" s="766"/>
      <c r="H79" s="766"/>
      <c r="I79" s="766"/>
      <c r="J79" s="766"/>
      <c r="K79" s="766"/>
      <c r="L79" s="766"/>
      <c r="M79" s="767"/>
      <c r="N79" s="256">
        <f>SUM(N73:N78)</f>
        <v>320.59988373940905</v>
      </c>
    </row>
    <row r="80" spans="1:15" ht="15.75" thickBot="1">
      <c r="B80" s="33"/>
      <c r="C80" s="34"/>
      <c r="D80" s="34"/>
      <c r="E80" s="34"/>
      <c r="F80" s="34"/>
      <c r="G80" s="34"/>
      <c r="H80" s="34"/>
      <c r="I80" s="34"/>
      <c r="J80" s="34"/>
      <c r="K80" s="34"/>
      <c r="L80" s="34"/>
      <c r="M80" s="34"/>
      <c r="N80" s="35"/>
    </row>
    <row r="81" spans="1:14" ht="15.75" thickBot="1">
      <c r="B81" s="759" t="s">
        <v>2085</v>
      </c>
      <c r="C81" s="760"/>
      <c r="D81" s="760"/>
      <c r="E81" s="760"/>
      <c r="F81" s="760"/>
      <c r="G81" s="760"/>
      <c r="H81" s="760"/>
      <c r="I81" s="760"/>
      <c r="J81" s="760"/>
      <c r="K81" s="760"/>
      <c r="L81" s="760"/>
      <c r="M81" s="761"/>
      <c r="N81" s="99">
        <f>N43+N55+N68+N79</f>
        <v>17821.087483775249</v>
      </c>
    </row>
    <row r="82" spans="1:14">
      <c r="B82" s="33"/>
      <c r="C82" s="34"/>
      <c r="D82" s="34"/>
      <c r="E82" s="34"/>
      <c r="F82" s="34"/>
      <c r="G82" s="34"/>
      <c r="H82" s="34"/>
      <c r="I82" s="34"/>
      <c r="J82" s="34"/>
      <c r="K82" s="34"/>
      <c r="L82" s="34"/>
      <c r="M82" s="34"/>
      <c r="N82" s="35"/>
    </row>
    <row r="83" spans="1:14">
      <c r="B83" s="64" t="s">
        <v>2086</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750" t="s">
        <v>2110</v>
      </c>
      <c r="C85" s="751"/>
      <c r="D85" s="751"/>
      <c r="E85" s="751"/>
      <c r="F85" s="751"/>
      <c r="G85" s="751"/>
      <c r="H85" s="751"/>
      <c r="I85" s="269"/>
      <c r="J85" s="289"/>
      <c r="K85" s="257" t="s">
        <v>2087</v>
      </c>
      <c r="L85" s="789" t="s">
        <v>2088</v>
      </c>
      <c r="M85" s="790"/>
      <c r="N85" s="258"/>
    </row>
    <row r="86" spans="1:14">
      <c r="B86" s="791" t="s">
        <v>2111</v>
      </c>
      <c r="C86" s="792"/>
      <c r="D86" s="792"/>
      <c r="E86" s="792"/>
      <c r="F86" s="792"/>
      <c r="G86" s="792"/>
      <c r="H86" s="792"/>
      <c r="I86" s="87"/>
      <c r="J86" s="88"/>
      <c r="K86" s="259">
        <v>0.2</v>
      </c>
      <c r="L86" s="793">
        <f>N81*K86</f>
        <v>3564.21749675505</v>
      </c>
      <c r="M86" s="794"/>
      <c r="N86" s="51"/>
    </row>
    <row r="87" spans="1:14">
      <c r="B87" s="89" t="s">
        <v>2090</v>
      </c>
      <c r="C87" s="90"/>
      <c r="D87" s="90"/>
      <c r="E87" s="90"/>
      <c r="F87" s="90"/>
      <c r="G87" s="90"/>
      <c r="H87" s="90"/>
      <c r="I87" s="87"/>
      <c r="J87" s="88"/>
      <c r="K87" s="259">
        <v>0.05</v>
      </c>
      <c r="L87" s="793">
        <f>N81*K87</f>
        <v>891.05437418876249</v>
      </c>
      <c r="M87" s="794"/>
      <c r="N87" s="51"/>
    </row>
    <row r="88" spans="1:14" ht="15.75" thickBot="1">
      <c r="B88" s="91" t="s">
        <v>2091</v>
      </c>
      <c r="C88" s="92"/>
      <c r="D88" s="92"/>
      <c r="E88" s="92"/>
      <c r="F88" s="92"/>
      <c r="G88" s="92"/>
      <c r="H88" s="92"/>
      <c r="I88" s="93"/>
      <c r="J88" s="94"/>
      <c r="K88" s="260">
        <v>0.05</v>
      </c>
      <c r="L88" s="795">
        <f>N81*K88</f>
        <v>891.05437418876249</v>
      </c>
      <c r="M88" s="796"/>
      <c r="N88" s="51"/>
    </row>
    <row r="89" spans="1:14" ht="15.75" thickBot="1">
      <c r="B89" s="759" t="s">
        <v>2072</v>
      </c>
      <c r="C89" s="760"/>
      <c r="D89" s="760"/>
      <c r="E89" s="760"/>
      <c r="F89" s="760"/>
      <c r="G89" s="760"/>
      <c r="H89" s="760"/>
      <c r="I89" s="760"/>
      <c r="J89" s="760"/>
      <c r="K89" s="760"/>
      <c r="L89" s="760"/>
      <c r="M89" s="761"/>
      <c r="N89" s="52">
        <f>L86+L87+L88</f>
        <v>5346.3262451325745</v>
      </c>
    </row>
    <row r="90" spans="1:14" ht="15.75" thickBot="1">
      <c r="B90" s="33"/>
      <c r="C90" s="34"/>
      <c r="D90" s="34"/>
      <c r="E90" s="34"/>
      <c r="F90" s="34"/>
      <c r="G90" s="34"/>
      <c r="H90" s="34"/>
      <c r="I90" s="34"/>
      <c r="J90" s="34"/>
      <c r="K90" s="34"/>
      <c r="L90" s="34"/>
      <c r="M90" s="34"/>
      <c r="N90" s="35"/>
    </row>
    <row r="91" spans="1:14" ht="15.75" thickBot="1">
      <c r="A91" t="s">
        <v>2114</v>
      </c>
      <c r="B91" s="759" t="s">
        <v>2113</v>
      </c>
      <c r="C91" s="760"/>
      <c r="D91" s="760"/>
      <c r="E91" s="760"/>
      <c r="F91" s="760"/>
      <c r="G91" s="760"/>
      <c r="H91" s="760"/>
      <c r="I91" s="760"/>
      <c r="J91" s="760"/>
      <c r="K91" s="760"/>
      <c r="L91" s="760"/>
      <c r="M91" s="761"/>
      <c r="N91" s="166">
        <f>N81+N89</f>
        <v>23167.413728907824</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2093</v>
      </c>
      <c r="F96" s="53"/>
      <c r="G96" s="53"/>
      <c r="H96" s="53"/>
      <c r="I96" s="53"/>
      <c r="J96" s="53"/>
      <c r="K96" s="12"/>
      <c r="L96" s="12"/>
      <c r="M96" s="12"/>
      <c r="N96" s="17"/>
    </row>
    <row r="97" spans="2:14">
      <c r="B97" s="16"/>
      <c r="C97" s="12"/>
      <c r="D97" s="12"/>
      <c r="E97" s="12" t="s">
        <v>2094</v>
      </c>
      <c r="F97" s="12"/>
      <c r="G97" s="12"/>
      <c r="H97" s="12"/>
      <c r="I97" s="12"/>
      <c r="J97" s="12"/>
      <c r="K97" s="12"/>
      <c r="L97" s="12"/>
      <c r="M97" s="12"/>
      <c r="N97" s="17"/>
    </row>
    <row r="98" spans="2:14">
      <c r="B98" s="16"/>
      <c r="C98" s="12"/>
      <c r="D98" s="12"/>
      <c r="E98" s="12" t="s">
        <v>2095</v>
      </c>
      <c r="F98" s="12"/>
      <c r="G98" s="12"/>
      <c r="H98" s="12"/>
      <c r="I98" s="12"/>
      <c r="J98" s="12"/>
      <c r="K98" s="12"/>
      <c r="L98" s="12"/>
      <c r="M98" s="12"/>
      <c r="N98" s="17"/>
    </row>
    <row r="99" spans="2:14">
      <c r="B99" s="16"/>
      <c r="C99" s="12"/>
      <c r="D99" s="12"/>
      <c r="E99" s="12" t="s">
        <v>2096</v>
      </c>
      <c r="F99" s="12"/>
      <c r="G99" s="12"/>
      <c r="H99" s="12"/>
      <c r="I99" s="12"/>
      <c r="J99" s="12"/>
      <c r="K99" s="12"/>
      <c r="L99" s="12"/>
      <c r="M99" s="12"/>
      <c r="N99" s="17"/>
    </row>
    <row r="100" spans="2:14" ht="15.75" thickBot="1">
      <c r="B100" s="16"/>
      <c r="C100" s="12"/>
      <c r="D100" s="12"/>
      <c r="E100" s="12"/>
      <c r="F100" s="12" t="s">
        <v>7</v>
      </c>
      <c r="G100" s="12"/>
      <c r="H100" s="12"/>
      <c r="I100" s="12"/>
      <c r="J100" s="12"/>
      <c r="K100" s="12"/>
      <c r="L100" s="12"/>
      <c r="M100" s="12"/>
      <c r="N100" s="17"/>
    </row>
    <row r="101" spans="2:14">
      <c r="B101" s="203" t="s">
        <v>2097</v>
      </c>
      <c r="C101" s="204"/>
      <c r="D101" s="204"/>
      <c r="E101" s="204"/>
      <c r="F101" s="204"/>
      <c r="G101" s="204"/>
      <c r="H101" s="204"/>
      <c r="I101" s="204"/>
      <c r="J101" s="204"/>
      <c r="K101" s="204"/>
      <c r="L101" s="204"/>
      <c r="M101" s="204"/>
      <c r="N101" s="205"/>
    </row>
    <row r="102" spans="2:14">
      <c r="B102" s="206"/>
      <c r="C102" s="207"/>
      <c r="D102" s="207"/>
      <c r="E102" s="207"/>
      <c r="F102" s="207"/>
      <c r="G102" s="207"/>
      <c r="H102" s="207"/>
      <c r="I102" s="207"/>
      <c r="J102" s="207"/>
      <c r="K102" s="207"/>
      <c r="L102" s="207"/>
      <c r="M102" s="207"/>
      <c r="N102" s="208"/>
    </row>
    <row r="103" spans="2:14">
      <c r="B103" s="206"/>
      <c r="C103" s="207"/>
      <c r="D103" s="207"/>
      <c r="E103" s="207"/>
      <c r="F103" s="207"/>
      <c r="G103" s="207"/>
      <c r="H103" s="207"/>
      <c r="I103" s="207"/>
      <c r="J103" s="207"/>
      <c r="K103" s="207"/>
      <c r="L103" s="207"/>
      <c r="M103" s="207"/>
      <c r="N103" s="208"/>
    </row>
    <row r="104" spans="2:14">
      <c r="B104" s="206"/>
      <c r="C104" s="207"/>
      <c r="D104" s="207"/>
      <c r="E104" s="207"/>
      <c r="F104" s="207"/>
      <c r="G104" s="207"/>
      <c r="H104" s="207"/>
      <c r="I104" s="207"/>
      <c r="J104" s="207"/>
      <c r="K104" s="207"/>
      <c r="L104" s="207"/>
      <c r="M104" s="207"/>
      <c r="N104" s="208"/>
    </row>
    <row r="105" spans="2:14" ht="15.75" thickBot="1">
      <c r="B105" s="209"/>
      <c r="C105" s="210"/>
      <c r="D105" s="210"/>
      <c r="E105" s="210"/>
      <c r="F105" s="210"/>
      <c r="G105" s="210"/>
      <c r="H105" s="210"/>
      <c r="I105" s="210"/>
      <c r="J105" s="210"/>
      <c r="K105" s="210"/>
      <c r="L105" s="210"/>
      <c r="M105" s="210"/>
      <c r="N105" s="211"/>
    </row>
    <row r="106" spans="2:14">
      <c r="B106" s="212"/>
      <c r="C106" s="213"/>
      <c r="D106" s="213"/>
      <c r="E106" s="213"/>
      <c r="F106" s="213"/>
      <c r="G106" s="213"/>
      <c r="H106" s="213"/>
      <c r="I106" s="213"/>
      <c r="J106" s="213"/>
      <c r="K106" s="213"/>
      <c r="L106" s="213"/>
      <c r="M106" s="213"/>
      <c r="N106" s="214"/>
    </row>
    <row r="107" spans="2:14">
      <c r="B107" s="198" t="s">
        <v>2098</v>
      </c>
      <c r="C107" s="31"/>
      <c r="D107" s="31"/>
      <c r="E107" s="31"/>
      <c r="F107" s="31"/>
      <c r="G107" s="31"/>
      <c r="H107" s="31"/>
      <c r="I107" s="31"/>
      <c r="J107" s="31"/>
      <c r="K107" s="31"/>
      <c r="L107" s="31"/>
      <c r="M107" s="31"/>
      <c r="N107" s="32"/>
    </row>
    <row r="108" spans="2:14" ht="15" customHeight="1">
      <c r="B108" s="797" t="s">
        <v>2099</v>
      </c>
      <c r="C108" s="798"/>
      <c r="D108" s="798"/>
      <c r="E108" s="798"/>
      <c r="F108" s="798"/>
      <c r="G108" s="798"/>
      <c r="H108" s="798"/>
      <c r="I108" s="798"/>
      <c r="J108" s="798"/>
      <c r="K108" s="798"/>
      <c r="L108" s="798"/>
      <c r="M108" s="798"/>
      <c r="N108" s="799"/>
    </row>
    <row r="109" spans="2:14" ht="15" customHeight="1">
      <c r="B109" s="797"/>
      <c r="C109" s="798"/>
      <c r="D109" s="798"/>
      <c r="E109" s="798"/>
      <c r="F109" s="798"/>
      <c r="G109" s="798"/>
      <c r="H109" s="798"/>
      <c r="I109" s="798"/>
      <c r="J109" s="798"/>
      <c r="K109" s="798"/>
      <c r="L109" s="798"/>
      <c r="M109" s="798"/>
      <c r="N109" s="799"/>
    </row>
    <row r="110" spans="2:14" ht="32.25" customHeight="1">
      <c r="B110" s="800" t="s">
        <v>2100</v>
      </c>
      <c r="C110" s="801"/>
      <c r="D110" s="801"/>
      <c r="E110" s="801"/>
      <c r="F110" s="801"/>
      <c r="G110" s="801"/>
      <c r="H110" s="801"/>
      <c r="I110" s="801"/>
      <c r="J110" s="801"/>
      <c r="K110" s="801"/>
      <c r="L110" s="801"/>
      <c r="M110" s="801"/>
      <c r="N110" s="802"/>
    </row>
    <row r="111" spans="2:14">
      <c r="B111" s="800"/>
      <c r="C111" s="801"/>
      <c r="D111" s="801"/>
      <c r="E111" s="801"/>
      <c r="F111" s="801"/>
      <c r="G111" s="801"/>
      <c r="H111" s="801"/>
      <c r="I111" s="801"/>
      <c r="J111" s="801"/>
      <c r="K111" s="801"/>
      <c r="L111" s="801"/>
      <c r="M111" s="801"/>
      <c r="N111" s="802"/>
    </row>
    <row r="112" spans="2:14">
      <c r="B112" s="286"/>
      <c r="C112" s="287"/>
      <c r="D112" s="287"/>
      <c r="E112" s="287"/>
      <c r="F112" s="287"/>
      <c r="G112" s="287"/>
      <c r="H112" s="287"/>
      <c r="I112" s="287"/>
      <c r="J112" s="287"/>
      <c r="K112" s="287"/>
      <c r="L112" s="287"/>
      <c r="M112" s="287"/>
      <c r="N112" s="288"/>
    </row>
    <row r="113" spans="2:14">
      <c r="B113" s="286"/>
      <c r="C113" s="287"/>
      <c r="D113" s="287"/>
      <c r="E113" s="287"/>
      <c r="F113" s="287"/>
      <c r="G113" s="287"/>
      <c r="H113" s="287"/>
      <c r="I113" s="287"/>
      <c r="J113" s="287"/>
      <c r="K113" s="287"/>
      <c r="L113" s="287"/>
      <c r="M113" s="287"/>
      <c r="N113" s="288"/>
    </row>
    <row r="114" spans="2:14">
      <c r="B114" s="286"/>
      <c r="C114" s="287"/>
      <c r="D114" s="287"/>
      <c r="E114" s="287"/>
      <c r="F114" s="287"/>
      <c r="G114" s="287"/>
      <c r="H114" s="287"/>
      <c r="I114" s="287"/>
      <c r="J114" s="287"/>
      <c r="K114" s="287"/>
      <c r="L114" s="287"/>
      <c r="M114" s="287"/>
      <c r="N114" s="288"/>
    </row>
    <row r="115" spans="2:14">
      <c r="B115" s="198"/>
      <c r="C115" s="31"/>
      <c r="D115" s="31"/>
      <c r="E115" s="31"/>
      <c r="F115" s="31"/>
      <c r="G115" s="31"/>
      <c r="H115" s="31"/>
      <c r="I115" s="31"/>
      <c r="J115" s="31"/>
      <c r="K115" s="31"/>
      <c r="L115" s="31"/>
      <c r="M115" s="31"/>
      <c r="N115" s="32"/>
    </row>
    <row r="116" spans="2:14">
      <c r="B116" s="16"/>
      <c r="C116" s="12"/>
      <c r="D116" s="12"/>
      <c r="E116" s="12" t="s">
        <v>2093</v>
      </c>
      <c r="F116" s="53"/>
      <c r="G116" s="53"/>
      <c r="H116" s="12"/>
      <c r="I116" s="12"/>
      <c r="J116" s="12"/>
      <c r="K116" s="12"/>
      <c r="L116" s="12"/>
      <c r="M116" s="12"/>
      <c r="N116" s="17"/>
    </row>
    <row r="117" spans="2:14">
      <c r="B117" s="16"/>
      <c r="C117" s="12"/>
      <c r="D117" s="12"/>
      <c r="E117" s="54" t="s">
        <v>2094</v>
      </c>
      <c r="F117" s="12"/>
      <c r="G117" s="12"/>
      <c r="H117" s="54"/>
      <c r="I117" s="54"/>
      <c r="J117" s="54"/>
      <c r="K117" s="12"/>
      <c r="L117" s="12"/>
      <c r="M117" s="12"/>
      <c r="N117" s="17"/>
    </row>
    <row r="118" spans="2:14">
      <c r="B118" s="16"/>
      <c r="C118" s="12"/>
      <c r="D118" s="12"/>
      <c r="E118" s="55" t="s">
        <v>2101</v>
      </c>
      <c r="F118" s="12"/>
      <c r="G118" s="12"/>
      <c r="H118" s="55"/>
      <c r="I118" s="55"/>
      <c r="J118" s="55"/>
      <c r="K118" s="12"/>
      <c r="L118" s="12"/>
      <c r="M118" s="12"/>
      <c r="N118" s="17"/>
    </row>
    <row r="119" spans="2:14">
      <c r="B119" s="56"/>
      <c r="C119" s="31"/>
      <c r="D119" s="31"/>
      <c r="E119" s="12" t="s">
        <v>2096</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2102</v>
      </c>
      <c r="C121" s="55"/>
      <c r="D121" s="55"/>
      <c r="E121" s="12"/>
      <c r="F121" s="12"/>
      <c r="G121" s="12"/>
      <c r="H121" s="12"/>
      <c r="I121" s="12"/>
      <c r="J121" s="736"/>
      <c r="K121" s="736"/>
      <c r="L121" s="736"/>
      <c r="M121" s="736"/>
      <c r="N121" s="737"/>
    </row>
    <row r="122" spans="2:14" ht="15.75" thickBot="1">
      <c r="B122" s="216" t="s">
        <v>2103</v>
      </c>
      <c r="C122" s="343"/>
      <c r="D122" s="343"/>
      <c r="E122" s="57"/>
      <c r="F122" s="57"/>
      <c r="G122" s="57"/>
      <c r="H122" s="57"/>
      <c r="I122" s="57"/>
      <c r="J122" s="738"/>
      <c r="K122" s="738"/>
      <c r="L122" s="738"/>
      <c r="M122" s="738"/>
      <c r="N122" s="739"/>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topLeftCell="A16"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90</v>
      </c>
      <c r="C31" s="81" t="s">
        <v>91</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08" t="s">
        <v>1015</v>
      </c>
      <c r="B36" s="772" t="str">
        <f>VLOOKUP(A36,EQUIPOS!A6:D154,3,FALSE)</f>
        <v>Retroexcavadora sobre oruga, potencia 138 HP, balde de 1,5 m3.</v>
      </c>
      <c r="C36" s="773"/>
      <c r="D36" s="773"/>
      <c r="E36" s="773"/>
      <c r="F36" s="773"/>
      <c r="G36" s="773"/>
      <c r="H36" s="774"/>
      <c r="I36" s="222"/>
      <c r="J36" s="223"/>
      <c r="K36" s="224">
        <f>VLOOKUP(A36,EQUIPOS!A6:D163,4,FALSE)</f>
        <v>228822.74793962436</v>
      </c>
      <c r="L36" s="225"/>
      <c r="M36" s="226">
        <v>66</v>
      </c>
      <c r="N36" s="227">
        <f>K36/M36</f>
        <v>3467.0113324185509</v>
      </c>
    </row>
    <row r="37" spans="1:14">
      <c r="A37" s="108"/>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9"/>
      <c r="L39" s="776"/>
      <c r="M39" s="777"/>
      <c r="N39" s="228"/>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0.01</v>
      </c>
      <c r="M42" s="784"/>
      <c r="N42" s="105">
        <f>N76*L42</f>
        <v>1.1854260416666667</v>
      </c>
    </row>
    <row r="43" spans="1:14" ht="15.75" thickBot="1">
      <c r="B43" s="759" t="s">
        <v>2072</v>
      </c>
      <c r="C43" s="760"/>
      <c r="D43" s="760"/>
      <c r="E43" s="760"/>
      <c r="F43" s="760"/>
      <c r="G43" s="760"/>
      <c r="H43" s="760"/>
      <c r="I43" s="760"/>
      <c r="J43" s="760"/>
      <c r="K43" s="760"/>
      <c r="L43" s="760"/>
      <c r="M43" s="761"/>
      <c r="N43" s="344">
        <f>SUM(N36:N42)</f>
        <v>3468.1967584602176</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B48" s="43"/>
      <c r="C48" s="236"/>
      <c r="D48" s="236"/>
      <c r="E48" s="236"/>
      <c r="F48" s="236"/>
      <c r="G48" s="236"/>
      <c r="H48" s="236"/>
      <c r="I48" s="223"/>
      <c r="J48" s="200"/>
      <c r="K48" s="237"/>
      <c r="L48" s="222"/>
      <c r="M48" s="238"/>
      <c r="N48" s="227"/>
    </row>
    <row r="49" spans="1:14">
      <c r="B49" s="43"/>
      <c r="C49" s="236"/>
      <c r="D49" s="236"/>
      <c r="E49" s="236"/>
      <c r="F49" s="236"/>
      <c r="G49" s="236"/>
      <c r="H49" s="236"/>
      <c r="I49" s="223"/>
      <c r="J49" s="200"/>
      <c r="K49" s="237"/>
      <c r="L49" s="222"/>
      <c r="M49" s="238"/>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769</v>
      </c>
      <c r="B70" s="49" t="str">
        <f>VLOOKUP(A70,'MANO DE OBRA'!A8:D68,3,FALSE)</f>
        <v xml:space="preserve">Obrero </v>
      </c>
      <c r="C70" s="47"/>
      <c r="D70" s="47"/>
      <c r="E70" s="47"/>
      <c r="F70" s="47"/>
      <c r="G70" s="47"/>
      <c r="H70" s="47"/>
      <c r="I70" s="247">
        <f>K70/J70*100</f>
        <v>33832.699999999997</v>
      </c>
      <c r="J70" s="248">
        <v>185</v>
      </c>
      <c r="K70" s="249">
        <f>VLOOKUP(A70,'MANO DE OBRA'!A8:D99,4,FALSE)</f>
        <v>62590.494999999995</v>
      </c>
      <c r="L70" s="50"/>
      <c r="M70" s="250">
        <v>528</v>
      </c>
      <c r="N70" s="345">
        <f>K70/M70</f>
        <v>118.54260416666666</v>
      </c>
      <c r="O70" s="106"/>
    </row>
    <row r="71" spans="1:15">
      <c r="B71" s="49"/>
      <c r="C71" s="47"/>
      <c r="D71" s="47"/>
      <c r="E71" s="47"/>
      <c r="F71" s="47"/>
      <c r="G71" s="47"/>
      <c r="H71" s="47"/>
      <c r="I71" s="247"/>
      <c r="J71" s="248"/>
      <c r="K71" s="249"/>
      <c r="L71" s="50"/>
      <c r="M71" s="254"/>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118.54260416666666</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3586.739362626884</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717.34787252537683</v>
      </c>
      <c r="M83" s="794"/>
      <c r="N83" s="51"/>
    </row>
    <row r="84" spans="1:14">
      <c r="B84" s="89" t="s">
        <v>2090</v>
      </c>
      <c r="C84" s="90"/>
      <c r="D84" s="90"/>
      <c r="E84" s="90"/>
      <c r="F84" s="90"/>
      <c r="G84" s="90"/>
      <c r="H84" s="90"/>
      <c r="I84" s="87"/>
      <c r="J84" s="88"/>
      <c r="K84" s="259">
        <v>0.05</v>
      </c>
      <c r="L84" s="793">
        <f>N78*K84</f>
        <v>179.33696813134421</v>
      </c>
      <c r="M84" s="794"/>
      <c r="N84" s="51"/>
    </row>
    <row r="85" spans="1:14" ht="15.75" thickBot="1">
      <c r="B85" s="91" t="s">
        <v>2091</v>
      </c>
      <c r="C85" s="92"/>
      <c r="D85" s="92"/>
      <c r="E85" s="92"/>
      <c r="F85" s="92"/>
      <c r="G85" s="92"/>
      <c r="H85" s="92"/>
      <c r="I85" s="93"/>
      <c r="J85" s="94"/>
      <c r="K85" s="260">
        <v>0.05</v>
      </c>
      <c r="L85" s="795">
        <f>N78*K85</f>
        <v>179.33696813134421</v>
      </c>
      <c r="M85" s="796"/>
      <c r="N85" s="51"/>
    </row>
    <row r="86" spans="1:14" ht="15.75" thickBot="1">
      <c r="B86" s="759" t="s">
        <v>2072</v>
      </c>
      <c r="C86" s="760"/>
      <c r="D86" s="760"/>
      <c r="E86" s="760"/>
      <c r="F86" s="760"/>
      <c r="G86" s="760"/>
      <c r="H86" s="760"/>
      <c r="I86" s="760"/>
      <c r="J86" s="760"/>
      <c r="K86" s="760"/>
      <c r="L86" s="760"/>
      <c r="M86" s="761"/>
      <c r="N86" s="52">
        <f>L83+L84+L85</f>
        <v>1076.0218087880653</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4662.7611714149498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1.5"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topLeftCell="A25"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92</v>
      </c>
      <c r="C31" s="81" t="s">
        <v>93</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08" t="s">
        <v>817</v>
      </c>
      <c r="B36" s="772" t="str">
        <f>VLOOKUP(A36,EQUIPOS!A6:D154,3,FALSE)</f>
        <v>Cargador : Potencia en el volante 110 hp, Clasificación de RPM del motor 2300.</v>
      </c>
      <c r="C36" s="773"/>
      <c r="D36" s="773"/>
      <c r="E36" s="773"/>
      <c r="F36" s="773"/>
      <c r="G36" s="773"/>
      <c r="H36" s="774"/>
      <c r="I36" s="222"/>
      <c r="J36" s="223"/>
      <c r="K36" s="224">
        <f>VLOOKUP(A36,EQUIPOS!A6:D163,4,FALSE)</f>
        <v>188582.55310491435</v>
      </c>
      <c r="L36" s="225"/>
      <c r="M36" s="226">
        <v>66</v>
      </c>
      <c r="N36" s="227">
        <f>K36/M36</f>
        <v>2857.3114106805206</v>
      </c>
    </row>
    <row r="37" spans="1:14">
      <c r="A37" s="108" t="s">
        <v>797</v>
      </c>
      <c r="B37" s="772" t="str">
        <f>VLOOKUP(A37,EQUIPOS!A7:D154,3,FALSE)</f>
        <v xml:space="preserve">Buldozer, Potencia al volante de 140 HP, motor de 2200 RPM, longitud de hoja 4,80m. </v>
      </c>
      <c r="C37" s="773"/>
      <c r="D37" s="773"/>
      <c r="E37" s="773"/>
      <c r="F37" s="773"/>
      <c r="G37" s="773"/>
      <c r="H37" s="774"/>
      <c r="I37" s="222"/>
      <c r="J37" s="223"/>
      <c r="K37" s="224">
        <f>VLOOKUP(A37,EQUIPOS!A7:D164,4,FALSE)</f>
        <v>219605.51776906211</v>
      </c>
      <c r="L37" s="225"/>
      <c r="M37" s="226">
        <v>100</v>
      </c>
      <c r="N37" s="227">
        <f>K37/M37</f>
        <v>2196.0551776906209</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9"/>
      <c r="L39" s="776"/>
      <c r="M39" s="777"/>
      <c r="N39" s="228"/>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0.01</v>
      </c>
      <c r="M42" s="784"/>
      <c r="N42" s="105">
        <f>N76*L42</f>
        <v>2.3708520833333333</v>
      </c>
    </row>
    <row r="43" spans="1:14" ht="15.75" thickBot="1">
      <c r="B43" s="759" t="s">
        <v>2072</v>
      </c>
      <c r="C43" s="760"/>
      <c r="D43" s="760"/>
      <c r="E43" s="760"/>
      <c r="F43" s="760"/>
      <c r="G43" s="760"/>
      <c r="H43" s="760"/>
      <c r="I43" s="760"/>
      <c r="J43" s="760"/>
      <c r="K43" s="760"/>
      <c r="L43" s="760"/>
      <c r="M43" s="761"/>
      <c r="N43" s="344">
        <f>SUM(N36:N42)</f>
        <v>5055.7374404544753</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1314</v>
      </c>
      <c r="B48" s="43" t="str">
        <f>VLOOKUP(A48,MATERIALES!A4:D373,3,FALSE)</f>
        <v>Disposición de material de derrumbe</v>
      </c>
      <c r="C48" s="236"/>
      <c r="D48" s="236"/>
      <c r="E48" s="236"/>
      <c r="F48" s="236"/>
      <c r="G48" s="236"/>
      <c r="H48" s="236"/>
      <c r="I48" s="223"/>
      <c r="J48" s="200" t="str">
        <f>VLOOKUP(A48,MATERIALES!A4:D373,2,FALSE)</f>
        <v>m3</v>
      </c>
      <c r="K48" s="237">
        <v>1</v>
      </c>
      <c r="L48" s="222"/>
      <c r="M48" s="238">
        <f>VLOOKUP(A48,MATERIALES!A4:D395,4,FALSE)</f>
        <v>4804.1124939810552</v>
      </c>
      <c r="N48" s="227">
        <f>K48*M48</f>
        <v>4804.1124939810552</v>
      </c>
    </row>
    <row r="49" spans="1:14">
      <c r="B49" s="43"/>
      <c r="C49" s="236"/>
      <c r="D49" s="236"/>
      <c r="E49" s="236"/>
      <c r="F49" s="236"/>
      <c r="G49" s="236"/>
      <c r="H49" s="236"/>
      <c r="I49" s="223"/>
      <c r="J49" s="200"/>
      <c r="K49" s="237"/>
      <c r="L49" s="222"/>
      <c r="M49" s="238"/>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4804.1124939810552</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706</v>
      </c>
      <c r="B70" s="49" t="str">
        <f>VLOOKUP(A70,'MANO DE OBRA'!A8:D68,3,FALSE)</f>
        <v>Obrero (2)</v>
      </c>
      <c r="C70" s="47"/>
      <c r="D70" s="47"/>
      <c r="E70" s="47"/>
      <c r="F70" s="47"/>
      <c r="G70" s="47"/>
      <c r="H70" s="47"/>
      <c r="I70" s="247">
        <f>K70/J70*100</f>
        <v>67665.399999999994</v>
      </c>
      <c r="J70" s="248">
        <v>185</v>
      </c>
      <c r="K70" s="249">
        <f>VLOOKUP(A70,'MANO DE OBRA'!A8:D99,4,FALSE)</f>
        <v>125180.98999999999</v>
      </c>
      <c r="L70" s="50"/>
      <c r="M70" s="250">
        <v>528</v>
      </c>
      <c r="N70" s="345">
        <f>K70/M70</f>
        <v>237.08520833333333</v>
      </c>
      <c r="O70" s="106"/>
    </row>
    <row r="71" spans="1:15">
      <c r="B71" s="49"/>
      <c r="C71" s="47"/>
      <c r="D71" s="47"/>
      <c r="E71" s="47"/>
      <c r="F71" s="47"/>
      <c r="G71" s="47"/>
      <c r="H71" s="47"/>
      <c r="I71" s="247"/>
      <c r="J71" s="248"/>
      <c r="K71" s="249"/>
      <c r="L71" s="50"/>
      <c r="M71" s="254"/>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237.08520833333333</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10096.935142768863</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2019.3870285537728</v>
      </c>
      <c r="M83" s="794"/>
      <c r="N83" s="51"/>
    </row>
    <row r="84" spans="1:14">
      <c r="B84" s="89" t="s">
        <v>2090</v>
      </c>
      <c r="C84" s="90"/>
      <c r="D84" s="90"/>
      <c r="E84" s="90"/>
      <c r="F84" s="90"/>
      <c r="G84" s="90"/>
      <c r="H84" s="90"/>
      <c r="I84" s="87"/>
      <c r="J84" s="88"/>
      <c r="K84" s="259">
        <v>0.05</v>
      </c>
      <c r="L84" s="793">
        <f>N78*K84</f>
        <v>504.84675713844319</v>
      </c>
      <c r="M84" s="794"/>
      <c r="N84" s="51"/>
    </row>
    <row r="85" spans="1:14" ht="15.75" thickBot="1">
      <c r="B85" s="91" t="s">
        <v>2091</v>
      </c>
      <c r="C85" s="92"/>
      <c r="D85" s="92"/>
      <c r="E85" s="92"/>
      <c r="F85" s="92"/>
      <c r="G85" s="92"/>
      <c r="H85" s="92"/>
      <c r="I85" s="93"/>
      <c r="J85" s="94"/>
      <c r="K85" s="260">
        <v>0.05</v>
      </c>
      <c r="L85" s="795">
        <f>N78*K85</f>
        <v>504.84675713844319</v>
      </c>
      <c r="M85" s="796"/>
      <c r="N85" s="51"/>
    </row>
    <row r="86" spans="1:14" ht="15.75" thickBot="1">
      <c r="B86" s="759" t="s">
        <v>2072</v>
      </c>
      <c r="C86" s="760"/>
      <c r="D86" s="760"/>
      <c r="E86" s="760"/>
      <c r="F86" s="760"/>
      <c r="G86" s="760"/>
      <c r="H86" s="760"/>
      <c r="I86" s="760"/>
      <c r="J86" s="760"/>
      <c r="K86" s="760"/>
      <c r="L86" s="760"/>
      <c r="M86" s="761"/>
      <c r="N86" s="52">
        <f>L83+L84+L85</f>
        <v>3029.0805428306589</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13126.015685599523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1.5"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topLeftCell="A22"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94</v>
      </c>
      <c r="C31" s="81" t="s">
        <v>95</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08" t="s">
        <v>797</v>
      </c>
      <c r="B36" s="772" t="str">
        <f>VLOOKUP(A36,EQUIPOS!A6:D154,3,FALSE)</f>
        <v xml:space="preserve">Buldozer, Potencia al volante de 140 HP, motor de 2200 RPM, longitud de hoja 4,80m. </v>
      </c>
      <c r="C36" s="773"/>
      <c r="D36" s="773"/>
      <c r="E36" s="773"/>
      <c r="F36" s="773"/>
      <c r="G36" s="773"/>
      <c r="H36" s="774"/>
      <c r="I36" s="222"/>
      <c r="J36" s="223"/>
      <c r="K36" s="224">
        <f>VLOOKUP(A36,EQUIPOS!A6:D163,4,FALSE)</f>
        <v>219605.51776906211</v>
      </c>
      <c r="L36" s="405"/>
      <c r="M36" s="238">
        <v>50</v>
      </c>
      <c r="N36" s="227">
        <f>K36/M36</f>
        <v>4392.1103553812418</v>
      </c>
    </row>
    <row r="37" spans="1:14">
      <c r="A37" s="108" t="s">
        <v>821</v>
      </c>
      <c r="B37" s="772" t="str">
        <f>VLOOKUP(A37,EQUIPOS!A7:D154,3,FALSE)</f>
        <v xml:space="preserve">Carrotanque de agua(1000 Galones) </v>
      </c>
      <c r="C37" s="773"/>
      <c r="D37" s="773"/>
      <c r="E37" s="773"/>
      <c r="F37" s="773"/>
      <c r="G37" s="773"/>
      <c r="H37" s="774"/>
      <c r="I37" s="222"/>
      <c r="J37" s="223"/>
      <c r="K37" s="224">
        <f>VLOOKUP(A37,EQUIPOS!A7:D164,4,FALSE)</f>
        <v>70220.503352192478</v>
      </c>
      <c r="L37" s="405"/>
      <c r="M37" s="238">
        <v>50</v>
      </c>
      <c r="N37" s="227">
        <f>K37/M37</f>
        <v>1404.4100670438495</v>
      </c>
    </row>
    <row r="38" spans="1:14">
      <c r="A38" s="108" t="s">
        <v>959</v>
      </c>
      <c r="B38" s="772" t="str">
        <f>VLOOKUP(A38,EQUIPOS!A8:D154,3,FALSE)</f>
        <v>Motoniveladora  potencia 215 HP, ancho de cuchilla 4,27 m, peso 18 ton.</v>
      </c>
      <c r="C38" s="773"/>
      <c r="D38" s="773"/>
      <c r="E38" s="773"/>
      <c r="F38" s="773"/>
      <c r="G38" s="773"/>
      <c r="H38" s="774"/>
      <c r="I38" s="222"/>
      <c r="J38" s="223"/>
      <c r="K38" s="224">
        <f>VLOOKUP(A38,EQUIPOS!A8:D165,4,FALSE)</f>
        <v>222749.75120110402</v>
      </c>
      <c r="L38" s="405"/>
      <c r="M38" s="238">
        <v>50</v>
      </c>
      <c r="N38" s="227">
        <f>K38/M38</f>
        <v>4454.9950240220805</v>
      </c>
    </row>
    <row r="39" spans="1:14">
      <c r="A39" s="108" t="s">
        <v>1075</v>
      </c>
      <c r="B39" s="772" t="str">
        <f>VLOOKUP(A39,EQUIPOS!A9:D154,3,FALSE)</f>
        <v xml:space="preserve">Vibrocompatador, potencia 153 HP, peso 10 Ton. </v>
      </c>
      <c r="C39" s="773"/>
      <c r="D39" s="773"/>
      <c r="E39" s="773"/>
      <c r="F39" s="773"/>
      <c r="G39" s="773"/>
      <c r="H39" s="774"/>
      <c r="I39" s="775"/>
      <c r="J39" s="756"/>
      <c r="K39" s="224">
        <f>VLOOKUP(A39,EQUIPOS!A9:D166,4,FALSE)</f>
        <v>131864.31094790224</v>
      </c>
      <c r="L39" s="887">
        <v>50</v>
      </c>
      <c r="M39" s="888"/>
      <c r="N39" s="227">
        <f>K39/L39</f>
        <v>2637.2862189580446</v>
      </c>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12888.801665405215</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B48" s="43"/>
      <c r="C48" s="236"/>
      <c r="D48" s="236"/>
      <c r="E48" s="236"/>
      <c r="F48" s="236"/>
      <c r="G48" s="236"/>
      <c r="H48" s="236"/>
      <c r="I48" s="223"/>
      <c r="J48" s="200"/>
      <c r="K48" s="237"/>
      <c r="L48" s="222"/>
      <c r="M48" s="238"/>
      <c r="N48" s="227"/>
    </row>
    <row r="49" spans="1:14">
      <c r="B49" s="43"/>
      <c r="C49" s="236"/>
      <c r="D49" s="236"/>
      <c r="E49" s="236"/>
      <c r="F49" s="236"/>
      <c r="G49" s="236"/>
      <c r="H49" s="236"/>
      <c r="I49" s="223"/>
      <c r="J49" s="200"/>
      <c r="K49" s="237"/>
      <c r="L49" s="222"/>
      <c r="M49" s="238"/>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400</v>
      </c>
      <c r="N70" s="345">
        <f>K70/M70</f>
        <v>266.71560903601994</v>
      </c>
      <c r="O70" s="106"/>
    </row>
    <row r="71" spans="1:15">
      <c r="A71" t="s">
        <v>769</v>
      </c>
      <c r="B71" s="49" t="str">
        <f>VLOOKUP(A71,'MANO DE OBRA'!A8:D69,3,FALSE)</f>
        <v xml:space="preserve">Obrero </v>
      </c>
      <c r="C71" s="47"/>
      <c r="D71" s="47"/>
      <c r="E71" s="47"/>
      <c r="F71" s="47"/>
      <c r="G71" s="47"/>
      <c r="H71" s="47"/>
      <c r="I71" s="247">
        <f>K71/J71*100</f>
        <v>33832.699999999997</v>
      </c>
      <c r="J71" s="248">
        <v>185</v>
      </c>
      <c r="K71" s="249">
        <f>VLOOKUP(A71,'MANO DE OBRA'!A8:D100,4,FALSE)</f>
        <v>62590.494999999995</v>
      </c>
      <c r="L71" s="50"/>
      <c r="M71" s="254">
        <v>400</v>
      </c>
      <c r="N71" s="345">
        <f>K71/M71</f>
        <v>156.4762375</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423.19184653601997</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13311.993511941235</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2662.3987023882473</v>
      </c>
      <c r="M83" s="794"/>
      <c r="N83" s="51"/>
    </row>
    <row r="84" spans="1:14">
      <c r="B84" s="89" t="s">
        <v>2090</v>
      </c>
      <c r="C84" s="90"/>
      <c r="D84" s="90"/>
      <c r="E84" s="90"/>
      <c r="F84" s="90"/>
      <c r="G84" s="90"/>
      <c r="H84" s="90"/>
      <c r="I84" s="87"/>
      <c r="J84" s="88"/>
      <c r="K84" s="259">
        <v>0.05</v>
      </c>
      <c r="L84" s="793">
        <f>N78*K84</f>
        <v>665.59967559706183</v>
      </c>
      <c r="M84" s="794"/>
      <c r="N84" s="51"/>
    </row>
    <row r="85" spans="1:14" ht="15.75" thickBot="1">
      <c r="B85" s="91" t="s">
        <v>2091</v>
      </c>
      <c r="C85" s="92"/>
      <c r="D85" s="92"/>
      <c r="E85" s="92"/>
      <c r="F85" s="92"/>
      <c r="G85" s="92"/>
      <c r="H85" s="92"/>
      <c r="I85" s="93"/>
      <c r="J85" s="94"/>
      <c r="K85" s="260">
        <v>0.05</v>
      </c>
      <c r="L85" s="795">
        <f>N78*K85</f>
        <v>665.59967559706183</v>
      </c>
      <c r="M85" s="796"/>
      <c r="N85" s="51"/>
    </row>
    <row r="86" spans="1:14" ht="15.75" thickBot="1">
      <c r="B86" s="759" t="s">
        <v>2072</v>
      </c>
      <c r="C86" s="760"/>
      <c r="D86" s="760"/>
      <c r="E86" s="760"/>
      <c r="F86" s="760"/>
      <c r="G86" s="760"/>
      <c r="H86" s="760"/>
      <c r="I86" s="760"/>
      <c r="J86" s="760"/>
      <c r="K86" s="760"/>
      <c r="L86" s="760"/>
      <c r="M86" s="761"/>
      <c r="N86" s="52">
        <f>L83+L84+L85</f>
        <v>3993.598053582371</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17305.591565523606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1.5"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topLeftCell="A34" zoomScale="78" zoomScaleNormal="78" workbookViewId="0"/>
  </sheetViews>
  <sheetFormatPr baseColWidth="10" defaultColWidth="11.42578125"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96</v>
      </c>
      <c r="C31" s="81" t="s">
        <v>97</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797</v>
      </c>
      <c r="B36" s="772" t="str">
        <f>VLOOKUP(A36,EQUIPOS!A6:D154,3,FALSE)</f>
        <v xml:space="preserve">Buldozer, Potencia al volante de 140 HP, motor de 2200 RPM, longitud de hoja 4,80m. </v>
      </c>
      <c r="C36" s="773"/>
      <c r="D36" s="773"/>
      <c r="E36" s="773"/>
      <c r="F36" s="773"/>
      <c r="G36" s="773"/>
      <c r="H36" s="774"/>
      <c r="I36" s="222"/>
      <c r="J36" s="223"/>
      <c r="K36" s="224">
        <f>VLOOKUP(A36,EQUIPOS!A6:D163,4,FALSE)</f>
        <v>219605.51776906211</v>
      </c>
      <c r="L36" s="225"/>
      <c r="M36" s="226">
        <v>40</v>
      </c>
      <c r="N36" s="227">
        <f>K36/M36</f>
        <v>5490.1379442265525</v>
      </c>
    </row>
    <row r="37" spans="1:14">
      <c r="A37" s="113" t="s">
        <v>1075</v>
      </c>
      <c r="B37" s="772" t="str">
        <f>VLOOKUP(A37,EQUIPOS!A7:D154,3,FALSE)</f>
        <v xml:space="preserve">Vibrocompatador, potencia 153 HP, peso 10 Ton. </v>
      </c>
      <c r="C37" s="773"/>
      <c r="D37" s="773"/>
      <c r="E37" s="773"/>
      <c r="F37" s="773"/>
      <c r="G37" s="773"/>
      <c r="H37" s="774"/>
      <c r="I37" s="222"/>
      <c r="J37" s="223"/>
      <c r="K37" s="224">
        <f>VLOOKUP(A37,EQUIPOS!A7:D164,4,FALSE)</f>
        <v>131864.31094790224</v>
      </c>
      <c r="L37" s="225"/>
      <c r="M37" s="226">
        <v>40</v>
      </c>
      <c r="N37" s="227">
        <f>K37/M37</f>
        <v>3296.6077736975558</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8786.7457179241082</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B48" s="43"/>
      <c r="C48" s="236"/>
      <c r="D48" s="236"/>
      <c r="E48" s="236"/>
      <c r="F48" s="236"/>
      <c r="G48" s="236"/>
      <c r="H48" s="236"/>
      <c r="I48" s="223"/>
      <c r="J48" s="200"/>
      <c r="K48" s="237"/>
      <c r="L48" s="222"/>
      <c r="M48" s="238"/>
      <c r="N48" s="227"/>
    </row>
    <row r="49" spans="1:14">
      <c r="B49" s="43"/>
      <c r="C49" s="236"/>
      <c r="D49" s="236"/>
      <c r="E49" s="236"/>
      <c r="F49" s="236"/>
      <c r="G49" s="236"/>
      <c r="H49" s="236"/>
      <c r="I49" s="223"/>
      <c r="J49" s="200"/>
      <c r="K49" s="237"/>
      <c r="L49" s="222"/>
      <c r="M49" s="238"/>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320</v>
      </c>
      <c r="N70" s="345">
        <f>K70/M70</f>
        <v>333.39451129502493</v>
      </c>
      <c r="O70" s="106"/>
    </row>
    <row r="71" spans="1:15">
      <c r="A71" t="s">
        <v>769</v>
      </c>
      <c r="B71" s="49" t="str">
        <f>VLOOKUP(A71,'MANO DE OBRA'!A8:D69,3,FALSE)</f>
        <v xml:space="preserve">Obrero </v>
      </c>
      <c r="C71" s="47"/>
      <c r="D71" s="47"/>
      <c r="E71" s="47"/>
      <c r="F71" s="47"/>
      <c r="G71" s="47"/>
      <c r="H71" s="47"/>
      <c r="I71" s="247">
        <f>K71/J71*100</f>
        <v>33832.699999999997</v>
      </c>
      <c r="J71" s="248">
        <v>185</v>
      </c>
      <c r="K71" s="249">
        <f>VLOOKUP(A71,'MANO DE OBRA'!A8:D100,4,FALSE)</f>
        <v>62590.494999999995</v>
      </c>
      <c r="L71" s="50"/>
      <c r="M71" s="254">
        <v>320</v>
      </c>
      <c r="N71" s="345">
        <f>K71/M71</f>
        <v>195.59529687499997</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528.98980817002484</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9315.7355260941331</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1863.1471052188267</v>
      </c>
      <c r="M83" s="794"/>
      <c r="N83" s="51"/>
    </row>
    <row r="84" spans="1:14">
      <c r="B84" s="89" t="s">
        <v>2090</v>
      </c>
      <c r="C84" s="90"/>
      <c r="D84" s="90"/>
      <c r="E84" s="90"/>
      <c r="F84" s="90"/>
      <c r="G84" s="90"/>
      <c r="H84" s="90"/>
      <c r="I84" s="87"/>
      <c r="J84" s="88"/>
      <c r="K84" s="259">
        <v>0.05</v>
      </c>
      <c r="L84" s="793">
        <f>N78*K84</f>
        <v>465.78677630470668</v>
      </c>
      <c r="M84" s="794"/>
      <c r="N84" s="51"/>
    </row>
    <row r="85" spans="1:14" ht="15.75" thickBot="1">
      <c r="B85" s="91" t="s">
        <v>2091</v>
      </c>
      <c r="C85" s="92"/>
      <c r="D85" s="92"/>
      <c r="E85" s="92"/>
      <c r="F85" s="92"/>
      <c r="G85" s="92"/>
      <c r="H85" s="92"/>
      <c r="I85" s="93"/>
      <c r="J85" s="94"/>
      <c r="K85" s="260">
        <v>0.05</v>
      </c>
      <c r="L85" s="795">
        <f>N78*K85</f>
        <v>465.78677630470668</v>
      </c>
      <c r="M85" s="796"/>
      <c r="N85" s="51"/>
    </row>
    <row r="86" spans="1:14" ht="15.75" thickBot="1">
      <c r="B86" s="759" t="s">
        <v>2072</v>
      </c>
      <c r="C86" s="760"/>
      <c r="D86" s="760"/>
      <c r="E86" s="760"/>
      <c r="F86" s="760"/>
      <c r="G86" s="760"/>
      <c r="H86" s="760"/>
      <c r="I86" s="760"/>
      <c r="J86" s="760"/>
      <c r="K86" s="760"/>
      <c r="L86" s="760"/>
      <c r="M86" s="761"/>
      <c r="N86" s="52">
        <f>L83+L84+L85</f>
        <v>2794.7206578282398</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12110.456183922373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1.5"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topLeftCell="A22"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98</v>
      </c>
      <c r="C31" s="81" t="s">
        <v>99</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797</v>
      </c>
      <c r="B36" s="772" t="str">
        <f>VLOOKUP(A36,EQUIPOS!A6:D154,3,FALSE)</f>
        <v xml:space="preserve">Buldozer, Potencia al volante de 140 HP, motor de 2200 RPM, longitud de hoja 4,80m. </v>
      </c>
      <c r="C36" s="773"/>
      <c r="D36" s="773"/>
      <c r="E36" s="773"/>
      <c r="F36" s="773"/>
      <c r="G36" s="773"/>
      <c r="H36" s="774"/>
      <c r="I36" s="222"/>
      <c r="J36" s="223"/>
      <c r="K36" s="224">
        <f>VLOOKUP(A36,EQUIPOS!A6:D163,4,FALSE)</f>
        <v>219605.51776906211</v>
      </c>
      <c r="L36" s="225"/>
      <c r="M36" s="226">
        <v>40</v>
      </c>
      <c r="N36" s="227">
        <f>K36/M36</f>
        <v>5490.1379442265525</v>
      </c>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5490.1379442265525</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B48" s="43"/>
      <c r="C48" s="236"/>
      <c r="D48" s="236"/>
      <c r="E48" s="236"/>
      <c r="F48" s="236"/>
      <c r="G48" s="236"/>
      <c r="H48" s="236"/>
      <c r="I48" s="223"/>
      <c r="J48" s="200"/>
      <c r="K48" s="237"/>
      <c r="L48" s="222"/>
      <c r="M48" s="238"/>
      <c r="N48" s="227"/>
    </row>
    <row r="49" spans="1:14">
      <c r="B49" s="43"/>
      <c r="C49" s="236"/>
      <c r="D49" s="236"/>
      <c r="E49" s="236"/>
      <c r="F49" s="236"/>
      <c r="G49" s="236"/>
      <c r="H49" s="236"/>
      <c r="I49" s="223"/>
      <c r="J49" s="200"/>
      <c r="K49" s="237"/>
      <c r="L49" s="222"/>
      <c r="M49" s="238"/>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320</v>
      </c>
      <c r="N70" s="345">
        <f>K70/M70</f>
        <v>333.39451129502493</v>
      </c>
      <c r="O70" s="106"/>
    </row>
    <row r="71" spans="1:15">
      <c r="A71" t="s">
        <v>769</v>
      </c>
      <c r="B71" s="49" t="str">
        <f>VLOOKUP(A71,'MANO DE OBRA'!A8:D69,3,FALSE)</f>
        <v xml:space="preserve">Obrero </v>
      </c>
      <c r="C71" s="47"/>
      <c r="D71" s="47"/>
      <c r="E71" s="47"/>
      <c r="F71" s="47"/>
      <c r="G71" s="47"/>
      <c r="H71" s="47"/>
      <c r="I71" s="247">
        <f>K71/J71*100</f>
        <v>33832.699999999997</v>
      </c>
      <c r="J71" s="248">
        <v>185</v>
      </c>
      <c r="K71" s="249">
        <f>VLOOKUP(A71,'MANO DE OBRA'!A8:D100,4,FALSE)</f>
        <v>62590.494999999995</v>
      </c>
      <c r="L71" s="50"/>
      <c r="M71" s="254">
        <v>320</v>
      </c>
      <c r="N71" s="345">
        <f>K71/M71</f>
        <v>195.59529687499997</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528.98980817002484</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6019.1277523965773</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1203.8255504793156</v>
      </c>
      <c r="M83" s="794"/>
      <c r="N83" s="51"/>
    </row>
    <row r="84" spans="1:14">
      <c r="B84" s="89" t="s">
        <v>2090</v>
      </c>
      <c r="C84" s="90"/>
      <c r="D84" s="90"/>
      <c r="E84" s="90"/>
      <c r="F84" s="90"/>
      <c r="G84" s="90"/>
      <c r="H84" s="90"/>
      <c r="I84" s="87"/>
      <c r="J84" s="88"/>
      <c r="K84" s="259">
        <v>0.05</v>
      </c>
      <c r="L84" s="793">
        <f>N78*K84</f>
        <v>300.95638761982889</v>
      </c>
      <c r="M84" s="794"/>
      <c r="N84" s="51"/>
    </row>
    <row r="85" spans="1:14" ht="15.75" thickBot="1">
      <c r="B85" s="91" t="s">
        <v>2091</v>
      </c>
      <c r="C85" s="92"/>
      <c r="D85" s="92"/>
      <c r="E85" s="92"/>
      <c r="F85" s="92"/>
      <c r="G85" s="92"/>
      <c r="H85" s="92"/>
      <c r="I85" s="93"/>
      <c r="J85" s="94"/>
      <c r="K85" s="260">
        <v>0.05</v>
      </c>
      <c r="L85" s="795">
        <f>N78*K85</f>
        <v>300.95638761982889</v>
      </c>
      <c r="M85" s="796"/>
      <c r="N85" s="51"/>
    </row>
    <row r="86" spans="1:14" ht="15.75" thickBot="1">
      <c r="B86" s="759" t="s">
        <v>2072</v>
      </c>
      <c r="C86" s="760"/>
      <c r="D86" s="760"/>
      <c r="E86" s="760"/>
      <c r="F86" s="760"/>
      <c r="G86" s="760"/>
      <c r="H86" s="760"/>
      <c r="I86" s="760"/>
      <c r="J86" s="760"/>
      <c r="K86" s="760"/>
      <c r="L86" s="760"/>
      <c r="M86" s="761"/>
      <c r="N86" s="52">
        <f>L83+L84+L85</f>
        <v>1805.7383257189736</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7824.8660781155504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topLeftCell="A31" zoomScale="78" zoomScaleNormal="78" workbookViewId="0">
      <selection activeCell="K48" sqref="K48"/>
    </sheetView>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100</v>
      </c>
      <c r="C31" s="81" t="s">
        <v>2118</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26"/>
      <c r="N36" s="227"/>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0.01</v>
      </c>
      <c r="M42" s="784"/>
      <c r="N42" s="105">
        <f>N76*L42</f>
        <v>2.31867233614408</v>
      </c>
    </row>
    <row r="43" spans="1:14" ht="15.75" thickBot="1">
      <c r="B43" s="759" t="s">
        <v>2072</v>
      </c>
      <c r="C43" s="760"/>
      <c r="D43" s="760"/>
      <c r="E43" s="760"/>
      <c r="F43" s="760"/>
      <c r="G43" s="760"/>
      <c r="H43" s="760"/>
      <c r="I43" s="760"/>
      <c r="J43" s="760"/>
      <c r="K43" s="760"/>
      <c r="L43" s="760"/>
      <c r="M43" s="761"/>
      <c r="N43" s="344">
        <f>SUM(N36:N42)</f>
        <v>2.31867233614408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1421</v>
      </c>
      <c r="B48" s="43" t="str">
        <f>VLOOKUP(A48,MATERIALES!A14:D378,3,FALSE)</f>
        <v>Geotextil Nt-2500 O Similar (Proveedores, Pavco, Geomatrix, Tensar, Omnes U Otros)</v>
      </c>
      <c r="C48" s="236"/>
      <c r="D48" s="236"/>
      <c r="E48" s="236"/>
      <c r="F48" s="236"/>
      <c r="G48" s="236"/>
      <c r="H48" s="236"/>
      <c r="I48" s="223"/>
      <c r="J48" s="200" t="s">
        <v>27</v>
      </c>
      <c r="K48" s="237">
        <v>1.3</v>
      </c>
      <c r="L48" s="222"/>
      <c r="M48" s="238">
        <f>VLOOKUP(A48,MATERIALES!A6:D374,4,FALSE)</f>
        <v>6527.1407293433986</v>
      </c>
      <c r="N48" s="227">
        <f>K48*M48</f>
        <v>8485.2829481464178</v>
      </c>
    </row>
    <row r="49" spans="1:14">
      <c r="B49" s="43"/>
      <c r="C49" s="236"/>
      <c r="D49" s="236"/>
      <c r="E49" s="236"/>
      <c r="F49" s="236"/>
      <c r="G49" s="236"/>
      <c r="H49" s="236"/>
      <c r="I49" s="223"/>
      <c r="J49" s="200"/>
      <c r="K49" s="237"/>
      <c r="L49" s="222"/>
      <c r="M49" s="238"/>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8485.2829481464178</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47"/>
      <c r="D59" s="47"/>
      <c r="E59" s="47"/>
      <c r="F59" s="47"/>
      <c r="G59" s="47"/>
      <c r="H59" s="243"/>
      <c r="I59" s="234"/>
      <c r="J59" s="234"/>
      <c r="K59" s="234"/>
      <c r="L59" s="763"/>
      <c r="M59" s="764"/>
      <c r="N59" s="246"/>
    </row>
    <row r="60" spans="1:14" ht="24.75" customHeight="1">
      <c r="B60" s="46"/>
      <c r="C60" s="272"/>
      <c r="D60" s="272"/>
      <c r="E60" s="272"/>
      <c r="F60" s="272"/>
      <c r="G60" s="272"/>
      <c r="H60" s="266"/>
      <c r="I60" s="349"/>
      <c r="J60" s="241"/>
      <c r="K60" s="234"/>
      <c r="L60" s="763"/>
      <c r="M60" s="764"/>
      <c r="N60" s="242"/>
    </row>
    <row r="61" spans="1:14">
      <c r="B61" s="46"/>
      <c r="C61" s="47"/>
      <c r="D61" s="47"/>
      <c r="E61" s="47"/>
      <c r="F61" s="47"/>
      <c r="G61" s="272"/>
      <c r="H61" s="266"/>
      <c r="I61" s="349"/>
      <c r="J61" s="241"/>
      <c r="K61" s="234"/>
      <c r="L61" s="763"/>
      <c r="M61" s="764"/>
      <c r="N61" s="246"/>
    </row>
    <row r="62" spans="1:14">
      <c r="B62" s="46"/>
      <c r="C62" s="47"/>
      <c r="D62" s="47"/>
      <c r="E62" s="47"/>
      <c r="F62" s="47"/>
      <c r="G62" s="47"/>
      <c r="H62" s="243"/>
      <c r="I62" s="234"/>
      <c r="J62" s="234"/>
      <c r="K62" s="234"/>
      <c r="L62" s="763"/>
      <c r="M62" s="764"/>
      <c r="N62" s="246"/>
    </row>
    <row r="63" spans="1:14">
      <c r="B63" s="46"/>
      <c r="C63" s="47"/>
      <c r="D63" s="47"/>
      <c r="E63" s="47"/>
      <c r="F63" s="47"/>
      <c r="G63" s="47"/>
      <c r="H63" s="243"/>
      <c r="I63" s="234"/>
      <c r="J63" s="234"/>
      <c r="K63" s="234"/>
      <c r="L63" s="763"/>
      <c r="M63" s="764"/>
      <c r="N63" s="246"/>
    </row>
    <row r="64" spans="1:14" ht="15.75" thickBot="1">
      <c r="B64" s="406"/>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706</v>
      </c>
      <c r="B70" s="49" t="str">
        <f>VLOOKUP(A70,'MANO DE OBRA'!A8:D68,3,FALSE)</f>
        <v>Obrero (2)</v>
      </c>
      <c r="C70" s="47"/>
      <c r="D70" s="47"/>
      <c r="E70" s="47"/>
      <c r="F70" s="47"/>
      <c r="G70" s="47"/>
      <c r="H70" s="47"/>
      <c r="I70" s="247">
        <f>K70/J70*100</f>
        <v>67665.399999999994</v>
      </c>
      <c r="J70" s="248">
        <v>185</v>
      </c>
      <c r="K70" s="249">
        <f>VLOOKUP(A70,'MANO DE OBRA'!A8:D99,4,FALSE)</f>
        <v>125180.98999999999</v>
      </c>
      <c r="L70" s="50"/>
      <c r="M70" s="250">
        <v>1000</v>
      </c>
      <c r="N70" s="345">
        <f>K70/M70</f>
        <v>125.18098999999999</v>
      </c>
      <c r="O70" s="106"/>
    </row>
    <row r="71" spans="1:15">
      <c r="A71" t="s">
        <v>728</v>
      </c>
      <c r="B71" s="49" t="str">
        <f>VLOOKUP(A71,'MANO DE OBRA'!A8:D69,3,FALSE)</f>
        <v>Oficial</v>
      </c>
      <c r="C71" s="47"/>
      <c r="D71" s="47"/>
      <c r="E71" s="47"/>
      <c r="F71" s="47"/>
      <c r="G71" s="47"/>
      <c r="H71" s="47"/>
      <c r="I71" s="247">
        <f>K71/J71*100</f>
        <v>57668.23979157189</v>
      </c>
      <c r="J71" s="248">
        <v>185</v>
      </c>
      <c r="K71" s="249">
        <f>VLOOKUP(A71,'MANO DE OBRA'!A8:D100,4,FALSE)</f>
        <v>106686.24361440798</v>
      </c>
      <c r="L71" s="50"/>
      <c r="M71" s="254">
        <v>1000</v>
      </c>
      <c r="N71" s="345">
        <f>K71/M71</f>
        <v>106.68624361440799</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231.86723361440798</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8719.4688540969692</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1743.8937708193939</v>
      </c>
      <c r="M83" s="794"/>
      <c r="N83" s="51"/>
    </row>
    <row r="84" spans="1:14">
      <c r="B84" s="89" t="s">
        <v>2090</v>
      </c>
      <c r="C84" s="90"/>
      <c r="D84" s="90"/>
      <c r="E84" s="90"/>
      <c r="F84" s="90"/>
      <c r="G84" s="90"/>
      <c r="H84" s="90"/>
      <c r="I84" s="87"/>
      <c r="J84" s="88"/>
      <c r="K84" s="259">
        <v>0.05</v>
      </c>
      <c r="L84" s="793">
        <f>N78*K84</f>
        <v>435.97344270484848</v>
      </c>
      <c r="M84" s="794"/>
      <c r="N84" s="51"/>
    </row>
    <row r="85" spans="1:14" ht="15.75" thickBot="1">
      <c r="B85" s="91" t="s">
        <v>2091</v>
      </c>
      <c r="C85" s="92"/>
      <c r="D85" s="92"/>
      <c r="E85" s="92"/>
      <c r="F85" s="92"/>
      <c r="G85" s="92"/>
      <c r="H85" s="92"/>
      <c r="I85" s="93"/>
      <c r="J85" s="94"/>
      <c r="K85" s="260">
        <v>0.05</v>
      </c>
      <c r="L85" s="795">
        <f>N78*K85</f>
        <v>435.97344270484848</v>
      </c>
      <c r="M85" s="796"/>
      <c r="N85" s="51"/>
    </row>
    <row r="86" spans="1:14" ht="15.75" thickBot="1">
      <c r="B86" s="759" t="s">
        <v>2072</v>
      </c>
      <c r="C86" s="760"/>
      <c r="D86" s="760"/>
      <c r="E86" s="760"/>
      <c r="F86" s="760"/>
      <c r="G86" s="760"/>
      <c r="H86" s="760"/>
      <c r="I86" s="760"/>
      <c r="J86" s="760"/>
      <c r="K86" s="760"/>
      <c r="L86" s="760"/>
      <c r="M86" s="761"/>
      <c r="N86" s="52">
        <f>L83+L84+L85</f>
        <v>2615.8406562290907</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11335.30951032606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1.5"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topLeftCell="A40"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102</v>
      </c>
      <c r="C31" s="81" t="s">
        <v>2119</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26"/>
      <c r="N36" s="227"/>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0.01</v>
      </c>
      <c r="M42" s="784"/>
      <c r="N42" s="105">
        <f>N76*L42</f>
        <v>2.31867233614408</v>
      </c>
    </row>
    <row r="43" spans="1:14" ht="15.75" thickBot="1">
      <c r="B43" s="759" t="s">
        <v>2072</v>
      </c>
      <c r="C43" s="760"/>
      <c r="D43" s="760"/>
      <c r="E43" s="760"/>
      <c r="F43" s="760"/>
      <c r="G43" s="760"/>
      <c r="H43" s="760"/>
      <c r="I43" s="760"/>
      <c r="J43" s="760"/>
      <c r="K43" s="760"/>
      <c r="L43" s="760"/>
      <c r="M43" s="761"/>
      <c r="N43" s="344">
        <f>SUM(N36:N42)</f>
        <v>2.31867233614408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1403</v>
      </c>
      <c r="B48" s="43" t="str">
        <f>VLOOKUP(A48,MATERIALES!A4:D373,3,FALSE)</f>
        <v>Geomalla Tipo Asphalt</v>
      </c>
      <c r="C48" s="236"/>
      <c r="D48" s="236"/>
      <c r="E48" s="236"/>
      <c r="F48" s="236"/>
      <c r="G48" s="236"/>
      <c r="H48" s="236"/>
      <c r="I48" s="223"/>
      <c r="J48" s="200" t="str">
        <f>VLOOKUP(A48,MATERIALES!A4:D373,2,FALSE)</f>
        <v>m2</v>
      </c>
      <c r="K48" s="237">
        <v>1.2</v>
      </c>
      <c r="L48" s="222"/>
      <c r="M48" s="238">
        <f>VLOOKUP(A48,MATERIALES!A4:D395,4,FALSE)</f>
        <v>12379.115893816623</v>
      </c>
      <c r="N48" s="227">
        <f>K48*M48</f>
        <v>14854.939072579946</v>
      </c>
    </row>
    <row r="49" spans="1:14">
      <c r="B49" s="43"/>
      <c r="C49" s="236"/>
      <c r="D49" s="236"/>
      <c r="E49" s="236"/>
      <c r="F49" s="236"/>
      <c r="G49" s="236"/>
      <c r="H49" s="236"/>
      <c r="I49" s="223"/>
      <c r="J49" s="200"/>
      <c r="K49" s="237"/>
      <c r="L49" s="222"/>
      <c r="M49" s="238"/>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14854.939072579946</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47"/>
      <c r="D59" s="47"/>
      <c r="E59" s="47"/>
      <c r="F59" s="47"/>
      <c r="G59" s="47"/>
      <c r="H59" s="243"/>
      <c r="I59" s="234"/>
      <c r="J59" s="234"/>
      <c r="K59" s="234"/>
      <c r="L59" s="763"/>
      <c r="M59" s="764"/>
      <c r="N59" s="246"/>
    </row>
    <row r="60" spans="1:14" ht="24.75" customHeight="1">
      <c r="B60" s="46"/>
      <c r="C60" s="272"/>
      <c r="D60" s="272"/>
      <c r="E60" s="272"/>
      <c r="F60" s="272"/>
      <c r="G60" s="272"/>
      <c r="H60" s="266"/>
      <c r="I60" s="349"/>
      <c r="J60" s="241"/>
      <c r="K60" s="234"/>
      <c r="L60" s="763"/>
      <c r="M60" s="764"/>
      <c r="N60" s="242"/>
    </row>
    <row r="61" spans="1:14">
      <c r="B61" s="46"/>
      <c r="C61" s="47"/>
      <c r="D61" s="47"/>
      <c r="E61" s="47"/>
      <c r="F61" s="47"/>
      <c r="G61" s="272"/>
      <c r="H61" s="266"/>
      <c r="I61" s="349"/>
      <c r="J61" s="241"/>
      <c r="K61" s="234"/>
      <c r="L61" s="763"/>
      <c r="M61" s="764"/>
      <c r="N61" s="246"/>
    </row>
    <row r="62" spans="1:14">
      <c r="B62" s="46"/>
      <c r="C62" s="47"/>
      <c r="D62" s="47"/>
      <c r="E62" s="47"/>
      <c r="F62" s="47"/>
      <c r="G62" s="47"/>
      <c r="H62" s="243"/>
      <c r="I62" s="234"/>
      <c r="J62" s="234"/>
      <c r="K62" s="234"/>
      <c r="L62" s="763"/>
      <c r="M62" s="764"/>
      <c r="N62" s="246"/>
    </row>
    <row r="63" spans="1:14">
      <c r="B63" s="46"/>
      <c r="C63" s="47"/>
      <c r="D63" s="47"/>
      <c r="E63" s="47"/>
      <c r="F63" s="47"/>
      <c r="G63" s="47"/>
      <c r="H63" s="243"/>
      <c r="I63" s="234"/>
      <c r="J63" s="234"/>
      <c r="K63" s="234"/>
      <c r="L63" s="763"/>
      <c r="M63" s="764"/>
      <c r="N63" s="246"/>
    </row>
    <row r="64" spans="1:14" ht="15.75" thickBot="1">
      <c r="B64" s="406"/>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706</v>
      </c>
      <c r="B70" s="49" t="str">
        <f>VLOOKUP(A70,'MANO DE OBRA'!A8:D68,3,FALSE)</f>
        <v>Obrero (2)</v>
      </c>
      <c r="C70" s="47"/>
      <c r="D70" s="47"/>
      <c r="E70" s="47"/>
      <c r="F70" s="47"/>
      <c r="G70" s="47"/>
      <c r="H70" s="47"/>
      <c r="I70" s="247">
        <f>K70/J70*100</f>
        <v>67665.399999999994</v>
      </c>
      <c r="J70" s="248">
        <v>185</v>
      </c>
      <c r="K70" s="249">
        <f>VLOOKUP(A70,'MANO DE OBRA'!A8:D99,4,FALSE)</f>
        <v>125180.98999999999</v>
      </c>
      <c r="L70" s="50"/>
      <c r="M70" s="250">
        <v>1000</v>
      </c>
      <c r="N70" s="345">
        <f>K70/M70</f>
        <v>125.18098999999999</v>
      </c>
      <c r="O70" s="106"/>
    </row>
    <row r="71" spans="1:15">
      <c r="A71" t="s">
        <v>728</v>
      </c>
      <c r="B71" s="49" t="str">
        <f>VLOOKUP(A71,'MANO DE OBRA'!A8:D69,3,FALSE)</f>
        <v>Oficial</v>
      </c>
      <c r="C71" s="47"/>
      <c r="D71" s="47"/>
      <c r="E71" s="47"/>
      <c r="F71" s="47"/>
      <c r="G71" s="47"/>
      <c r="H71" s="47"/>
      <c r="I71" s="247">
        <f>K71/J71*100</f>
        <v>57668.23979157189</v>
      </c>
      <c r="J71" s="248">
        <v>185</v>
      </c>
      <c r="K71" s="249">
        <f>VLOOKUP(A71,'MANO DE OBRA'!A8:D100,4,FALSE)</f>
        <v>106686.24361440798</v>
      </c>
      <c r="L71" s="50"/>
      <c r="M71" s="254">
        <v>1000</v>
      </c>
      <c r="N71" s="345">
        <f>K71/M71</f>
        <v>106.68624361440799</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231.86723361440798</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15089.124978530497</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3017.8249957060998</v>
      </c>
      <c r="M83" s="794"/>
      <c r="N83" s="51"/>
    </row>
    <row r="84" spans="1:14">
      <c r="B84" s="89" t="s">
        <v>2090</v>
      </c>
      <c r="C84" s="90"/>
      <c r="D84" s="90"/>
      <c r="E84" s="90"/>
      <c r="F84" s="90"/>
      <c r="G84" s="90"/>
      <c r="H84" s="90"/>
      <c r="I84" s="87"/>
      <c r="J84" s="88"/>
      <c r="K84" s="259">
        <v>0.05</v>
      </c>
      <c r="L84" s="793">
        <f>N78*K84</f>
        <v>754.45624892652495</v>
      </c>
      <c r="M84" s="794"/>
      <c r="N84" s="51"/>
    </row>
    <row r="85" spans="1:14" ht="15.75" thickBot="1">
      <c r="B85" s="91" t="s">
        <v>2091</v>
      </c>
      <c r="C85" s="92"/>
      <c r="D85" s="92"/>
      <c r="E85" s="92"/>
      <c r="F85" s="92"/>
      <c r="G85" s="92"/>
      <c r="H85" s="92"/>
      <c r="I85" s="93"/>
      <c r="J85" s="94"/>
      <c r="K85" s="260">
        <v>0.05</v>
      </c>
      <c r="L85" s="795">
        <f>N78*K85</f>
        <v>754.45624892652495</v>
      </c>
      <c r="M85" s="796"/>
      <c r="N85" s="51"/>
    </row>
    <row r="86" spans="1:14" ht="15.75" thickBot="1">
      <c r="B86" s="759" t="s">
        <v>2072</v>
      </c>
      <c r="C86" s="760"/>
      <c r="D86" s="760"/>
      <c r="E86" s="760"/>
      <c r="F86" s="760"/>
      <c r="G86" s="760"/>
      <c r="H86" s="760"/>
      <c r="I86" s="760"/>
      <c r="J86" s="760"/>
      <c r="K86" s="760"/>
      <c r="L86" s="760"/>
      <c r="M86" s="761"/>
      <c r="N86" s="52">
        <f>L83+L84+L85</f>
        <v>4526.7374935591497</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19615.862472089648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topLeftCell="A34" zoomScale="78" zoomScaleNormal="78" workbookViewId="0"/>
  </sheetViews>
  <sheetFormatPr baseColWidth="10" defaultColWidth="11.42578125"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104</v>
      </c>
      <c r="C31" s="81" t="s">
        <v>105</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797</v>
      </c>
      <c r="B36" s="772" t="str">
        <f>VLOOKUP(A36,EQUIPOS!A6:D186,3,FALSE)</f>
        <v xml:space="preserve">Buldozer, Potencia al volante de 140 HP, motor de 2200 RPM, longitud de hoja 4,80m. </v>
      </c>
      <c r="C36" s="773"/>
      <c r="D36" s="773"/>
      <c r="E36" s="773"/>
      <c r="F36" s="773"/>
      <c r="G36" s="773"/>
      <c r="H36" s="774"/>
      <c r="I36" s="222"/>
      <c r="J36" s="223"/>
      <c r="K36" s="224">
        <f>VLOOKUP(A36,EQUIPOS!A6:D186,4,FALSE)</f>
        <v>219605.51776906211</v>
      </c>
      <c r="L36" s="225"/>
      <c r="M36" s="226">
        <v>45</v>
      </c>
      <c r="N36" s="227">
        <f>K36/M36</f>
        <v>4880.1226170902692</v>
      </c>
    </row>
    <row r="37" spans="1:14">
      <c r="A37" s="113" t="s">
        <v>821</v>
      </c>
      <c r="B37" s="772" t="str">
        <f>VLOOKUP(A37,EQUIPOS!A7:D187,3,FALSE)</f>
        <v xml:space="preserve">Carrotanque de agua(1000 Galones) </v>
      </c>
      <c r="C37" s="773"/>
      <c r="D37" s="773"/>
      <c r="E37" s="773"/>
      <c r="F37" s="773"/>
      <c r="G37" s="773"/>
      <c r="H37" s="774"/>
      <c r="I37" s="222"/>
      <c r="J37" s="223"/>
      <c r="K37" s="224">
        <f>VLOOKUP(A37,EQUIPOS!A7:D187,4,FALSE)</f>
        <v>70220.503352192478</v>
      </c>
      <c r="L37" s="225"/>
      <c r="M37" s="226">
        <v>45</v>
      </c>
      <c r="N37" s="227">
        <f>K37/M37</f>
        <v>1560.4556300487218</v>
      </c>
    </row>
    <row r="38" spans="1:14">
      <c r="A38" t="s">
        <v>959</v>
      </c>
      <c r="B38" s="772" t="str">
        <f>VLOOKUP(A38,EQUIPOS!A8:D188,3,FALSE)</f>
        <v>Motoniveladora  potencia 215 HP, ancho de cuchilla 4,27 m, peso 18 ton.</v>
      </c>
      <c r="C38" s="773"/>
      <c r="D38" s="773"/>
      <c r="E38" s="773"/>
      <c r="F38" s="773"/>
      <c r="G38" s="773"/>
      <c r="H38" s="774"/>
      <c r="I38" s="222"/>
      <c r="J38" s="223"/>
      <c r="K38" s="224">
        <f>VLOOKUP(A38,EQUIPOS!A8:D188,4,FALSE)</f>
        <v>222749.75120110402</v>
      </c>
      <c r="L38" s="225"/>
      <c r="M38" s="226">
        <v>45</v>
      </c>
      <c r="N38" s="227">
        <f>K38/M38</f>
        <v>4949.9944711356447</v>
      </c>
    </row>
    <row r="39" spans="1:14">
      <c r="A39" t="s">
        <v>1075</v>
      </c>
      <c r="B39" s="772" t="str">
        <f>VLOOKUP(A39,EQUIPOS!A9:D189,3,FALSE)</f>
        <v xml:space="preserve">Vibrocompatador, potencia 153 HP, peso 10 Ton. </v>
      </c>
      <c r="C39" s="773"/>
      <c r="D39" s="773"/>
      <c r="E39" s="773"/>
      <c r="F39" s="773"/>
      <c r="G39" s="773"/>
      <c r="H39" s="774"/>
      <c r="I39" s="775"/>
      <c r="J39" s="756"/>
      <c r="K39" s="224">
        <f>VLOOKUP(A39,EQUIPOS!A9:D189,4,FALSE)</f>
        <v>131864.31094790224</v>
      </c>
      <c r="L39" s="776">
        <v>45</v>
      </c>
      <c r="M39" s="777"/>
      <c r="N39" s="227">
        <f>K39/L39</f>
        <v>2930.3180210644941</v>
      </c>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0.02</v>
      </c>
      <c r="M42" s="784"/>
      <c r="N42" s="105">
        <f>N76*L42</f>
        <v>12.881512978578222</v>
      </c>
    </row>
    <row r="43" spans="1:14" ht="15.75" thickBot="1">
      <c r="B43" s="759" t="s">
        <v>2072</v>
      </c>
      <c r="C43" s="760"/>
      <c r="D43" s="760"/>
      <c r="E43" s="760"/>
      <c r="F43" s="760"/>
      <c r="G43" s="760"/>
      <c r="H43" s="760"/>
      <c r="I43" s="760"/>
      <c r="J43" s="760"/>
      <c r="K43" s="760"/>
      <c r="L43" s="760"/>
      <c r="M43" s="761"/>
      <c r="N43" s="344">
        <f>SUM(N36:N42)</f>
        <v>14333.772252317709</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1534</v>
      </c>
      <c r="B48" s="43" t="str">
        <f>VLOOKUP(A48,MATERIALES!A4:D373,3,FALSE)</f>
        <v>Material seleccionado para Relleno</v>
      </c>
      <c r="C48" s="236"/>
      <c r="D48" s="236"/>
      <c r="E48" s="236"/>
      <c r="F48" s="236"/>
      <c r="G48" s="236"/>
      <c r="H48" s="236"/>
      <c r="I48" s="223"/>
      <c r="J48" s="200" t="str">
        <f>VLOOKUP(A48,MATERIALES!A4:D373,2,FALSE)</f>
        <v>m3</v>
      </c>
      <c r="K48" s="237">
        <v>1.25</v>
      </c>
      <c r="L48" s="222"/>
      <c r="M48" s="350">
        <f>VLOOKUP(A48,MATERIALES!A4:D395,4,FALSE)</f>
        <v>21521.460735197677</v>
      </c>
      <c r="N48" s="227">
        <f>K48*M48</f>
        <v>26901.825918997096</v>
      </c>
    </row>
    <row r="49" spans="1:14">
      <c r="B49" s="43"/>
      <c r="C49" s="236"/>
      <c r="D49" s="236"/>
      <c r="E49" s="236"/>
      <c r="F49" s="236"/>
      <c r="G49" s="236"/>
      <c r="H49" s="236"/>
      <c r="I49" s="223"/>
      <c r="J49" s="200"/>
      <c r="K49" s="237" t="s">
        <v>7</v>
      </c>
      <c r="L49" s="222"/>
      <c r="M49" s="238"/>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26901.825918997096</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1894</v>
      </c>
      <c r="B59" s="46" t="str">
        <f>VLOOKUP(A59,TRANSPORTE!A5:D104,3,FALSE)</f>
        <v>Transporte de material seleccionado para relleno</v>
      </c>
      <c r="C59" s="47"/>
      <c r="D59" s="47"/>
      <c r="E59" s="47"/>
      <c r="F59" s="47"/>
      <c r="G59" s="47"/>
      <c r="H59" s="243" t="s">
        <v>648</v>
      </c>
      <c r="I59" s="234">
        <v>1.25</v>
      </c>
      <c r="J59" s="234">
        <v>1</v>
      </c>
      <c r="K59" s="234">
        <f>I59*J59</f>
        <v>1.25</v>
      </c>
      <c r="L59" s="763">
        <f>VLOOKUP(A59,TRANSPORTE!A5:D123,4,FALSE)</f>
        <v>1355.0479121462611</v>
      </c>
      <c r="M59" s="764"/>
      <c r="N59" s="246">
        <f>K59*L59</f>
        <v>1693.8098901828264</v>
      </c>
    </row>
    <row r="60" spans="1:14" ht="24.75" customHeight="1">
      <c r="B60" s="46"/>
      <c r="C60" s="272"/>
      <c r="D60" s="272"/>
      <c r="E60" s="272"/>
      <c r="F60" s="272"/>
      <c r="G60" s="272"/>
      <c r="H60" s="266"/>
      <c r="I60" s="349"/>
      <c r="J60" s="241"/>
      <c r="K60" s="234"/>
      <c r="L60" s="763"/>
      <c r="M60" s="764"/>
      <c r="N60" s="242"/>
    </row>
    <row r="61" spans="1:14">
      <c r="B61" s="46"/>
      <c r="C61" s="47"/>
      <c r="D61" s="47"/>
      <c r="E61" s="47"/>
      <c r="F61" s="47"/>
      <c r="G61" s="272"/>
      <c r="H61" s="266"/>
      <c r="I61" s="349"/>
      <c r="J61" s="241"/>
      <c r="K61" s="234"/>
      <c r="L61" s="763"/>
      <c r="M61" s="764"/>
      <c r="N61" s="246"/>
    </row>
    <row r="62" spans="1:14">
      <c r="B62" s="46"/>
      <c r="C62" s="47"/>
      <c r="D62" s="47"/>
      <c r="E62" s="47"/>
      <c r="F62" s="47"/>
      <c r="G62" s="47"/>
      <c r="H62" s="243"/>
      <c r="I62" s="234"/>
      <c r="J62" s="234"/>
      <c r="K62" s="234"/>
      <c r="L62" s="763"/>
      <c r="M62" s="764"/>
      <c r="N62" s="246"/>
    </row>
    <row r="63" spans="1:14">
      <c r="B63" s="46"/>
      <c r="C63" s="47"/>
      <c r="D63" s="47"/>
      <c r="E63" s="47"/>
      <c r="F63" s="47"/>
      <c r="G63" s="47"/>
      <c r="H63" s="243"/>
      <c r="I63" s="234"/>
      <c r="J63" s="234"/>
      <c r="K63" s="234"/>
      <c r="L63" s="763"/>
      <c r="M63" s="764"/>
      <c r="N63" s="246"/>
    </row>
    <row r="64" spans="1:14" ht="15.75" thickBot="1">
      <c r="B64" s="406"/>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SUM(N59:N64)</f>
        <v>1693.8098901828264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706</v>
      </c>
      <c r="B70" s="49" t="str">
        <f>VLOOKUP(A70,'MANO DE OBRA'!A8:D68,3,FALSE)</f>
        <v>Obrero (2)</v>
      </c>
      <c r="C70" s="47"/>
      <c r="D70" s="47"/>
      <c r="E70" s="47"/>
      <c r="F70" s="47"/>
      <c r="G70" s="47"/>
      <c r="H70" s="47"/>
      <c r="I70" s="247">
        <f>K70/J70*100</f>
        <v>67665.399999999994</v>
      </c>
      <c r="J70" s="248">
        <v>185</v>
      </c>
      <c r="K70" s="249">
        <f>VLOOKUP(A70,'MANO DE OBRA'!A8:D99,4,FALSE)</f>
        <v>125180.98999999999</v>
      </c>
      <c r="L70" s="50"/>
      <c r="M70" s="250">
        <v>360</v>
      </c>
      <c r="N70" s="345">
        <f>K70/M70</f>
        <v>347.72497222222222</v>
      </c>
      <c r="O70" s="106"/>
    </row>
    <row r="71" spans="1:15">
      <c r="A71" t="s">
        <v>728</v>
      </c>
      <c r="B71" s="49" t="str">
        <f>VLOOKUP(A71,'MANO DE OBRA'!A8:D69,3,FALSE)</f>
        <v>Oficial</v>
      </c>
      <c r="C71" s="47"/>
      <c r="D71" s="47"/>
      <c r="E71" s="47"/>
      <c r="F71" s="47"/>
      <c r="G71" s="47"/>
      <c r="H71" s="47"/>
      <c r="I71" s="247">
        <f>K71/J71*100</f>
        <v>57668.23979157189</v>
      </c>
      <c r="J71" s="248">
        <v>185</v>
      </c>
      <c r="K71" s="249">
        <f>VLOOKUP(A71,'MANO DE OBRA'!A8:D100,4,FALSE)</f>
        <v>106686.24361440798</v>
      </c>
      <c r="L71" s="50"/>
      <c r="M71" s="254">
        <v>360</v>
      </c>
      <c r="N71" s="345">
        <f>K71/M71</f>
        <v>296.35067670668883</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644.07564892891105</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43573.483710426546</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8714.6967420853089</v>
      </c>
      <c r="M83" s="794"/>
      <c r="N83" s="51"/>
    </row>
    <row r="84" spans="1:14">
      <c r="B84" s="89" t="s">
        <v>2090</v>
      </c>
      <c r="C84" s="90"/>
      <c r="D84" s="90"/>
      <c r="E84" s="90"/>
      <c r="F84" s="90"/>
      <c r="G84" s="90"/>
      <c r="H84" s="90"/>
      <c r="I84" s="87"/>
      <c r="J84" s="88"/>
      <c r="K84" s="259">
        <v>0.05</v>
      </c>
      <c r="L84" s="793">
        <f>N78*K84</f>
        <v>2178.6741855213272</v>
      </c>
      <c r="M84" s="794"/>
      <c r="N84" s="51"/>
    </row>
    <row r="85" spans="1:14" ht="15.75" thickBot="1">
      <c r="B85" s="91" t="s">
        <v>2091</v>
      </c>
      <c r="C85" s="92"/>
      <c r="D85" s="92"/>
      <c r="E85" s="92"/>
      <c r="F85" s="92"/>
      <c r="G85" s="92"/>
      <c r="H85" s="92"/>
      <c r="I85" s="93"/>
      <c r="J85" s="94"/>
      <c r="K85" s="260">
        <v>0.05</v>
      </c>
      <c r="L85" s="795">
        <f>N78*K85</f>
        <v>2178.6741855213272</v>
      </c>
      <c r="M85" s="796"/>
      <c r="N85" s="51"/>
    </row>
    <row r="86" spans="1:14" ht="15.75" thickBot="1">
      <c r="B86" s="759" t="s">
        <v>2072</v>
      </c>
      <c r="C86" s="760"/>
      <c r="D86" s="760"/>
      <c r="E86" s="760"/>
      <c r="F86" s="760"/>
      <c r="G86" s="760"/>
      <c r="H86" s="760"/>
      <c r="I86" s="760"/>
      <c r="J86" s="760"/>
      <c r="K86" s="760"/>
      <c r="L86" s="760"/>
      <c r="M86" s="761"/>
      <c r="N86" s="52">
        <f>L83+L84+L85</f>
        <v>13072.045113127964</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ROUND((N78+N86),0)</f>
        <v>56646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topLeftCell="A31"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106</v>
      </c>
      <c r="C31" s="81" t="s">
        <v>107</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797</v>
      </c>
      <c r="B36" s="772" t="str">
        <f>VLOOKUP(A36,EQUIPOS!A6:D186,3,FALSE)</f>
        <v xml:space="preserve">Buldozer, Potencia al volante de 140 HP, motor de 2200 RPM, longitud de hoja 4,80m. </v>
      </c>
      <c r="C36" s="773"/>
      <c r="D36" s="773"/>
      <c r="E36" s="773"/>
      <c r="F36" s="773"/>
      <c r="G36" s="773"/>
      <c r="H36" s="774"/>
      <c r="I36" s="222"/>
      <c r="J36" s="223"/>
      <c r="K36" s="224">
        <f>VLOOKUP(A36,EQUIPOS!A6:D186,4,FALSE)</f>
        <v>219605.51776906211</v>
      </c>
      <c r="L36" s="225"/>
      <c r="M36" s="226">
        <v>45</v>
      </c>
      <c r="N36" s="227">
        <f>K36/M36</f>
        <v>4880.1226170902692</v>
      </c>
    </row>
    <row r="37" spans="1:14">
      <c r="A37" s="113" t="s">
        <v>821</v>
      </c>
      <c r="B37" s="772" t="str">
        <f>VLOOKUP(A37,EQUIPOS!A7:D187,3,FALSE)</f>
        <v xml:space="preserve">Carrotanque de agua(1000 Galones) </v>
      </c>
      <c r="C37" s="773"/>
      <c r="D37" s="773"/>
      <c r="E37" s="773"/>
      <c r="F37" s="773"/>
      <c r="G37" s="773"/>
      <c r="H37" s="774"/>
      <c r="I37" s="222"/>
      <c r="J37" s="223"/>
      <c r="K37" s="224">
        <f>VLOOKUP(A37,EQUIPOS!A7:D187,4,FALSE)</f>
        <v>70220.503352192478</v>
      </c>
      <c r="L37" s="225"/>
      <c r="M37" s="226">
        <v>45</v>
      </c>
      <c r="N37" s="227">
        <f>K37/M37</f>
        <v>1560.4556300487218</v>
      </c>
    </row>
    <row r="38" spans="1:14">
      <c r="A38" t="s">
        <v>959</v>
      </c>
      <c r="B38" s="772" t="str">
        <f>VLOOKUP(A38,EQUIPOS!A8:D188,3,FALSE)</f>
        <v>Motoniveladora  potencia 215 HP, ancho de cuchilla 4,27 m, peso 18 ton.</v>
      </c>
      <c r="C38" s="773"/>
      <c r="D38" s="773"/>
      <c r="E38" s="773"/>
      <c r="F38" s="773"/>
      <c r="G38" s="773"/>
      <c r="H38" s="774"/>
      <c r="I38" s="222"/>
      <c r="J38" s="223"/>
      <c r="K38" s="224">
        <f>VLOOKUP(A38,EQUIPOS!A8:D188,4,FALSE)</f>
        <v>222749.75120110402</v>
      </c>
      <c r="L38" s="225"/>
      <c r="M38" s="226">
        <v>45</v>
      </c>
      <c r="N38" s="227">
        <f>K38/M38</f>
        <v>4949.9944711356447</v>
      </c>
    </row>
    <row r="39" spans="1:14">
      <c r="A39" t="s">
        <v>1075</v>
      </c>
      <c r="B39" s="772" t="str">
        <f>VLOOKUP(A39,EQUIPOS!A9:D189,3,FALSE)</f>
        <v xml:space="preserve">Vibrocompatador, potencia 153 HP, peso 10 Ton. </v>
      </c>
      <c r="C39" s="773"/>
      <c r="D39" s="773"/>
      <c r="E39" s="773"/>
      <c r="F39" s="773"/>
      <c r="G39" s="773"/>
      <c r="H39" s="774"/>
      <c r="I39" s="775"/>
      <c r="J39" s="756"/>
      <c r="K39" s="224">
        <f>VLOOKUP(A39,EQUIPOS!A9:D189,4,FALSE)</f>
        <v>131864.31094790224</v>
      </c>
      <c r="L39" s="776">
        <v>45</v>
      </c>
      <c r="M39" s="777"/>
      <c r="N39" s="227">
        <f>K39/L39</f>
        <v>2930.3180210644941</v>
      </c>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0.02</v>
      </c>
      <c r="M42" s="784"/>
      <c r="N42" s="105">
        <f>N76*L42</f>
        <v>12.881512978578222</v>
      </c>
    </row>
    <row r="43" spans="1:14" ht="15.75" thickBot="1">
      <c r="B43" s="759" t="s">
        <v>2072</v>
      </c>
      <c r="C43" s="760"/>
      <c r="D43" s="760"/>
      <c r="E43" s="760"/>
      <c r="F43" s="760"/>
      <c r="G43" s="760"/>
      <c r="H43" s="760"/>
      <c r="I43" s="760"/>
      <c r="J43" s="760"/>
      <c r="K43" s="760"/>
      <c r="L43" s="760"/>
      <c r="M43" s="761"/>
      <c r="N43" s="344">
        <f>SUM(N36:N42)</f>
        <v>14333.772252317709</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1518</v>
      </c>
      <c r="B48" s="43" t="str">
        <f>VLOOKUP(A48,MATERIALES!A4:D373,3,FALSE)</f>
        <v xml:space="preserve">Material de Sub Base CBR=40% </v>
      </c>
      <c r="C48" s="236"/>
      <c r="D48" s="236"/>
      <c r="E48" s="236"/>
      <c r="F48" s="236"/>
      <c r="G48" s="236"/>
      <c r="H48" s="236"/>
      <c r="I48" s="223"/>
      <c r="J48" s="200" t="str">
        <f>VLOOKUP(A48,MATERIALES!A4:D373,2,FALSE)</f>
        <v>m3</v>
      </c>
      <c r="K48" s="237">
        <v>1.25</v>
      </c>
      <c r="L48" s="222"/>
      <c r="M48" s="350">
        <f>VLOOKUP(A48,MATERIALES!A4:D395,4,FALSE)</f>
        <v>45682.565203207276</v>
      </c>
      <c r="N48" s="227">
        <f>K48*M48</f>
        <v>57103.206504009097</v>
      </c>
    </row>
    <row r="49" spans="1:14">
      <c r="B49" s="43"/>
      <c r="C49" s="236"/>
      <c r="D49" s="236"/>
      <c r="E49" s="236"/>
      <c r="F49" s="236"/>
      <c r="G49" s="236"/>
      <c r="H49" s="236"/>
      <c r="I49" s="223"/>
      <c r="J49" s="200"/>
      <c r="K49" s="237" t="s">
        <v>7</v>
      </c>
      <c r="L49" s="222"/>
      <c r="M49" s="238"/>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57103.206504009097</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1876</v>
      </c>
      <c r="B59" s="46" t="str">
        <f>VLOOKUP(A59,TRANSPORTE!A5:D104,3,FALSE)</f>
        <v xml:space="preserve">Transporte de material de Sub Base CBR=40% </v>
      </c>
      <c r="C59" s="47"/>
      <c r="D59" s="47"/>
      <c r="E59" s="47"/>
      <c r="F59" s="47"/>
      <c r="G59" s="47"/>
      <c r="H59" s="243" t="s">
        <v>648</v>
      </c>
      <c r="I59" s="234">
        <v>1.25</v>
      </c>
      <c r="J59" s="234">
        <v>1</v>
      </c>
      <c r="K59" s="234">
        <f>I59*J59</f>
        <v>1.25</v>
      </c>
      <c r="L59" s="763">
        <f>VLOOKUP(A59,TRANSPORTE!A5:D123,4,FALSE)</f>
        <v>1355.0479121462611</v>
      </c>
      <c r="M59" s="764"/>
      <c r="N59" s="246">
        <f>K59*L59</f>
        <v>1693.8098901828264</v>
      </c>
    </row>
    <row r="60" spans="1:14" ht="24.75" customHeight="1">
      <c r="B60" s="46"/>
      <c r="C60" s="272"/>
      <c r="D60" s="272"/>
      <c r="E60" s="272"/>
      <c r="F60" s="272"/>
      <c r="G60" s="272"/>
      <c r="H60" s="266"/>
      <c r="I60" s="349"/>
      <c r="J60" s="241"/>
      <c r="K60" s="234"/>
      <c r="L60" s="763"/>
      <c r="M60" s="764"/>
      <c r="N60" s="242"/>
    </row>
    <row r="61" spans="1:14">
      <c r="B61" s="46"/>
      <c r="C61" s="47"/>
      <c r="D61" s="47"/>
      <c r="E61" s="47"/>
      <c r="F61" s="47"/>
      <c r="G61" s="272"/>
      <c r="H61" s="266"/>
      <c r="I61" s="349"/>
      <c r="J61" s="241"/>
      <c r="K61" s="234"/>
      <c r="L61" s="763"/>
      <c r="M61" s="764"/>
      <c r="N61" s="246"/>
    </row>
    <row r="62" spans="1:14">
      <c r="B62" s="46"/>
      <c r="C62" s="47"/>
      <c r="D62" s="47"/>
      <c r="E62" s="47"/>
      <c r="F62" s="47"/>
      <c r="G62" s="47"/>
      <c r="H62" s="243"/>
      <c r="I62" s="234"/>
      <c r="J62" s="234"/>
      <c r="K62" s="234"/>
      <c r="L62" s="763"/>
      <c r="M62" s="764"/>
      <c r="N62" s="246"/>
    </row>
    <row r="63" spans="1:14">
      <c r="B63" s="46"/>
      <c r="C63" s="47"/>
      <c r="D63" s="47"/>
      <c r="E63" s="47"/>
      <c r="F63" s="47"/>
      <c r="G63" s="47"/>
      <c r="H63" s="243"/>
      <c r="I63" s="234"/>
      <c r="J63" s="234"/>
      <c r="K63" s="234"/>
      <c r="L63" s="763"/>
      <c r="M63" s="764"/>
      <c r="N63" s="246"/>
    </row>
    <row r="64" spans="1:14" ht="15.75" thickBot="1">
      <c r="B64" s="406"/>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SUM(N59:N64)</f>
        <v>1693.8098901828264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706</v>
      </c>
      <c r="B70" s="49" t="str">
        <f>VLOOKUP(A70,'MANO DE OBRA'!A8:D68,3,FALSE)</f>
        <v>Obrero (2)</v>
      </c>
      <c r="C70" s="47"/>
      <c r="D70" s="47"/>
      <c r="E70" s="47"/>
      <c r="F70" s="47"/>
      <c r="G70" s="47"/>
      <c r="H70" s="47"/>
      <c r="I70" s="247">
        <f>K70/J70*100</f>
        <v>67665.399999999994</v>
      </c>
      <c r="J70" s="248">
        <v>185</v>
      </c>
      <c r="K70" s="249">
        <f>VLOOKUP(A70,'MANO DE OBRA'!A8:D99,4,FALSE)</f>
        <v>125180.98999999999</v>
      </c>
      <c r="L70" s="50"/>
      <c r="M70" s="250">
        <v>360</v>
      </c>
      <c r="N70" s="345">
        <f>K70/M70</f>
        <v>347.72497222222222</v>
      </c>
      <c r="O70" s="106"/>
    </row>
    <row r="71" spans="1:15">
      <c r="A71" t="s">
        <v>728</v>
      </c>
      <c r="B71" s="49" t="str">
        <f>VLOOKUP(A71,'MANO DE OBRA'!A8:D69,3,FALSE)</f>
        <v>Oficial</v>
      </c>
      <c r="C71" s="47"/>
      <c r="D71" s="47"/>
      <c r="E71" s="47"/>
      <c r="F71" s="47"/>
      <c r="G71" s="47"/>
      <c r="H71" s="47"/>
      <c r="I71" s="247">
        <f>K71/J71*100</f>
        <v>57668.23979157189</v>
      </c>
      <c r="J71" s="248">
        <v>185</v>
      </c>
      <c r="K71" s="249">
        <f>VLOOKUP(A71,'MANO DE OBRA'!A8:D100,4,FALSE)</f>
        <v>106686.24361440798</v>
      </c>
      <c r="L71" s="50"/>
      <c r="M71" s="254">
        <v>360</v>
      </c>
      <c r="N71" s="345">
        <f>K71/M71</f>
        <v>296.35067670668883</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644.07564892891105</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73774.864295438529</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14754.972859087706</v>
      </c>
      <c r="M83" s="794"/>
      <c r="N83" s="51"/>
    </row>
    <row r="84" spans="1:14">
      <c r="B84" s="89" t="s">
        <v>2090</v>
      </c>
      <c r="C84" s="90"/>
      <c r="D84" s="90"/>
      <c r="E84" s="90"/>
      <c r="F84" s="90"/>
      <c r="G84" s="90"/>
      <c r="H84" s="90"/>
      <c r="I84" s="87"/>
      <c r="J84" s="88"/>
      <c r="K84" s="259">
        <v>0.05</v>
      </c>
      <c r="L84" s="793">
        <f>N78*K84</f>
        <v>3688.7432147719264</v>
      </c>
      <c r="M84" s="794"/>
      <c r="N84" s="51"/>
    </row>
    <row r="85" spans="1:14" ht="15.75" thickBot="1">
      <c r="B85" s="91" t="s">
        <v>2091</v>
      </c>
      <c r="C85" s="92"/>
      <c r="D85" s="92"/>
      <c r="E85" s="92"/>
      <c r="F85" s="92"/>
      <c r="G85" s="92"/>
      <c r="H85" s="92"/>
      <c r="I85" s="93"/>
      <c r="J85" s="94"/>
      <c r="K85" s="260">
        <v>0.05</v>
      </c>
      <c r="L85" s="795">
        <f>N78*K85</f>
        <v>3688.7432147719264</v>
      </c>
      <c r="M85" s="796"/>
      <c r="N85" s="51"/>
    </row>
    <row r="86" spans="1:14" ht="15.75" thickBot="1">
      <c r="B86" s="759" t="s">
        <v>2072</v>
      </c>
      <c r="C86" s="760"/>
      <c r="D86" s="760"/>
      <c r="E86" s="760"/>
      <c r="F86" s="760"/>
      <c r="G86" s="760"/>
      <c r="H86" s="760"/>
      <c r="I86" s="760"/>
      <c r="J86" s="760"/>
      <c r="K86" s="760"/>
      <c r="L86" s="760"/>
      <c r="M86" s="761"/>
      <c r="N86" s="52">
        <f>L83+L84+L85</f>
        <v>22132.459288631559</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95907.32358407008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topLeftCell="A49"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108</v>
      </c>
      <c r="C31" s="81" t="s">
        <v>109</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797</v>
      </c>
      <c r="B36" s="772" t="str">
        <f>VLOOKUP(A36,EQUIPOS!A6:D186,3,FALSE)</f>
        <v xml:space="preserve">Buldozer, Potencia al volante de 140 HP, motor de 2200 RPM, longitud de hoja 4,80m. </v>
      </c>
      <c r="C36" s="773"/>
      <c r="D36" s="773"/>
      <c r="E36" s="773"/>
      <c r="F36" s="773"/>
      <c r="G36" s="773"/>
      <c r="H36" s="774"/>
      <c r="I36" s="222"/>
      <c r="J36" s="223"/>
      <c r="K36" s="224">
        <f>VLOOKUP(A36,EQUIPOS!A6:D186,4,FALSE)</f>
        <v>219605.51776906211</v>
      </c>
      <c r="L36" s="225"/>
      <c r="M36" s="226">
        <v>45</v>
      </c>
      <c r="N36" s="227">
        <f>K36/M36</f>
        <v>4880.1226170902692</v>
      </c>
    </row>
    <row r="37" spans="1:14">
      <c r="A37" s="113" t="s">
        <v>821</v>
      </c>
      <c r="B37" s="772" t="str">
        <f>VLOOKUP(A37,EQUIPOS!A7:D187,3,FALSE)</f>
        <v xml:space="preserve">Carrotanque de agua(1000 Galones) </v>
      </c>
      <c r="C37" s="773"/>
      <c r="D37" s="773"/>
      <c r="E37" s="773"/>
      <c r="F37" s="773"/>
      <c r="G37" s="773"/>
      <c r="H37" s="774"/>
      <c r="I37" s="222"/>
      <c r="J37" s="223"/>
      <c r="K37" s="224">
        <f>VLOOKUP(A37,EQUIPOS!A7:D187,4,FALSE)</f>
        <v>70220.503352192478</v>
      </c>
      <c r="L37" s="225"/>
      <c r="M37" s="226">
        <v>45</v>
      </c>
      <c r="N37" s="227">
        <f>K37/M37</f>
        <v>1560.4556300487218</v>
      </c>
    </row>
    <row r="38" spans="1:14">
      <c r="A38" t="s">
        <v>959</v>
      </c>
      <c r="B38" s="772" t="str">
        <f>VLOOKUP(A38,EQUIPOS!A8:D188,3,FALSE)</f>
        <v>Motoniveladora  potencia 215 HP, ancho de cuchilla 4,27 m, peso 18 ton.</v>
      </c>
      <c r="C38" s="773"/>
      <c r="D38" s="773"/>
      <c r="E38" s="773"/>
      <c r="F38" s="773"/>
      <c r="G38" s="773"/>
      <c r="H38" s="774"/>
      <c r="I38" s="222"/>
      <c r="J38" s="223"/>
      <c r="K38" s="224">
        <f>VLOOKUP(A38,EQUIPOS!A8:D188,4,FALSE)</f>
        <v>222749.75120110402</v>
      </c>
      <c r="L38" s="225"/>
      <c r="M38" s="226">
        <v>45</v>
      </c>
      <c r="N38" s="227">
        <f>K38/M38</f>
        <v>4949.9944711356447</v>
      </c>
    </row>
    <row r="39" spans="1:14">
      <c r="A39" t="s">
        <v>1075</v>
      </c>
      <c r="B39" s="772" t="str">
        <f>VLOOKUP(A39,EQUIPOS!A9:D189,3,FALSE)</f>
        <v xml:space="preserve">Vibrocompatador, potencia 153 HP, peso 10 Ton. </v>
      </c>
      <c r="C39" s="773"/>
      <c r="D39" s="773"/>
      <c r="E39" s="773"/>
      <c r="F39" s="773"/>
      <c r="G39" s="773"/>
      <c r="H39" s="774"/>
      <c r="I39" s="775"/>
      <c r="J39" s="756"/>
      <c r="K39" s="224">
        <f>VLOOKUP(A39,EQUIPOS!A9:D189,4,FALSE)</f>
        <v>131864.31094790224</v>
      </c>
      <c r="L39" s="776">
        <v>45</v>
      </c>
      <c r="M39" s="777"/>
      <c r="N39" s="227">
        <f>K39/L39</f>
        <v>2930.3180210644941</v>
      </c>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t="s">
        <v>2105</v>
      </c>
      <c r="C42" s="773"/>
      <c r="D42" s="773"/>
      <c r="E42" s="773"/>
      <c r="F42" s="773"/>
      <c r="G42" s="773"/>
      <c r="H42" s="774"/>
      <c r="I42" s="781"/>
      <c r="J42" s="782"/>
      <c r="K42" s="41"/>
      <c r="L42" s="783">
        <v>0.02</v>
      </c>
      <c r="M42" s="784"/>
      <c r="N42" s="105">
        <f>N76*L42</f>
        <v>12.881512978578222</v>
      </c>
    </row>
    <row r="43" spans="1:14" ht="15.75" thickBot="1">
      <c r="B43" s="759" t="s">
        <v>2072</v>
      </c>
      <c r="C43" s="760"/>
      <c r="D43" s="760"/>
      <c r="E43" s="760"/>
      <c r="F43" s="760"/>
      <c r="G43" s="760"/>
      <c r="H43" s="760"/>
      <c r="I43" s="760"/>
      <c r="J43" s="760"/>
      <c r="K43" s="760"/>
      <c r="L43" s="760"/>
      <c r="M43" s="761"/>
      <c r="N43" s="344">
        <f>SUM(N36:N42)</f>
        <v>14333.772252317709</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1496</v>
      </c>
      <c r="B48" s="43" t="str">
        <f>VLOOKUP(A48,MATERIALES!A4:D373,3,FALSE)</f>
        <v xml:space="preserve">Material de Base </v>
      </c>
      <c r="C48" s="236"/>
      <c r="D48" s="236"/>
      <c r="E48" s="236"/>
      <c r="F48" s="236"/>
      <c r="G48" s="236"/>
      <c r="H48" s="236"/>
      <c r="I48" s="223"/>
      <c r="J48" s="200" t="str">
        <f>VLOOKUP(A48,MATERIALES!A4:D373,2,FALSE)</f>
        <v>m3</v>
      </c>
      <c r="K48" s="237">
        <v>1.25</v>
      </c>
      <c r="L48" s="222"/>
      <c r="M48" s="350">
        <f>VLOOKUP(A48,MATERIALES!A4:D395,4,FALSE)</f>
        <v>68304.834336796484</v>
      </c>
      <c r="N48" s="227">
        <f>K48*M48</f>
        <v>85381.042920995606</v>
      </c>
    </row>
    <row r="49" spans="1:14">
      <c r="B49" s="43"/>
      <c r="C49" s="236"/>
      <c r="D49" s="236"/>
      <c r="E49" s="236"/>
      <c r="F49" s="236"/>
      <c r="G49" s="236"/>
      <c r="H49" s="236"/>
      <c r="I49" s="223"/>
      <c r="J49" s="200"/>
      <c r="K49" s="237" t="s">
        <v>7</v>
      </c>
      <c r="L49" s="222"/>
      <c r="M49" s="238"/>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85381.042920995606</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1876</v>
      </c>
      <c r="B59" s="46" t="str">
        <f>VLOOKUP(A59,TRANSPORTE!A5:D104,3,FALSE)</f>
        <v xml:space="preserve">Transporte de material de Sub Base CBR=40% </v>
      </c>
      <c r="C59" s="47"/>
      <c r="D59" s="47"/>
      <c r="E59" s="47"/>
      <c r="F59" s="47"/>
      <c r="G59" s="47"/>
      <c r="H59" s="243" t="s">
        <v>648</v>
      </c>
      <c r="I59" s="234">
        <v>1.25</v>
      </c>
      <c r="J59" s="234">
        <v>1</v>
      </c>
      <c r="K59" s="234">
        <f>I59*J59</f>
        <v>1.25</v>
      </c>
      <c r="L59" s="763">
        <f>VLOOKUP(A59,TRANSPORTE!A5:D123,4,FALSE)</f>
        <v>1355.0479121462611</v>
      </c>
      <c r="M59" s="764"/>
      <c r="N59" s="246">
        <f>K59*L59</f>
        <v>1693.8098901828264</v>
      </c>
    </row>
    <row r="60" spans="1:14" ht="24.75" customHeight="1">
      <c r="B60" s="46"/>
      <c r="C60" s="272"/>
      <c r="D60" s="272"/>
      <c r="E60" s="272"/>
      <c r="F60" s="272"/>
      <c r="G60" s="272"/>
      <c r="H60" s="266"/>
      <c r="I60" s="349"/>
      <c r="J60" s="241"/>
      <c r="K60" s="234"/>
      <c r="L60" s="763"/>
      <c r="M60" s="764"/>
      <c r="N60" s="242"/>
    </row>
    <row r="61" spans="1:14">
      <c r="B61" s="46"/>
      <c r="C61" s="47"/>
      <c r="D61" s="47"/>
      <c r="E61" s="47"/>
      <c r="F61" s="47"/>
      <c r="G61" s="272"/>
      <c r="H61" s="266"/>
      <c r="I61" s="349"/>
      <c r="J61" s="241"/>
      <c r="K61" s="234"/>
      <c r="L61" s="763"/>
      <c r="M61" s="764"/>
      <c r="N61" s="246"/>
    </row>
    <row r="62" spans="1:14">
      <c r="B62" s="46"/>
      <c r="C62" s="47"/>
      <c r="D62" s="47"/>
      <c r="E62" s="47"/>
      <c r="F62" s="47"/>
      <c r="G62" s="47"/>
      <c r="H62" s="243"/>
      <c r="I62" s="234"/>
      <c r="J62" s="234"/>
      <c r="K62" s="234"/>
      <c r="L62" s="763"/>
      <c r="M62" s="764"/>
      <c r="N62" s="246"/>
    </row>
    <row r="63" spans="1:14">
      <c r="B63" s="46"/>
      <c r="C63" s="47"/>
      <c r="D63" s="47"/>
      <c r="E63" s="47"/>
      <c r="F63" s="47"/>
      <c r="G63" s="47"/>
      <c r="H63" s="243"/>
      <c r="I63" s="234"/>
      <c r="J63" s="234"/>
      <c r="K63" s="234"/>
      <c r="L63" s="763"/>
      <c r="M63" s="764"/>
      <c r="N63" s="246"/>
    </row>
    <row r="64" spans="1:14" ht="15.75" thickBot="1">
      <c r="B64" s="406"/>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SUM(N59:N64)</f>
        <v>1693.8098901828264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706</v>
      </c>
      <c r="B70" s="49" t="str">
        <f>VLOOKUP(A70,'MANO DE OBRA'!A8:D68,3,FALSE)</f>
        <v>Obrero (2)</v>
      </c>
      <c r="C70" s="47"/>
      <c r="D70" s="47"/>
      <c r="E70" s="47"/>
      <c r="F70" s="47"/>
      <c r="G70" s="47"/>
      <c r="H70" s="47"/>
      <c r="I70" s="247">
        <f>K70/J70*100</f>
        <v>67665.399999999994</v>
      </c>
      <c r="J70" s="248">
        <v>185</v>
      </c>
      <c r="K70" s="249">
        <f>VLOOKUP(A70,'MANO DE OBRA'!A8:D99,4,FALSE)</f>
        <v>125180.98999999999</v>
      </c>
      <c r="L70" s="50"/>
      <c r="M70" s="250">
        <v>360</v>
      </c>
      <c r="N70" s="345">
        <f>K70/M70</f>
        <v>347.72497222222222</v>
      </c>
      <c r="O70" s="106"/>
    </row>
    <row r="71" spans="1:15">
      <c r="A71" t="s">
        <v>728</v>
      </c>
      <c r="B71" s="49" t="str">
        <f>VLOOKUP(A71,'MANO DE OBRA'!A8:D69,3,FALSE)</f>
        <v>Oficial</v>
      </c>
      <c r="C71" s="47"/>
      <c r="D71" s="47"/>
      <c r="E71" s="47"/>
      <c r="F71" s="47"/>
      <c r="G71" s="47"/>
      <c r="H71" s="47"/>
      <c r="I71" s="247">
        <f>K71/J71*100</f>
        <v>57668.23979157189</v>
      </c>
      <c r="J71" s="248">
        <v>185</v>
      </c>
      <c r="K71" s="249">
        <f>VLOOKUP(A71,'MANO DE OBRA'!A8:D100,4,FALSE)</f>
        <v>106686.24361440798</v>
      </c>
      <c r="L71" s="50"/>
      <c r="M71" s="254">
        <v>360</v>
      </c>
      <c r="N71" s="345">
        <f>K71/M71</f>
        <v>296.35067670668883</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644.07564892891105</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102052.70071242504</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20410.54014248501</v>
      </c>
      <c r="M83" s="794"/>
      <c r="N83" s="51"/>
    </row>
    <row r="84" spans="1:14">
      <c r="B84" s="89" t="s">
        <v>2090</v>
      </c>
      <c r="C84" s="90"/>
      <c r="D84" s="90"/>
      <c r="E84" s="90"/>
      <c r="F84" s="90"/>
      <c r="G84" s="90"/>
      <c r="H84" s="90"/>
      <c r="I84" s="87"/>
      <c r="J84" s="88"/>
      <c r="K84" s="259">
        <v>0.05</v>
      </c>
      <c r="L84" s="793">
        <f>N78*K84</f>
        <v>5102.6350356212524</v>
      </c>
      <c r="M84" s="794"/>
      <c r="N84" s="51"/>
    </row>
    <row r="85" spans="1:14" ht="15.75" thickBot="1">
      <c r="B85" s="91" t="s">
        <v>2091</v>
      </c>
      <c r="C85" s="92"/>
      <c r="D85" s="92"/>
      <c r="E85" s="92"/>
      <c r="F85" s="92"/>
      <c r="G85" s="92"/>
      <c r="H85" s="92"/>
      <c r="I85" s="93"/>
      <c r="J85" s="94"/>
      <c r="K85" s="260">
        <v>0.05</v>
      </c>
      <c r="L85" s="795">
        <f>N78*K85</f>
        <v>5102.6350356212524</v>
      </c>
      <c r="M85" s="796"/>
      <c r="N85" s="51"/>
    </row>
    <row r="86" spans="1:14" ht="15.75" thickBot="1">
      <c r="B86" s="759" t="s">
        <v>2072</v>
      </c>
      <c r="C86" s="760"/>
      <c r="D86" s="760"/>
      <c r="E86" s="760"/>
      <c r="F86" s="760"/>
      <c r="G86" s="760"/>
      <c r="H86" s="760"/>
      <c r="I86" s="760"/>
      <c r="J86" s="760"/>
      <c r="K86" s="760"/>
      <c r="L86" s="760"/>
      <c r="M86" s="761"/>
      <c r="N86" s="52">
        <f>L83+L84+L85</f>
        <v>30615.810213727516</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132668.51092615255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topLeftCell="C58"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110</v>
      </c>
      <c r="C31" s="81" t="s">
        <v>111</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797</v>
      </c>
      <c r="B36" s="772" t="str">
        <f>VLOOKUP(A36,EQUIPOS!A6:D154,3,FALSE)</f>
        <v xml:space="preserve">Buldozer, Potencia al volante de 140 HP, motor de 2200 RPM, longitud de hoja 4,80m. </v>
      </c>
      <c r="C36" s="773"/>
      <c r="D36" s="773"/>
      <c r="E36" s="773"/>
      <c r="F36" s="773"/>
      <c r="G36" s="773"/>
      <c r="H36" s="774"/>
      <c r="I36" s="222"/>
      <c r="J36" s="223"/>
      <c r="K36" s="224">
        <f>VLOOKUP(A36,EQUIPOS!A6:D163,4,FALSE)</f>
        <v>219605.51776906211</v>
      </c>
      <c r="L36" s="225"/>
      <c r="M36" s="226">
        <v>400</v>
      </c>
      <c r="N36" s="227">
        <f>K36/M36</f>
        <v>549.01379442265522</v>
      </c>
    </row>
    <row r="37" spans="1:14">
      <c r="A37" s="113" t="s">
        <v>821</v>
      </c>
      <c r="B37" s="772" t="str">
        <f>VLOOKUP(A37,EQUIPOS!A7:D154,3,FALSE)</f>
        <v xml:space="preserve">Carrotanque de agua(1000 Galones) </v>
      </c>
      <c r="C37" s="773"/>
      <c r="D37" s="773"/>
      <c r="E37" s="773"/>
      <c r="F37" s="773"/>
      <c r="G37" s="773"/>
      <c r="H37" s="774"/>
      <c r="I37" s="222"/>
      <c r="J37" s="223"/>
      <c r="K37" s="224">
        <f>VLOOKUP(A37,EQUIPOS!A7:D164,4,FALSE)</f>
        <v>70220.503352192478</v>
      </c>
      <c r="L37" s="225"/>
      <c r="M37" s="226">
        <v>200</v>
      </c>
      <c r="N37" s="227">
        <f>K37/M37</f>
        <v>351.10251676096237</v>
      </c>
    </row>
    <row r="38" spans="1:14">
      <c r="A38" t="s">
        <v>959</v>
      </c>
      <c r="B38" s="772" t="str">
        <f>VLOOKUP(A38,EQUIPOS!A8:D154,3,FALSE)</f>
        <v>Motoniveladora  potencia 215 HP, ancho de cuchilla 4,27 m, peso 18 ton.</v>
      </c>
      <c r="C38" s="773"/>
      <c r="D38" s="773"/>
      <c r="E38" s="773"/>
      <c r="F38" s="773"/>
      <c r="G38" s="773"/>
      <c r="H38" s="774"/>
      <c r="I38" s="222"/>
      <c r="J38" s="223"/>
      <c r="K38" s="224">
        <f>VLOOKUP(A38,EQUIPOS!A8:D165,4,FALSE)</f>
        <v>222749.75120110402</v>
      </c>
      <c r="L38" s="225"/>
      <c r="M38" s="226">
        <v>200</v>
      </c>
      <c r="N38" s="227">
        <f>K38/M38</f>
        <v>1113.7487560055201</v>
      </c>
    </row>
    <row r="39" spans="1:14">
      <c r="A39" t="s">
        <v>1075</v>
      </c>
      <c r="B39" s="772" t="str">
        <f>VLOOKUP(A39,EQUIPOS!A9:D155,3,FALSE)</f>
        <v xml:space="preserve">Vibrocompatador, potencia 153 HP, peso 10 Ton. </v>
      </c>
      <c r="C39" s="773"/>
      <c r="D39" s="773"/>
      <c r="E39" s="773"/>
      <c r="F39" s="773"/>
      <c r="G39" s="773"/>
      <c r="H39" s="774"/>
      <c r="I39" s="775"/>
      <c r="J39" s="756"/>
      <c r="K39" s="224">
        <f>VLOOKUP(A39,EQUIPOS!A9:D166,4,FALSE)</f>
        <v>131864.31094790224</v>
      </c>
      <c r="L39" s="776">
        <v>200</v>
      </c>
      <c r="M39" s="777"/>
      <c r="N39" s="227">
        <f>K39/L39</f>
        <v>659.32155473951116</v>
      </c>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0.02</v>
      </c>
      <c r="N41" s="295">
        <f>N76*M41</f>
        <v>2.8983404201801002</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2676.0849623488289</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B48" s="43"/>
      <c r="C48" s="236"/>
      <c r="D48" s="236"/>
      <c r="E48" s="236"/>
      <c r="F48" s="236"/>
      <c r="G48" s="236"/>
      <c r="H48" s="236"/>
      <c r="I48" s="223"/>
      <c r="J48" s="200"/>
      <c r="K48" s="237"/>
      <c r="L48" s="222"/>
      <c r="M48" s="352"/>
      <c r="N48" s="227"/>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1600</v>
      </c>
      <c r="N70" s="345">
        <f>K70/M70</f>
        <v>66.678902259004985</v>
      </c>
      <c r="O70" s="106"/>
    </row>
    <row r="71" spans="1:15">
      <c r="A71" t="s">
        <v>706</v>
      </c>
      <c r="B71" s="49" t="str">
        <f>VLOOKUP(A71,'MANO DE OBRA'!A8:D69,3,FALSE)</f>
        <v>Obrero (2)</v>
      </c>
      <c r="C71" s="47"/>
      <c r="D71" s="47"/>
      <c r="E71" s="47"/>
      <c r="F71" s="47"/>
      <c r="G71" s="47"/>
      <c r="H71" s="47"/>
      <c r="I71" s="247">
        <f>K71/J71*100</f>
        <v>67665.399999999994</v>
      </c>
      <c r="J71" s="248">
        <v>185</v>
      </c>
      <c r="K71" s="249">
        <f>VLOOKUP(A71,'MANO DE OBRA'!A8:D100,4,FALSE)</f>
        <v>125180.98999999999</v>
      </c>
      <c r="L71" s="50"/>
      <c r="M71" s="254">
        <v>1600</v>
      </c>
      <c r="N71" s="345">
        <f>K71/M71</f>
        <v>78.238118749999998</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144.917021009005</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2821.001983357834</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564.20039667156686</v>
      </c>
      <c r="M83" s="794"/>
      <c r="N83" s="51"/>
    </row>
    <row r="84" spans="1:14">
      <c r="B84" s="89" t="s">
        <v>2090</v>
      </c>
      <c r="C84" s="90"/>
      <c r="D84" s="90"/>
      <c r="E84" s="90"/>
      <c r="F84" s="90"/>
      <c r="G84" s="90"/>
      <c r="H84" s="90"/>
      <c r="I84" s="87"/>
      <c r="J84" s="88"/>
      <c r="K84" s="259">
        <v>0.05</v>
      </c>
      <c r="L84" s="793">
        <f>N78*K84</f>
        <v>141.05009916789172</v>
      </c>
      <c r="M84" s="794"/>
      <c r="N84" s="51"/>
    </row>
    <row r="85" spans="1:14" ht="15.75" thickBot="1">
      <c r="B85" s="91" t="s">
        <v>2091</v>
      </c>
      <c r="C85" s="92"/>
      <c r="D85" s="92"/>
      <c r="E85" s="92"/>
      <c r="F85" s="92"/>
      <c r="G85" s="92"/>
      <c r="H85" s="92"/>
      <c r="I85" s="93"/>
      <c r="J85" s="94"/>
      <c r="K85" s="260">
        <v>0.05</v>
      </c>
      <c r="L85" s="795">
        <f>N78*K85</f>
        <v>141.05009916789172</v>
      </c>
      <c r="M85" s="796"/>
      <c r="N85" s="51"/>
    </row>
    <row r="86" spans="1:14" ht="15.75" thickBot="1">
      <c r="B86" s="759" t="s">
        <v>2072</v>
      </c>
      <c r="C86" s="760"/>
      <c r="D86" s="760"/>
      <c r="E86" s="760"/>
      <c r="F86" s="760"/>
      <c r="G86" s="760"/>
      <c r="H86" s="760"/>
      <c r="I86" s="760"/>
      <c r="J86" s="760"/>
      <c r="K86" s="760"/>
      <c r="L86" s="760"/>
      <c r="M86" s="761"/>
      <c r="N86" s="52">
        <f>L83+L84+L85</f>
        <v>846.30059500735035</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3667.3025783651842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topLeftCell="C49" zoomScale="78" zoomScaleNormal="78" workbookViewId="0">
      <selection activeCell="H51" sqref="H51"/>
    </sheetView>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112</v>
      </c>
      <c r="C31" s="81" t="s">
        <v>113</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26"/>
      <c r="N36" s="227"/>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2.31867233614408</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2.31867233614408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1427</v>
      </c>
      <c r="B48" s="43" t="str">
        <f>VLOOKUP(A48,MATERIALES!A4:D373,3,FALSE)</f>
        <v>Geotextil T-2400 O Similar (Proveedores Lafayet, Pavco, Geomatrix, Tensar, Omnes U Otros)</v>
      </c>
      <c r="C48" s="236"/>
      <c r="D48" s="236"/>
      <c r="E48" s="236"/>
      <c r="F48" s="236"/>
      <c r="G48" s="236"/>
      <c r="H48" s="236"/>
      <c r="I48" s="223"/>
      <c r="J48" s="200" t="str">
        <f>VLOOKUP(A48,MATERIALES!A4:D373,2,FALSE)</f>
        <v>m2</v>
      </c>
      <c r="K48" s="237">
        <v>1.2</v>
      </c>
      <c r="L48" s="222"/>
      <c r="M48" s="352">
        <f>VLOOKUP(A48,MATERIALES!A4:D395,4,FALSE)</f>
        <v>7654.7270262715392</v>
      </c>
      <c r="N48" s="227">
        <f>K48*M48</f>
        <v>9185.6724315258471</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9185.6724315258471</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1000</v>
      </c>
      <c r="N70" s="345">
        <f>K70/M70</f>
        <v>106.68624361440799</v>
      </c>
      <c r="O70" s="106"/>
    </row>
    <row r="71" spans="1:15">
      <c r="A71" t="s">
        <v>706</v>
      </c>
      <c r="B71" s="49" t="str">
        <f>VLOOKUP(A71,'MANO DE OBRA'!A8:D69,3,FALSE)</f>
        <v>Obrero (2)</v>
      </c>
      <c r="C71" s="47"/>
      <c r="D71" s="47"/>
      <c r="E71" s="47"/>
      <c r="F71" s="47"/>
      <c r="G71" s="47"/>
      <c r="H71" s="47"/>
      <c r="I71" s="247">
        <f>K71/J71*100</f>
        <v>67665.399999999994</v>
      </c>
      <c r="J71" s="248">
        <v>185</v>
      </c>
      <c r="K71" s="249">
        <f>VLOOKUP(A71,'MANO DE OBRA'!A8:D100,4,FALSE)</f>
        <v>125180.98999999999</v>
      </c>
      <c r="L71" s="50"/>
      <c r="M71" s="254">
        <v>1000</v>
      </c>
      <c r="N71" s="345">
        <f>K71/M71</f>
        <v>125.18098999999999</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231.86723361440798</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9419.8583374763984</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1883.9716674952797</v>
      </c>
      <c r="M83" s="794"/>
      <c r="N83" s="51"/>
    </row>
    <row r="84" spans="1:14">
      <c r="B84" s="89" t="s">
        <v>2090</v>
      </c>
      <c r="C84" s="90"/>
      <c r="D84" s="90"/>
      <c r="E84" s="90"/>
      <c r="F84" s="90"/>
      <c r="G84" s="90"/>
      <c r="H84" s="90"/>
      <c r="I84" s="87"/>
      <c r="J84" s="88"/>
      <c r="K84" s="259">
        <v>0.05</v>
      </c>
      <c r="L84" s="793">
        <f>N78*K84</f>
        <v>470.99291687381992</v>
      </c>
      <c r="M84" s="794"/>
      <c r="N84" s="51"/>
    </row>
    <row r="85" spans="1:14" ht="15.75" thickBot="1">
      <c r="B85" s="91" t="s">
        <v>2091</v>
      </c>
      <c r="C85" s="92"/>
      <c r="D85" s="92"/>
      <c r="E85" s="92"/>
      <c r="F85" s="92"/>
      <c r="G85" s="92"/>
      <c r="H85" s="92"/>
      <c r="I85" s="93"/>
      <c r="J85" s="94"/>
      <c r="K85" s="260">
        <v>0.05</v>
      </c>
      <c r="L85" s="795">
        <f>N78*K85</f>
        <v>470.99291687381992</v>
      </c>
      <c r="M85" s="796"/>
      <c r="N85" s="51"/>
    </row>
    <row r="86" spans="1:14" ht="15.75" thickBot="1">
      <c r="B86" s="759" t="s">
        <v>2072</v>
      </c>
      <c r="C86" s="760"/>
      <c r="D86" s="760"/>
      <c r="E86" s="760"/>
      <c r="F86" s="760"/>
      <c r="G86" s="760"/>
      <c r="H86" s="760"/>
      <c r="I86" s="760"/>
      <c r="J86" s="760"/>
      <c r="K86" s="760"/>
      <c r="L86" s="760"/>
      <c r="M86" s="761"/>
      <c r="N86" s="52">
        <f>L83+L84+L85</f>
        <v>2825.9575012429195</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12245.815838719318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topLeftCell="A37" zoomScale="78" zoomScaleNormal="78" workbookViewId="0">
      <selection activeCell="M70" sqref="M70"/>
    </sheetView>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114</v>
      </c>
      <c r="C31" s="81" t="s">
        <v>115</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26"/>
      <c r="N36" s="227"/>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2.31867233614408</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2.31867233614408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1425</v>
      </c>
      <c r="B48" s="43" t="str">
        <f>VLOOKUP(A48,MATERIALES!A4:D373,3,FALSE)</f>
        <v>Geotextil T-2100 O Similar (Proveedores Pavco, Lafayet, Geomatrix, Tensar, Omnes U Otros)</v>
      </c>
      <c r="C48" s="236"/>
      <c r="D48" s="236"/>
      <c r="E48" s="236"/>
      <c r="F48" s="236"/>
      <c r="G48" s="236"/>
      <c r="H48" s="236"/>
      <c r="I48" s="223"/>
      <c r="J48" s="200" t="str">
        <f>VLOOKUP(A48,MATERIALES!A4:D373,2,FALSE)</f>
        <v>m2</v>
      </c>
      <c r="K48" s="237">
        <v>1.1000000000000001</v>
      </c>
      <c r="L48" s="222"/>
      <c r="M48" s="352">
        <f>VLOOKUP(A48,MATERIALES!A4:D395,4,FALSE)</f>
        <v>7080.8698515316655</v>
      </c>
      <c r="N48" s="227">
        <f>K48*M48</f>
        <v>7788.9568366848325</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7788.9568366848325</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706</v>
      </c>
      <c r="B70" s="49" t="str">
        <f>VLOOKUP(A70,'MANO DE OBRA'!A8:D68,3,FALSE)</f>
        <v>Obrero (2)</v>
      </c>
      <c r="C70" s="47"/>
      <c r="D70" s="47"/>
      <c r="E70" s="47"/>
      <c r="F70" s="47"/>
      <c r="G70" s="47"/>
      <c r="H70" s="47"/>
      <c r="I70" s="247">
        <f>K70/J70*100</f>
        <v>67665.399999999994</v>
      </c>
      <c r="J70" s="248">
        <v>185</v>
      </c>
      <c r="K70" s="249">
        <f>VLOOKUP(A70,'MANO DE OBRA'!A8:D99,4,FALSE)</f>
        <v>125180.98999999999</v>
      </c>
      <c r="L70" s="50"/>
      <c r="M70" s="250">
        <v>1000</v>
      </c>
      <c r="N70" s="345">
        <f>K70/M70</f>
        <v>125.18098999999999</v>
      </c>
      <c r="O70" s="106"/>
    </row>
    <row r="71" spans="1:15">
      <c r="A71" t="s">
        <v>728</v>
      </c>
      <c r="B71" s="49" t="str">
        <f>VLOOKUP(A71,'MANO DE OBRA'!A8:D69,3,FALSE)</f>
        <v>Oficial</v>
      </c>
      <c r="C71" s="47"/>
      <c r="D71" s="47"/>
      <c r="E71" s="47"/>
      <c r="F71" s="47"/>
      <c r="G71" s="47"/>
      <c r="H71" s="47"/>
      <c r="I71" s="247">
        <f>K71/J71*100</f>
        <v>57668.23979157189</v>
      </c>
      <c r="J71" s="248">
        <v>185</v>
      </c>
      <c r="K71" s="249">
        <f>VLOOKUP(A71,'MANO DE OBRA'!A8:D100,4,FALSE)</f>
        <v>106686.24361440798</v>
      </c>
      <c r="L71" s="50"/>
      <c r="M71" s="254">
        <v>1000</v>
      </c>
      <c r="N71" s="345">
        <f>K71/M71</f>
        <v>106.68624361440799</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231.86723361440798</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8023.1427426353848</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1604.6285485270771</v>
      </c>
      <c r="M83" s="794"/>
      <c r="N83" s="51"/>
    </row>
    <row r="84" spans="1:14">
      <c r="B84" s="89" t="s">
        <v>2090</v>
      </c>
      <c r="C84" s="90"/>
      <c r="D84" s="90"/>
      <c r="E84" s="90"/>
      <c r="F84" s="90"/>
      <c r="G84" s="90"/>
      <c r="H84" s="90"/>
      <c r="I84" s="87"/>
      <c r="J84" s="88"/>
      <c r="K84" s="259">
        <v>0.05</v>
      </c>
      <c r="L84" s="793">
        <f>N78*K84</f>
        <v>401.15713713176928</v>
      </c>
      <c r="M84" s="794"/>
      <c r="N84" s="51"/>
    </row>
    <row r="85" spans="1:14" ht="15.75" thickBot="1">
      <c r="B85" s="91" t="s">
        <v>2091</v>
      </c>
      <c r="C85" s="92"/>
      <c r="D85" s="92"/>
      <c r="E85" s="92"/>
      <c r="F85" s="92"/>
      <c r="G85" s="92"/>
      <c r="H85" s="92"/>
      <c r="I85" s="93"/>
      <c r="J85" s="94"/>
      <c r="K85" s="260">
        <v>0.05</v>
      </c>
      <c r="L85" s="795">
        <f>N78*K85</f>
        <v>401.15713713176928</v>
      </c>
      <c r="M85" s="796"/>
      <c r="N85" s="51"/>
    </row>
    <row r="86" spans="1:14" ht="15.75" thickBot="1">
      <c r="B86" s="759" t="s">
        <v>2072</v>
      </c>
      <c r="C86" s="760"/>
      <c r="D86" s="760"/>
      <c r="E86" s="760"/>
      <c r="F86" s="760"/>
      <c r="G86" s="760"/>
      <c r="H86" s="760"/>
      <c r="I86" s="760"/>
      <c r="J86" s="760"/>
      <c r="K86" s="760"/>
      <c r="L86" s="760"/>
      <c r="M86" s="761"/>
      <c r="N86" s="52">
        <f>L83+L84+L85</f>
        <v>2406.9428227906155</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10430.085565426001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topLeftCell="A46"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116</v>
      </c>
      <c r="C31" s="81" t="s">
        <v>2120</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26"/>
      <c r="N36" s="227"/>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2.31867233614408</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2.31867233614408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1389</v>
      </c>
      <c r="B48" s="43" t="str">
        <f>VLOOKUP(A48,MATERIALES!A4:D373,3,FALSE)</f>
        <v>Geomalla Biaxial Para Refuerzo Pbx-11</v>
      </c>
      <c r="C48" s="236"/>
      <c r="D48" s="236"/>
      <c r="E48" s="236"/>
      <c r="F48" s="236"/>
      <c r="G48" s="236"/>
      <c r="H48" s="236"/>
      <c r="I48" s="223"/>
      <c r="J48" s="200" t="str">
        <f>VLOOKUP(A48,MATERIALES!A4:D373,2,FALSE)</f>
        <v>m2</v>
      </c>
      <c r="K48" s="237">
        <v>1.2</v>
      </c>
      <c r="L48" s="222"/>
      <c r="M48" s="352">
        <f>VLOOKUP(A48,MATERIALES!A4:D395,4,FALSE)</f>
        <v>10436.133076060469</v>
      </c>
      <c r="N48" s="227">
        <f>K48*M48</f>
        <v>12523.359691272562</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12523.359691272562</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1000</v>
      </c>
      <c r="N70" s="345">
        <f>K70/M70</f>
        <v>106.68624361440799</v>
      </c>
      <c r="O70" s="106"/>
    </row>
    <row r="71" spans="1:15">
      <c r="A71" t="s">
        <v>706</v>
      </c>
      <c r="B71" s="49" t="str">
        <f>VLOOKUP(A71,'MANO DE OBRA'!A8:D69,3,FALSE)</f>
        <v>Obrero (2)</v>
      </c>
      <c r="C71" s="47"/>
      <c r="D71" s="47"/>
      <c r="E71" s="47"/>
      <c r="F71" s="47"/>
      <c r="G71" s="47"/>
      <c r="H71" s="47"/>
      <c r="I71" s="247">
        <f>K71/J71*100</f>
        <v>67665.399999999994</v>
      </c>
      <c r="J71" s="248">
        <v>185</v>
      </c>
      <c r="K71" s="249">
        <f>VLOOKUP(A71,'MANO DE OBRA'!A8:D100,4,FALSE)</f>
        <v>125180.98999999999</v>
      </c>
      <c r="L71" s="50"/>
      <c r="M71" s="254">
        <v>1000</v>
      </c>
      <c r="N71" s="345">
        <f>K71/M71</f>
        <v>125.18098999999999</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231.86723361440798</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12757.545597223114</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2551.5091194446231</v>
      </c>
      <c r="M83" s="794"/>
      <c r="N83" s="51"/>
    </row>
    <row r="84" spans="1:14">
      <c r="B84" s="89" t="s">
        <v>2090</v>
      </c>
      <c r="C84" s="90"/>
      <c r="D84" s="90"/>
      <c r="E84" s="90"/>
      <c r="F84" s="90"/>
      <c r="G84" s="90"/>
      <c r="H84" s="90"/>
      <c r="I84" s="87"/>
      <c r="J84" s="88"/>
      <c r="K84" s="259">
        <v>0.05</v>
      </c>
      <c r="L84" s="793">
        <f>N78*K84</f>
        <v>637.87727986115578</v>
      </c>
      <c r="M84" s="794"/>
      <c r="N84" s="51"/>
    </row>
    <row r="85" spans="1:14" ht="15.75" thickBot="1">
      <c r="B85" s="91" t="s">
        <v>2091</v>
      </c>
      <c r="C85" s="92"/>
      <c r="D85" s="92"/>
      <c r="E85" s="92"/>
      <c r="F85" s="92"/>
      <c r="G85" s="92"/>
      <c r="H85" s="92"/>
      <c r="I85" s="93"/>
      <c r="J85" s="94"/>
      <c r="K85" s="260">
        <v>0.05</v>
      </c>
      <c r="L85" s="795">
        <f>N78*K85</f>
        <v>637.87727986115578</v>
      </c>
      <c r="M85" s="796"/>
      <c r="N85" s="51"/>
    </row>
    <row r="86" spans="1:14" ht="15.75" thickBot="1">
      <c r="B86" s="759" t="s">
        <v>2072</v>
      </c>
      <c r="C86" s="760"/>
      <c r="D86" s="760"/>
      <c r="E86" s="760"/>
      <c r="F86" s="760"/>
      <c r="G86" s="760"/>
      <c r="H86" s="760"/>
      <c r="I86" s="760"/>
      <c r="J86" s="760"/>
      <c r="K86" s="760"/>
      <c r="L86" s="760"/>
      <c r="M86" s="761"/>
      <c r="N86" s="52">
        <f>L83+L84+L85</f>
        <v>3827.2636791669347</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16584.809276390049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topLeftCell="A46"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118</v>
      </c>
      <c r="C31" s="81" t="s">
        <v>119</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26"/>
      <c r="N36" s="227"/>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2.31867233614408</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2.31867233614408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1398</v>
      </c>
      <c r="B48" s="43" t="str">
        <f>VLOOKUP(A48,MATERIALES!A4:D373,3,FALSE)</f>
        <v>Geomalla Forgrid UX100</v>
      </c>
      <c r="C48" s="236"/>
      <c r="D48" s="236"/>
      <c r="E48" s="236"/>
      <c r="F48" s="236"/>
      <c r="G48" s="236"/>
      <c r="H48" s="236"/>
      <c r="I48" s="223"/>
      <c r="J48" s="200" t="str">
        <f>VLOOKUP(A48,MATERIALES!A4:D373,2,FALSE)</f>
        <v>M2</v>
      </c>
      <c r="K48" s="237">
        <v>1.3</v>
      </c>
      <c r="L48" s="222"/>
      <c r="M48" s="352">
        <f>VLOOKUP(A48,MATERIALES!A4:D395,4,FALSE)</f>
        <v>18955.310285243053</v>
      </c>
      <c r="N48" s="227">
        <f>K48*M48</f>
        <v>24641.90337081597</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24641.90337081597</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1000</v>
      </c>
      <c r="N70" s="345">
        <f>K70/M70</f>
        <v>106.68624361440799</v>
      </c>
      <c r="O70" s="106"/>
    </row>
    <row r="71" spans="1:15">
      <c r="A71" t="s">
        <v>706</v>
      </c>
      <c r="B71" s="49" t="str">
        <f>VLOOKUP(A71,'MANO DE OBRA'!A8:D69,3,FALSE)</f>
        <v>Obrero (2)</v>
      </c>
      <c r="C71" s="47"/>
      <c r="D71" s="47"/>
      <c r="E71" s="47"/>
      <c r="F71" s="47"/>
      <c r="G71" s="47"/>
      <c r="H71" s="47"/>
      <c r="I71" s="247">
        <f>K71/J71*100</f>
        <v>67665.399999999994</v>
      </c>
      <c r="J71" s="248">
        <v>185</v>
      </c>
      <c r="K71" s="249">
        <f>VLOOKUP(A71,'MANO DE OBRA'!A8:D100,4,FALSE)</f>
        <v>125180.98999999999</v>
      </c>
      <c r="L71" s="50"/>
      <c r="M71" s="254">
        <v>1000</v>
      </c>
      <c r="N71" s="345">
        <f>K71/M71</f>
        <v>125.18098999999999</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125"/>
    </row>
    <row r="76" spans="1:15" ht="15.75" thickBot="1">
      <c r="B76" s="759" t="s">
        <v>2072</v>
      </c>
      <c r="C76" s="760"/>
      <c r="D76" s="760"/>
      <c r="E76" s="760"/>
      <c r="F76" s="760"/>
      <c r="G76" s="760"/>
      <c r="H76" s="760"/>
      <c r="I76" s="766"/>
      <c r="J76" s="766"/>
      <c r="K76" s="766"/>
      <c r="L76" s="766"/>
      <c r="M76" s="767"/>
      <c r="N76" s="401">
        <f>SUM(N70:N75)</f>
        <v>231.86723361440798</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24876.089276766521</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4975.2178553533049</v>
      </c>
      <c r="M83" s="794"/>
      <c r="N83" s="51"/>
    </row>
    <row r="84" spans="1:14">
      <c r="B84" s="89" t="s">
        <v>2090</v>
      </c>
      <c r="C84" s="90"/>
      <c r="D84" s="90"/>
      <c r="E84" s="90"/>
      <c r="F84" s="90"/>
      <c r="G84" s="90"/>
      <c r="H84" s="90"/>
      <c r="I84" s="87"/>
      <c r="J84" s="88"/>
      <c r="K84" s="259">
        <v>0.05</v>
      </c>
      <c r="L84" s="793">
        <f>N78*K84</f>
        <v>1243.8044638383262</v>
      </c>
      <c r="M84" s="794"/>
      <c r="N84" s="51"/>
    </row>
    <row r="85" spans="1:14" ht="15.75" thickBot="1">
      <c r="B85" s="91" t="s">
        <v>2091</v>
      </c>
      <c r="C85" s="92"/>
      <c r="D85" s="92"/>
      <c r="E85" s="92"/>
      <c r="F85" s="92"/>
      <c r="G85" s="92"/>
      <c r="H85" s="92"/>
      <c r="I85" s="93"/>
      <c r="J85" s="94"/>
      <c r="K85" s="260">
        <v>0.05</v>
      </c>
      <c r="L85" s="795">
        <f>N78*K85</f>
        <v>1243.8044638383262</v>
      </c>
      <c r="M85" s="796"/>
      <c r="N85" s="51"/>
    </row>
    <row r="86" spans="1:14" ht="15.75" thickBot="1">
      <c r="B86" s="759" t="s">
        <v>2072</v>
      </c>
      <c r="C86" s="760"/>
      <c r="D86" s="760"/>
      <c r="E86" s="760"/>
      <c r="F86" s="760"/>
      <c r="G86" s="760"/>
      <c r="H86" s="760"/>
      <c r="I86" s="760"/>
      <c r="J86" s="760"/>
      <c r="K86" s="760"/>
      <c r="L86" s="760"/>
      <c r="M86" s="761"/>
      <c r="N86" s="52">
        <f>L83+L84+L85</f>
        <v>7462.8267830299574</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32338.91605979648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topLeftCell="A49" zoomScale="78" zoomScaleNormal="78" workbookViewId="0"/>
  </sheetViews>
  <sheetFormatPr baseColWidth="10" defaultColWidth="11.42578125"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120</v>
      </c>
      <c r="C31" s="81" t="s">
        <v>121</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997</v>
      </c>
      <c r="B36" s="772" t="str">
        <f>VLOOKUP(A36,EQUIPOS!A6:D154,3,FALSE)</f>
        <v>Retrocargador, pala de 1,1 m3 de capacidad, profundidad de excavación de 4.400 mm y una altura de 5.680 mm</v>
      </c>
      <c r="C36" s="773"/>
      <c r="D36" s="773"/>
      <c r="E36" s="773"/>
      <c r="F36" s="773"/>
      <c r="G36" s="773"/>
      <c r="H36" s="774"/>
      <c r="I36" s="222"/>
      <c r="J36" s="223"/>
      <c r="K36" s="224">
        <f>VLOOKUP(A36,EQUIPOS!A6:D163,4,FALSE)</f>
        <v>123470.04218157181</v>
      </c>
      <c r="L36" s="225"/>
      <c r="M36" s="226">
        <v>250</v>
      </c>
      <c r="N36" s="227">
        <f>K36/M36</f>
        <v>493.88016872628725</v>
      </c>
    </row>
    <row r="37" spans="1:14">
      <c r="A37" s="113" t="s">
        <v>1077</v>
      </c>
      <c r="B37" s="772" t="str">
        <f>VLOOKUP(A37,EQUIPOS!A7:D154,3,FALSE)</f>
        <v>Volqueta 6 m3</v>
      </c>
      <c r="C37" s="773"/>
      <c r="D37" s="773"/>
      <c r="E37" s="773"/>
      <c r="F37" s="773"/>
      <c r="G37" s="773"/>
      <c r="H37" s="774"/>
      <c r="I37" s="222"/>
      <c r="J37" s="223"/>
      <c r="K37" s="224">
        <f>VLOOKUP(A37,EQUIPOS!A7:D164,4,FALSE)</f>
        <v>91509.332647680494</v>
      </c>
      <c r="L37" s="225"/>
      <c r="M37" s="226">
        <v>250</v>
      </c>
      <c r="N37" s="227">
        <f>K37/M37</f>
        <v>366.03733059072198</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0.05</v>
      </c>
      <c r="N41" s="295">
        <f>N76*M41</f>
        <v>5.7966808403601995</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865.71418015736947</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B48" s="43"/>
      <c r="C48" s="236"/>
      <c r="D48" s="236"/>
      <c r="E48" s="236"/>
      <c r="F48" s="236"/>
      <c r="G48" s="236"/>
      <c r="H48" s="236"/>
      <c r="I48" s="223"/>
      <c r="J48" s="200"/>
      <c r="K48" s="237"/>
      <c r="L48" s="222"/>
      <c r="M48" s="352"/>
      <c r="N48" s="227"/>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2000</v>
      </c>
      <c r="N70" s="345">
        <f>K70/M70</f>
        <v>53.343121807203993</v>
      </c>
      <c r="O70" s="106"/>
    </row>
    <row r="71" spans="1:15">
      <c r="A71" t="s">
        <v>706</v>
      </c>
      <c r="B71" s="49" t="str">
        <f>VLOOKUP(A71,'MANO DE OBRA'!A8:D69,3,FALSE)</f>
        <v>Obrero (2)</v>
      </c>
      <c r="C71" s="47"/>
      <c r="D71" s="47"/>
      <c r="E71" s="47"/>
      <c r="F71" s="47"/>
      <c r="G71" s="47"/>
      <c r="H71" s="47"/>
      <c r="I71" s="247">
        <f>K71/J71*100</f>
        <v>67665.399999999994</v>
      </c>
      <c r="J71" s="248">
        <v>185</v>
      </c>
      <c r="K71" s="249">
        <f>VLOOKUP(A71,'MANO DE OBRA'!A8:D100,4,FALSE)</f>
        <v>125180.98999999999</v>
      </c>
      <c r="L71" s="50"/>
      <c r="M71" s="254">
        <v>2000</v>
      </c>
      <c r="N71" s="345">
        <f>K71/M71</f>
        <v>62.590494999999997</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115.93361680720399</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981.64779696457344</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196.32955939291469</v>
      </c>
      <c r="M83" s="794"/>
      <c r="N83" s="51"/>
    </row>
    <row r="84" spans="1:14">
      <c r="B84" s="89" t="s">
        <v>2090</v>
      </c>
      <c r="C84" s="90"/>
      <c r="D84" s="90"/>
      <c r="E84" s="90"/>
      <c r="F84" s="90"/>
      <c r="G84" s="90"/>
      <c r="H84" s="90"/>
      <c r="I84" s="87"/>
      <c r="J84" s="88"/>
      <c r="K84" s="259">
        <v>0.05</v>
      </c>
      <c r="L84" s="793">
        <f>N78*K84</f>
        <v>49.082389848228672</v>
      </c>
      <c r="M84" s="794"/>
      <c r="N84" s="51"/>
    </row>
    <row r="85" spans="1:14" ht="15.75" thickBot="1">
      <c r="B85" s="91" t="s">
        <v>2091</v>
      </c>
      <c r="C85" s="92"/>
      <c r="D85" s="92"/>
      <c r="E85" s="92"/>
      <c r="F85" s="92"/>
      <c r="G85" s="92"/>
      <c r="H85" s="92"/>
      <c r="I85" s="93"/>
      <c r="J85" s="94"/>
      <c r="K85" s="260">
        <v>0.05</v>
      </c>
      <c r="L85" s="795">
        <f>N78*K85</f>
        <v>49.082389848228672</v>
      </c>
      <c r="M85" s="796"/>
      <c r="N85" s="51"/>
    </row>
    <row r="86" spans="1:14" ht="15.75" thickBot="1">
      <c r="B86" s="759" t="s">
        <v>2072</v>
      </c>
      <c r="C86" s="760"/>
      <c r="D86" s="760"/>
      <c r="E86" s="760"/>
      <c r="F86" s="760"/>
      <c r="G86" s="760"/>
      <c r="H86" s="760"/>
      <c r="I86" s="760"/>
      <c r="J86" s="760"/>
      <c r="K86" s="760"/>
      <c r="L86" s="760"/>
      <c r="M86" s="761"/>
      <c r="N86" s="52">
        <f>L83+L84+L85</f>
        <v>294.49433908937203</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1276.1421360539455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topLeftCell="A40" zoomScale="78" zoomScaleNormal="78" workbookViewId="0">
      <selection activeCell="M36" sqref="M36"/>
    </sheetView>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122</v>
      </c>
      <c r="C31" s="81" t="s">
        <v>123</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821</v>
      </c>
      <c r="B36" s="772" t="str">
        <f>VLOOKUP(A36,EQUIPOS!A6:D154,3,FALSE)</f>
        <v xml:space="preserve">Carrotanque de agua(1000 Galones) </v>
      </c>
      <c r="C36" s="773"/>
      <c r="D36" s="773"/>
      <c r="E36" s="773"/>
      <c r="F36" s="773"/>
      <c r="G36" s="773"/>
      <c r="H36" s="774"/>
      <c r="I36" s="222"/>
      <c r="J36" s="223"/>
      <c r="K36" s="224">
        <f>VLOOKUP(A36,EQUIPOS!A6:D163,4,FALSE)</f>
        <v>70220.503352192478</v>
      </c>
      <c r="L36" s="225"/>
      <c r="M36" s="226">
        <v>35</v>
      </c>
      <c r="N36" s="227">
        <f>K36/M36</f>
        <v>2006.3000957769279</v>
      </c>
    </row>
    <row r="37" spans="1:14">
      <c r="A37" s="113" t="s">
        <v>959</v>
      </c>
      <c r="B37" s="772" t="str">
        <f>VLOOKUP(A37,EQUIPOS!A7:D154,3,FALSE)</f>
        <v>Motoniveladora  potencia 215 HP, ancho de cuchilla 4,27 m, peso 18 ton.</v>
      </c>
      <c r="C37" s="773"/>
      <c r="D37" s="773"/>
      <c r="E37" s="773"/>
      <c r="F37" s="773"/>
      <c r="G37" s="773"/>
      <c r="H37" s="774"/>
      <c r="I37" s="222"/>
      <c r="J37" s="223"/>
      <c r="K37" s="224">
        <f>VLOOKUP(A37,EQUIPOS!A7:D164,4,FALSE)</f>
        <v>222749.75120110402</v>
      </c>
      <c r="L37" s="225"/>
      <c r="M37" s="226">
        <v>35</v>
      </c>
      <c r="N37" s="227">
        <f>K37/M37</f>
        <v>6364.2786057458288</v>
      </c>
    </row>
    <row r="38" spans="1:14">
      <c r="A38" t="s">
        <v>1075</v>
      </c>
      <c r="B38" s="772" t="str">
        <f>VLOOKUP(A38,EQUIPOS!A8:D154,3,FALSE)</f>
        <v xml:space="preserve">Vibrocompatador, potencia 153 HP, peso 10 Ton. </v>
      </c>
      <c r="C38" s="773"/>
      <c r="D38" s="773"/>
      <c r="E38" s="773"/>
      <c r="F38" s="773"/>
      <c r="G38" s="773"/>
      <c r="H38" s="774"/>
      <c r="I38" s="222"/>
      <c r="J38" s="223"/>
      <c r="K38" s="224">
        <f>VLOOKUP(A38,EQUIPOS!A8:D165,4,FALSE)</f>
        <v>131864.31094790224</v>
      </c>
      <c r="L38" s="225"/>
      <c r="M38" s="226">
        <v>35</v>
      </c>
      <c r="N38" s="227">
        <f>K38/M38</f>
        <v>3767.5517413686352</v>
      </c>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0.02</v>
      </c>
      <c r="N41" s="295">
        <f>N76*M41</f>
        <v>16.561945258171999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12154.692388149564</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1131</v>
      </c>
      <c r="B48" s="43" t="str">
        <f>VLOOKUP(A48,MATERIALES!A4:D373,3,FALSE)</f>
        <v>Agua</v>
      </c>
      <c r="C48" s="236"/>
      <c r="D48" s="236"/>
      <c r="E48" s="236"/>
      <c r="F48" s="236"/>
      <c r="G48" s="236"/>
      <c r="H48" s="236"/>
      <c r="I48" s="223"/>
      <c r="J48" s="200" t="str">
        <f>VLOOKUP(A48,MATERIALES!A4:D373,2,FALSE)</f>
        <v>lt</v>
      </c>
      <c r="K48" s="237">
        <v>25</v>
      </c>
      <c r="L48" s="222"/>
      <c r="M48" s="352">
        <f>VLOOKUP(A48,MATERIALES!A4:D395,4,FALSE)</f>
        <v>56.024337816260008</v>
      </c>
      <c r="N48" s="227">
        <f>K48*M48</f>
        <v>1400.6084454065001</v>
      </c>
    </row>
    <row r="49" spans="1:14">
      <c r="A49" t="s">
        <v>1244</v>
      </c>
      <c r="B49" s="43" t="str">
        <f>VLOOKUP(A49,MATERIALES!A5:D373,3,FALSE)</f>
        <v>Cemento gris</v>
      </c>
      <c r="C49" s="236"/>
      <c r="D49" s="236"/>
      <c r="E49" s="236"/>
      <c r="F49" s="236"/>
      <c r="G49" s="236"/>
      <c r="H49" s="236"/>
      <c r="I49" s="223"/>
      <c r="J49" s="200" t="str">
        <f>VLOOKUP(A49,MATERIALES!A5:D373,2,FALSE)</f>
        <v>kg</v>
      </c>
      <c r="K49" s="237">
        <v>80</v>
      </c>
      <c r="L49" s="222"/>
      <c r="M49" s="352">
        <f>VLOOKUP(A49,MATERIALES!A5:D396,4,FALSE)</f>
        <v>473.79782413444985</v>
      </c>
      <c r="N49" s="227">
        <f>K49*M49</f>
        <v>37903.825930755986</v>
      </c>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39304.434376162484</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280</v>
      </c>
      <c r="N70" s="345">
        <f>K70/M70</f>
        <v>381.02229862288567</v>
      </c>
      <c r="O70" s="106"/>
    </row>
    <row r="71" spans="1:15">
      <c r="A71" t="s">
        <v>706</v>
      </c>
      <c r="B71" s="49" t="str">
        <f>VLOOKUP(A71,'MANO DE OBRA'!A8:D69,3,FALSE)</f>
        <v>Obrero (2)</v>
      </c>
      <c r="C71" s="47"/>
      <c r="D71" s="47"/>
      <c r="E71" s="47"/>
      <c r="F71" s="47"/>
      <c r="G71" s="47"/>
      <c r="H71" s="47"/>
      <c r="I71" s="247">
        <f>K71/J71*100</f>
        <v>67665.399999999994</v>
      </c>
      <c r="J71" s="248">
        <v>185</v>
      </c>
      <c r="K71" s="249">
        <f>VLOOKUP(A71,'MANO DE OBRA'!A8:D100,4,FALSE)</f>
        <v>125180.98999999999</v>
      </c>
      <c r="L71" s="50"/>
      <c r="M71" s="254">
        <v>280</v>
      </c>
      <c r="N71" s="345">
        <f>K71/M71</f>
        <v>447.07496428571426</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828.09726290859999</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52287.224027220655</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10457.444805444131</v>
      </c>
      <c r="M83" s="794"/>
      <c r="N83" s="51"/>
    </row>
    <row r="84" spans="1:14">
      <c r="B84" s="89" t="s">
        <v>2090</v>
      </c>
      <c r="C84" s="90"/>
      <c r="D84" s="90"/>
      <c r="E84" s="90"/>
      <c r="F84" s="90"/>
      <c r="G84" s="90"/>
      <c r="H84" s="90"/>
      <c r="I84" s="87"/>
      <c r="J84" s="88"/>
      <c r="K84" s="259">
        <v>0.05</v>
      </c>
      <c r="L84" s="793">
        <f>N78*K84</f>
        <v>2614.3612013610327</v>
      </c>
      <c r="M84" s="794"/>
      <c r="N84" s="51"/>
    </row>
    <row r="85" spans="1:14" ht="15.75" thickBot="1">
      <c r="B85" s="91" t="s">
        <v>2091</v>
      </c>
      <c r="C85" s="92"/>
      <c r="D85" s="92"/>
      <c r="E85" s="92"/>
      <c r="F85" s="92"/>
      <c r="G85" s="92"/>
      <c r="H85" s="92"/>
      <c r="I85" s="93"/>
      <c r="J85" s="94"/>
      <c r="K85" s="260">
        <v>0.05</v>
      </c>
      <c r="L85" s="795">
        <f>N78*K85</f>
        <v>2614.3612013610327</v>
      </c>
      <c r="M85" s="796"/>
      <c r="N85" s="51"/>
    </row>
    <row r="86" spans="1:14" ht="15.75" thickBot="1">
      <c r="B86" s="759" t="s">
        <v>2072</v>
      </c>
      <c r="C86" s="760"/>
      <c r="D86" s="760"/>
      <c r="E86" s="760"/>
      <c r="F86" s="760"/>
      <c r="G86" s="760"/>
      <c r="H86" s="760"/>
      <c r="I86" s="760"/>
      <c r="J86" s="760"/>
      <c r="K86" s="760"/>
      <c r="L86" s="760"/>
      <c r="M86" s="761"/>
      <c r="N86" s="52">
        <f>L83+L84+L85</f>
        <v>15686.167208166196</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67973.391235386851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topLeftCell="C55"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124</v>
      </c>
      <c r="C31" s="81" t="s">
        <v>125</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821</v>
      </c>
      <c r="B36" s="772" t="str">
        <f>VLOOKUP(A36,EQUIPOS!A6:D154,3,FALSE)</f>
        <v xml:space="preserve">Carrotanque de agua(1000 Galones) </v>
      </c>
      <c r="C36" s="773"/>
      <c r="D36" s="773"/>
      <c r="E36" s="773"/>
      <c r="F36" s="773"/>
      <c r="G36" s="773"/>
      <c r="H36" s="774"/>
      <c r="I36" s="222"/>
      <c r="J36" s="223"/>
      <c r="K36" s="224">
        <f>VLOOKUP(A36,EQUIPOS!A6:D163,4,FALSE)</f>
        <v>70220.503352192478</v>
      </c>
      <c r="L36" s="225"/>
      <c r="M36" s="226">
        <v>35</v>
      </c>
      <c r="N36" s="227">
        <f>K36/M36</f>
        <v>2006.3000957769279</v>
      </c>
    </row>
    <row r="37" spans="1:14">
      <c r="A37" s="113" t="s">
        <v>959</v>
      </c>
      <c r="B37" s="772" t="str">
        <f>VLOOKUP(A37,EQUIPOS!A7:D154,3,FALSE)</f>
        <v>Motoniveladora  potencia 215 HP, ancho de cuchilla 4,27 m, peso 18 ton.</v>
      </c>
      <c r="C37" s="773"/>
      <c r="D37" s="773"/>
      <c r="E37" s="773"/>
      <c r="F37" s="773"/>
      <c r="G37" s="773"/>
      <c r="H37" s="774"/>
      <c r="I37" s="222"/>
      <c r="J37" s="223"/>
      <c r="K37" s="224">
        <f>VLOOKUP(A37,EQUIPOS!A7:D164,4,FALSE)</f>
        <v>222749.75120110402</v>
      </c>
      <c r="L37" s="225"/>
      <c r="M37" s="226">
        <v>35</v>
      </c>
      <c r="N37" s="227">
        <f>K37/M37</f>
        <v>6364.2786057458288</v>
      </c>
    </row>
    <row r="38" spans="1:14">
      <c r="A38" t="s">
        <v>1075</v>
      </c>
      <c r="B38" s="772" t="str">
        <f>VLOOKUP(A38,EQUIPOS!A8:D154,3,FALSE)</f>
        <v xml:space="preserve">Vibrocompatador, potencia 153 HP, peso 10 Ton. </v>
      </c>
      <c r="C38" s="773"/>
      <c r="D38" s="773"/>
      <c r="E38" s="773"/>
      <c r="F38" s="773"/>
      <c r="G38" s="773"/>
      <c r="H38" s="774"/>
      <c r="I38" s="222"/>
      <c r="J38" s="223"/>
      <c r="K38" s="224">
        <f>VLOOKUP(A38,EQUIPOS!A8:D165,4,FALSE)</f>
        <v>131864.31094790224</v>
      </c>
      <c r="L38" s="225"/>
      <c r="M38" s="226">
        <v>35</v>
      </c>
      <c r="N38" s="227">
        <f>K38/M38</f>
        <v>3767.5517413686352</v>
      </c>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0.02</v>
      </c>
      <c r="N41" s="295">
        <f>N76*M41</f>
        <v>16.561945258171999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12154.692388149564</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1131</v>
      </c>
      <c r="B48" s="43" t="str">
        <f>VLOOKUP(A48,MATERIALES!A4:D373,3,FALSE)</f>
        <v>Agua</v>
      </c>
      <c r="C48" s="236"/>
      <c r="D48" s="236"/>
      <c r="E48" s="236"/>
      <c r="F48" s="236"/>
      <c r="G48" s="236"/>
      <c r="H48" s="236"/>
      <c r="I48" s="223"/>
      <c r="J48" s="200" t="str">
        <f>VLOOKUP(A48,MATERIALES!A4:D373,2,FALSE)</f>
        <v>lt</v>
      </c>
      <c r="K48" s="237">
        <v>25</v>
      </c>
      <c r="L48" s="222"/>
      <c r="M48" s="352">
        <f>VLOOKUP(A48,MATERIALES!A4:D395,4,FALSE)</f>
        <v>56.024337816260008</v>
      </c>
      <c r="N48" s="227">
        <f>K48*M48</f>
        <v>1400.6084454065001</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1400.6084454065001</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280</v>
      </c>
      <c r="N70" s="345">
        <f>K70/M70</f>
        <v>381.02229862288567</v>
      </c>
      <c r="O70" s="106"/>
    </row>
    <row r="71" spans="1:15">
      <c r="A71" t="s">
        <v>706</v>
      </c>
      <c r="B71" s="49" t="str">
        <f>VLOOKUP(A71,'MANO DE OBRA'!A8:D69,3,FALSE)</f>
        <v>Obrero (2)</v>
      </c>
      <c r="C71" s="47"/>
      <c r="D71" s="47"/>
      <c r="E71" s="47"/>
      <c r="F71" s="47"/>
      <c r="G71" s="47"/>
      <c r="H71" s="47"/>
      <c r="I71" s="247">
        <f>K71/J71*100</f>
        <v>67665.399999999994</v>
      </c>
      <c r="J71" s="248">
        <v>185</v>
      </c>
      <c r="K71" s="249">
        <f>VLOOKUP(A71,'MANO DE OBRA'!A8:D100,4,FALSE)</f>
        <v>125180.98999999999</v>
      </c>
      <c r="L71" s="50"/>
      <c r="M71" s="254">
        <v>280</v>
      </c>
      <c r="N71" s="345">
        <f>K71/M71</f>
        <v>447.07496428571426</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828.09726290859999</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14383.398096464665</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2876.6796192929332</v>
      </c>
      <c r="M83" s="794"/>
      <c r="N83" s="51"/>
    </row>
    <row r="84" spans="1:14">
      <c r="B84" s="89" t="s">
        <v>2090</v>
      </c>
      <c r="C84" s="90"/>
      <c r="D84" s="90"/>
      <c r="E84" s="90"/>
      <c r="F84" s="90"/>
      <c r="G84" s="90"/>
      <c r="H84" s="90"/>
      <c r="I84" s="87"/>
      <c r="J84" s="88"/>
      <c r="K84" s="259">
        <v>0.05</v>
      </c>
      <c r="L84" s="793">
        <f>N78*K84</f>
        <v>719.16990482323331</v>
      </c>
      <c r="M84" s="794"/>
      <c r="N84" s="51"/>
    </row>
    <row r="85" spans="1:14" ht="15.75" thickBot="1">
      <c r="B85" s="91" t="s">
        <v>2091</v>
      </c>
      <c r="C85" s="92"/>
      <c r="D85" s="92"/>
      <c r="E85" s="92"/>
      <c r="F85" s="92"/>
      <c r="G85" s="92"/>
      <c r="H85" s="92"/>
      <c r="I85" s="93"/>
      <c r="J85" s="94"/>
      <c r="K85" s="260">
        <v>0.05</v>
      </c>
      <c r="L85" s="795">
        <f>N78*K85</f>
        <v>719.16990482323331</v>
      </c>
      <c r="M85" s="796"/>
      <c r="N85" s="51"/>
    </row>
    <row r="86" spans="1:14" ht="15.75" thickBot="1">
      <c r="B86" s="759" t="s">
        <v>2072</v>
      </c>
      <c r="C86" s="760"/>
      <c r="D86" s="760"/>
      <c r="E86" s="760"/>
      <c r="F86" s="760"/>
      <c r="G86" s="760"/>
      <c r="H86" s="760"/>
      <c r="I86" s="760"/>
      <c r="J86" s="760"/>
      <c r="K86" s="760"/>
      <c r="L86" s="760"/>
      <c r="M86" s="761"/>
      <c r="N86" s="52">
        <f>L83+L84+L85</f>
        <v>4315.0194289393994</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18698.417525404064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topLeftCell="A22"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126</v>
      </c>
      <c r="C31" s="81" t="s">
        <v>127</v>
      </c>
      <c r="D31" s="82"/>
      <c r="E31" s="82"/>
      <c r="F31" s="82"/>
      <c r="G31" s="82"/>
      <c r="H31" s="82"/>
      <c r="I31" s="82"/>
      <c r="J31" s="83"/>
      <c r="K31" s="263"/>
      <c r="L31" s="261" t="s">
        <v>128</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26"/>
      <c r="N36" s="227"/>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1244</v>
      </c>
      <c r="B48" s="43" t="str">
        <f>VLOOKUP(A48,MATERIALES!A4:D373,3,FALSE)</f>
        <v>Cemento gris</v>
      </c>
      <c r="C48" s="236"/>
      <c r="D48" s="236"/>
      <c r="E48" s="236"/>
      <c r="F48" s="236"/>
      <c r="G48" s="236"/>
      <c r="H48" s="236"/>
      <c r="I48" s="223"/>
      <c r="J48" s="200" t="str">
        <f>VLOOKUP(A48,MATERIALES!A4:D373,2,FALSE)</f>
        <v>kg</v>
      </c>
      <c r="K48" s="237">
        <v>1</v>
      </c>
      <c r="L48" s="222"/>
      <c r="M48" s="352">
        <f>VLOOKUP(A48,MATERIALES!A4:D395,4,FALSE)</f>
        <v>473.79782413444985</v>
      </c>
      <c r="N48" s="227">
        <f>K48*M48</f>
        <v>473.79782413444985</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473.79782413444985</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2:15" ht="15.75" thickBot="1">
      <c r="B65" s="765" t="s">
        <v>2072</v>
      </c>
      <c r="C65" s="766"/>
      <c r="D65" s="766"/>
      <c r="E65" s="766"/>
      <c r="F65" s="766"/>
      <c r="G65" s="766"/>
      <c r="H65" s="766"/>
      <c r="I65" s="766"/>
      <c r="J65" s="766"/>
      <c r="K65" s="766"/>
      <c r="L65" s="766"/>
      <c r="M65" s="767"/>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85" t="s">
        <v>2108</v>
      </c>
      <c r="C69" s="786"/>
      <c r="D69" s="786"/>
      <c r="E69" s="786"/>
      <c r="F69" s="786"/>
      <c r="G69" s="786"/>
      <c r="H69" s="786"/>
      <c r="I69" s="73" t="s">
        <v>2082</v>
      </c>
      <c r="J69" s="75" t="s">
        <v>2109</v>
      </c>
      <c r="K69" s="74" t="s">
        <v>2084</v>
      </c>
      <c r="L69" s="787" t="s">
        <v>2070</v>
      </c>
      <c r="M69" s="788"/>
      <c r="N69" s="98" t="s">
        <v>2071</v>
      </c>
    </row>
    <row r="70" spans="2:15">
      <c r="B70" s="49"/>
      <c r="C70" s="47"/>
      <c r="D70" s="47"/>
      <c r="E70" s="47"/>
      <c r="F70" s="47"/>
      <c r="G70" s="47"/>
      <c r="H70" s="47"/>
      <c r="I70" s="247"/>
      <c r="J70" s="248"/>
      <c r="K70" s="249"/>
      <c r="L70" s="50"/>
      <c r="M70" s="250"/>
      <c r="N70" s="345"/>
      <c r="O70" s="106"/>
    </row>
    <row r="71" spans="2:15">
      <c r="B71" s="49"/>
      <c r="C71" s="47"/>
      <c r="D71" s="47"/>
      <c r="E71" s="47"/>
      <c r="F71" s="47"/>
      <c r="G71" s="47"/>
      <c r="H71" s="47"/>
      <c r="I71" s="247"/>
      <c r="J71" s="248"/>
      <c r="K71" s="249"/>
      <c r="L71" s="50"/>
      <c r="M71" s="254"/>
      <c r="N71" s="345"/>
    </row>
    <row r="72" spans="2:15">
      <c r="B72" s="49"/>
      <c r="C72" s="47"/>
      <c r="D72" s="47"/>
      <c r="E72" s="47"/>
      <c r="F72" s="47"/>
      <c r="G72" s="47"/>
      <c r="H72" s="47"/>
      <c r="I72" s="234"/>
      <c r="J72" s="252"/>
      <c r="K72" s="253"/>
      <c r="L72" s="50"/>
      <c r="M72" s="255"/>
      <c r="N72" s="251"/>
    </row>
    <row r="73" spans="2:15">
      <c r="B73" s="49"/>
      <c r="C73" s="47"/>
      <c r="D73" s="47"/>
      <c r="E73" s="47"/>
      <c r="F73" s="47"/>
      <c r="G73" s="47"/>
      <c r="H73" s="47"/>
      <c r="I73" s="234"/>
      <c r="J73" s="252"/>
      <c r="K73" s="253"/>
      <c r="L73" s="273"/>
      <c r="M73" s="255"/>
      <c r="N73" s="251"/>
    </row>
    <row r="74" spans="2:15">
      <c r="B74" s="49"/>
      <c r="C74" s="47"/>
      <c r="D74" s="47"/>
      <c r="E74" s="47"/>
      <c r="F74" s="47"/>
      <c r="G74" s="47"/>
      <c r="H74" s="47"/>
      <c r="I74" s="234"/>
      <c r="J74" s="252"/>
      <c r="K74" s="253"/>
      <c r="L74" s="273"/>
      <c r="M74" s="255"/>
      <c r="N74" s="251"/>
    </row>
    <row r="75" spans="2:15" ht="15.75" thickBot="1">
      <c r="B75" s="746"/>
      <c r="C75" s="747"/>
      <c r="D75" s="747"/>
      <c r="E75" s="747"/>
      <c r="F75" s="747"/>
      <c r="G75" s="747"/>
      <c r="H75" s="747"/>
      <c r="I75" s="124"/>
      <c r="J75" s="124"/>
      <c r="K75" s="124"/>
      <c r="L75" s="847"/>
      <c r="M75" s="847"/>
      <c r="N75" s="45"/>
    </row>
    <row r="76" spans="2:15" ht="15.75" thickBot="1">
      <c r="B76" s="759" t="s">
        <v>2072</v>
      </c>
      <c r="C76" s="760"/>
      <c r="D76" s="760"/>
      <c r="E76" s="760"/>
      <c r="F76" s="760"/>
      <c r="G76" s="760"/>
      <c r="H76" s="760"/>
      <c r="I76" s="766"/>
      <c r="J76" s="766"/>
      <c r="K76" s="766"/>
      <c r="L76" s="766"/>
      <c r="M76" s="767"/>
      <c r="N76" s="256">
        <f>SUM(N70:N75)</f>
        <v>0</v>
      </c>
    </row>
    <row r="77" spans="2:15" ht="15.75" thickBot="1">
      <c r="B77" s="33"/>
      <c r="C77" s="34"/>
      <c r="D77" s="34"/>
      <c r="E77" s="34"/>
      <c r="F77" s="34"/>
      <c r="G77" s="34"/>
      <c r="H77" s="34"/>
      <c r="I77" s="34"/>
      <c r="J77" s="34"/>
      <c r="K77" s="34"/>
      <c r="L77" s="34"/>
      <c r="M77" s="34"/>
      <c r="N77" s="35"/>
    </row>
    <row r="78" spans="2:15" ht="15.75" thickBot="1">
      <c r="B78" s="759" t="s">
        <v>2085</v>
      </c>
      <c r="C78" s="760"/>
      <c r="D78" s="760"/>
      <c r="E78" s="760"/>
      <c r="F78" s="760"/>
      <c r="G78" s="760"/>
      <c r="H78" s="760"/>
      <c r="I78" s="760"/>
      <c r="J78" s="760"/>
      <c r="K78" s="760"/>
      <c r="L78" s="760"/>
      <c r="M78" s="761"/>
      <c r="N78" s="99">
        <f>N43+N54+N65+N76</f>
        <v>473.79782413444985</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94.759564826889971</v>
      </c>
      <c r="M83" s="794"/>
      <c r="N83" s="51"/>
    </row>
    <row r="84" spans="1:14">
      <c r="B84" s="89" t="s">
        <v>2090</v>
      </c>
      <c r="C84" s="90"/>
      <c r="D84" s="90"/>
      <c r="E84" s="90"/>
      <c r="F84" s="90"/>
      <c r="G84" s="90"/>
      <c r="H84" s="90"/>
      <c r="I84" s="87"/>
      <c r="J84" s="88"/>
      <c r="K84" s="259">
        <v>0.05</v>
      </c>
      <c r="L84" s="793">
        <f>N78*K84</f>
        <v>23.689891206722493</v>
      </c>
      <c r="M84" s="794"/>
      <c r="N84" s="51"/>
    </row>
    <row r="85" spans="1:14" ht="15.75" thickBot="1">
      <c r="B85" s="91" t="s">
        <v>2091</v>
      </c>
      <c r="C85" s="92"/>
      <c r="D85" s="92"/>
      <c r="E85" s="92"/>
      <c r="F85" s="92"/>
      <c r="G85" s="92"/>
      <c r="H85" s="92"/>
      <c r="I85" s="93"/>
      <c r="J85" s="94"/>
      <c r="K85" s="260">
        <v>0.05</v>
      </c>
      <c r="L85" s="795">
        <f>N78*K85</f>
        <v>23.689891206722493</v>
      </c>
      <c r="M85" s="796"/>
      <c r="N85" s="51"/>
    </row>
    <row r="86" spans="1:14" ht="15.75" thickBot="1">
      <c r="B86" s="759" t="s">
        <v>2072</v>
      </c>
      <c r="C86" s="760"/>
      <c r="D86" s="760"/>
      <c r="E86" s="760"/>
      <c r="F86" s="760"/>
      <c r="G86" s="760"/>
      <c r="H86" s="760"/>
      <c r="I86" s="760"/>
      <c r="J86" s="760"/>
      <c r="K86" s="760"/>
      <c r="L86" s="760"/>
      <c r="M86" s="761"/>
      <c r="N86" s="52">
        <f>L83+L84+L85</f>
        <v>142.13934724033496</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615.93717137478484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topLeftCell="A40" zoomScale="78" zoomScaleNormal="78" workbookViewId="0">
      <selection activeCell="J47" sqref="J47"/>
    </sheetView>
  </sheetViews>
  <sheetFormatPr baseColWidth="10" defaultColWidth="11.42578125"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129</v>
      </c>
      <c r="C31" s="81" t="s">
        <v>2121</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821</v>
      </c>
      <c r="B36" s="772" t="str">
        <f>VLOOKUP(A36,EQUIPOS!A6:D154,3,FALSE)</f>
        <v xml:space="preserve">Carrotanque de agua(1000 Galones) </v>
      </c>
      <c r="C36" s="773"/>
      <c r="D36" s="773"/>
      <c r="E36" s="773"/>
      <c r="F36" s="773"/>
      <c r="G36" s="773"/>
      <c r="H36" s="774"/>
      <c r="I36" s="222"/>
      <c r="J36" s="223"/>
      <c r="K36" s="224">
        <f>VLOOKUP(A36,EQUIPOS!A6:D163,4,FALSE)</f>
        <v>70220.503352192478</v>
      </c>
      <c r="L36" s="225"/>
      <c r="M36" s="226">
        <v>35</v>
      </c>
      <c r="N36" s="227">
        <f>K36/M36</f>
        <v>2006.3000957769279</v>
      </c>
    </row>
    <row r="37" spans="1:14">
      <c r="A37" s="113" t="s">
        <v>959</v>
      </c>
      <c r="B37" s="772" t="str">
        <f>VLOOKUP(A37,EQUIPOS!A7:D154,3,FALSE)</f>
        <v>Motoniveladora  potencia 215 HP, ancho de cuchilla 4,27 m, peso 18 ton.</v>
      </c>
      <c r="C37" s="773"/>
      <c r="D37" s="773"/>
      <c r="E37" s="773"/>
      <c r="F37" s="773"/>
      <c r="G37" s="773"/>
      <c r="H37" s="774"/>
      <c r="I37" s="222"/>
      <c r="J37" s="223"/>
      <c r="K37" s="224">
        <f>VLOOKUP(A37,EQUIPOS!A7:D164,4,FALSE)</f>
        <v>222749.75120110402</v>
      </c>
      <c r="L37" s="225"/>
      <c r="M37" s="226">
        <v>35</v>
      </c>
      <c r="N37" s="227">
        <f>K37/M37</f>
        <v>6364.2786057458288</v>
      </c>
    </row>
    <row r="38" spans="1:14">
      <c r="A38" t="s">
        <v>1075</v>
      </c>
      <c r="B38" s="772" t="str">
        <f>VLOOKUP(A38,EQUIPOS!A8:D154,3,FALSE)</f>
        <v xml:space="preserve">Vibrocompatador, potencia 153 HP, peso 10 Ton. </v>
      </c>
      <c r="C38" s="773"/>
      <c r="D38" s="773"/>
      <c r="E38" s="773"/>
      <c r="F38" s="773"/>
      <c r="G38" s="773"/>
      <c r="H38" s="774"/>
      <c r="I38" s="222"/>
      <c r="J38" s="223"/>
      <c r="K38" s="224">
        <f>VLOOKUP(A38,EQUIPOS!A8:D165,4,FALSE)</f>
        <v>131864.31094790224</v>
      </c>
      <c r="L38" s="225"/>
      <c r="M38" s="226">
        <v>35</v>
      </c>
      <c r="N38" s="227">
        <f>K38/M38</f>
        <v>3767.5517413686352</v>
      </c>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0.02</v>
      </c>
      <c r="N41" s="295">
        <f>N76*M41</f>
        <v>16.561945258171999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12154.692388149564</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1206</v>
      </c>
      <c r="B48" s="43" t="str">
        <f>VLOOKUP(A48,MATERIALES!A4:D373,3,FALSE)</f>
        <v>Cal</v>
      </c>
      <c r="C48" s="236"/>
      <c r="D48" s="236"/>
      <c r="E48" s="236"/>
      <c r="F48" s="236"/>
      <c r="G48" s="236"/>
      <c r="H48" s="236"/>
      <c r="I48" s="223"/>
      <c r="J48" s="200" t="str">
        <f>VLOOKUP(A48,MATERIALES!A4:D373,2,FALSE)</f>
        <v>kg</v>
      </c>
      <c r="K48" s="237">
        <v>80</v>
      </c>
      <c r="L48" s="222"/>
      <c r="M48" s="352">
        <f>VLOOKUP(A48,MATERIALES!A4:D395,4,FALSE)</f>
        <v>992.94036292568819</v>
      </c>
      <c r="N48" s="227">
        <f>K48*M48</f>
        <v>79435.229034055053</v>
      </c>
    </row>
    <row r="49" spans="1:14">
      <c r="A49" t="s">
        <v>1131</v>
      </c>
      <c r="B49" s="43" t="str">
        <f>VLOOKUP(A49,MATERIALES!A5:D373,3,FALSE)</f>
        <v>Agua</v>
      </c>
      <c r="C49" s="236"/>
      <c r="D49" s="236"/>
      <c r="E49" s="236"/>
      <c r="F49" s="236"/>
      <c r="G49" s="236"/>
      <c r="H49" s="236"/>
      <c r="I49" s="223"/>
      <c r="J49" s="200" t="str">
        <f>VLOOKUP(A49,MATERIALES!A5:D373,2,FALSE)</f>
        <v>lt</v>
      </c>
      <c r="K49" s="237">
        <v>25</v>
      </c>
      <c r="L49" s="222"/>
      <c r="M49" s="352">
        <f>VLOOKUP(A49,MATERIALES!A5:D396,4,FALSE)</f>
        <v>56.024337816260008</v>
      </c>
      <c r="N49" s="227">
        <f>K49*M49</f>
        <v>1400.6084454065001</v>
      </c>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80835.837479461552</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280</v>
      </c>
      <c r="N70" s="345">
        <f>K70/M70</f>
        <v>381.02229862288567</v>
      </c>
      <c r="O70" s="106"/>
    </row>
    <row r="71" spans="1:15">
      <c r="A71" t="s">
        <v>706</v>
      </c>
      <c r="B71" s="49" t="str">
        <f>VLOOKUP(A71,'MANO DE OBRA'!A8:D69,3,FALSE)</f>
        <v>Obrero (2)</v>
      </c>
      <c r="C71" s="47"/>
      <c r="D71" s="47"/>
      <c r="E71" s="47"/>
      <c r="F71" s="47"/>
      <c r="G71" s="47"/>
      <c r="H71" s="47"/>
      <c r="I71" s="247">
        <f>K71/J71*100</f>
        <v>67665.399999999994</v>
      </c>
      <c r="J71" s="248">
        <v>185</v>
      </c>
      <c r="K71" s="249">
        <f>VLOOKUP(A71,'MANO DE OBRA'!A8:D100,4,FALSE)</f>
        <v>125180.98999999999</v>
      </c>
      <c r="L71" s="50"/>
      <c r="M71" s="254">
        <v>280</v>
      </c>
      <c r="N71" s="345">
        <f>K71/M71</f>
        <v>447.07496428571426</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828.09726290859999</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93818.627130519715</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18763.725426103945</v>
      </c>
      <c r="M83" s="794"/>
      <c r="N83" s="51"/>
    </row>
    <row r="84" spans="1:14">
      <c r="B84" s="89" t="s">
        <v>2090</v>
      </c>
      <c r="C84" s="90"/>
      <c r="D84" s="90"/>
      <c r="E84" s="90"/>
      <c r="F84" s="90"/>
      <c r="G84" s="90"/>
      <c r="H84" s="90"/>
      <c r="I84" s="87"/>
      <c r="J84" s="88"/>
      <c r="K84" s="259">
        <v>0.05</v>
      </c>
      <c r="L84" s="793">
        <f>N78*K84</f>
        <v>4690.9313565259863</v>
      </c>
      <c r="M84" s="794"/>
      <c r="N84" s="51"/>
    </row>
    <row r="85" spans="1:14" ht="15.75" thickBot="1">
      <c r="B85" s="91" t="s">
        <v>2091</v>
      </c>
      <c r="C85" s="92"/>
      <c r="D85" s="92"/>
      <c r="E85" s="92"/>
      <c r="F85" s="92"/>
      <c r="G85" s="92"/>
      <c r="H85" s="92"/>
      <c r="I85" s="93"/>
      <c r="J85" s="94"/>
      <c r="K85" s="260">
        <v>0.05</v>
      </c>
      <c r="L85" s="795">
        <f>N78*K85</f>
        <v>4690.9313565259863</v>
      </c>
      <c r="M85" s="796"/>
      <c r="N85" s="51"/>
    </row>
    <row r="86" spans="1:14" ht="15.75" thickBot="1">
      <c r="B86" s="759" t="s">
        <v>2072</v>
      </c>
      <c r="C86" s="760"/>
      <c r="D86" s="760"/>
      <c r="E86" s="760"/>
      <c r="F86" s="760"/>
      <c r="G86" s="760"/>
      <c r="H86" s="760"/>
      <c r="I86" s="760"/>
      <c r="J86" s="760"/>
      <c r="K86" s="760"/>
      <c r="L86" s="760"/>
      <c r="M86" s="761"/>
      <c r="N86" s="52">
        <f>L83+L84+L85</f>
        <v>28145.58813915592</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121964.21526967564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topLeftCell="A34"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131</v>
      </c>
      <c r="C31" s="81" t="s">
        <v>132</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821</v>
      </c>
      <c r="B36" s="772" t="str">
        <f>VLOOKUP(A36,EQUIPOS!A6:D154,3,FALSE)</f>
        <v xml:space="preserve">Carrotanque de agua(1000 Galones) </v>
      </c>
      <c r="C36" s="773"/>
      <c r="D36" s="773"/>
      <c r="E36" s="773"/>
      <c r="F36" s="773"/>
      <c r="G36" s="773"/>
      <c r="H36" s="774"/>
      <c r="I36" s="222"/>
      <c r="J36" s="223"/>
      <c r="K36" s="224">
        <f>VLOOKUP(A36,EQUIPOS!A6:D163,4,FALSE)</f>
        <v>70220.503352192478</v>
      </c>
      <c r="L36" s="225"/>
      <c r="M36" s="226">
        <v>35</v>
      </c>
      <c r="N36" s="227">
        <f>K36/M36</f>
        <v>2006.3000957769279</v>
      </c>
    </row>
    <row r="37" spans="1:14">
      <c r="A37" s="113" t="s">
        <v>959</v>
      </c>
      <c r="B37" s="772" t="str">
        <f>VLOOKUP(A37,EQUIPOS!A7:D154,3,FALSE)</f>
        <v>Motoniveladora  potencia 215 HP, ancho de cuchilla 4,27 m, peso 18 ton.</v>
      </c>
      <c r="C37" s="773"/>
      <c r="D37" s="773"/>
      <c r="E37" s="773"/>
      <c r="F37" s="773"/>
      <c r="G37" s="773"/>
      <c r="H37" s="774"/>
      <c r="I37" s="222"/>
      <c r="J37" s="223"/>
      <c r="K37" s="224">
        <f>VLOOKUP(A37,EQUIPOS!A7:D164,4,FALSE)</f>
        <v>222749.75120110402</v>
      </c>
      <c r="L37" s="225"/>
      <c r="M37" s="226">
        <v>35</v>
      </c>
      <c r="N37" s="227">
        <f>K37/M37</f>
        <v>6364.2786057458288</v>
      </c>
    </row>
    <row r="38" spans="1:14">
      <c r="A38" t="s">
        <v>1075</v>
      </c>
      <c r="B38" s="772" t="str">
        <f>VLOOKUP(A38,EQUIPOS!A8:D154,3,FALSE)</f>
        <v xml:space="preserve">Vibrocompatador, potencia 153 HP, peso 10 Ton. </v>
      </c>
      <c r="C38" s="773"/>
      <c r="D38" s="773"/>
      <c r="E38" s="773"/>
      <c r="F38" s="773"/>
      <c r="G38" s="773"/>
      <c r="H38" s="774"/>
      <c r="I38" s="222"/>
      <c r="J38" s="223"/>
      <c r="K38" s="224">
        <f>VLOOKUP(A38,EQUIPOS!A8:D165,4,FALSE)</f>
        <v>131864.31094790224</v>
      </c>
      <c r="L38" s="225"/>
      <c r="M38" s="226">
        <v>35</v>
      </c>
      <c r="N38" s="227">
        <f>K38/M38</f>
        <v>3767.5517413686352</v>
      </c>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0.02</v>
      </c>
      <c r="N41" s="295">
        <f>N75*M41</f>
        <v>16.561945258171999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12154.692388149564</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1131</v>
      </c>
      <c r="B48" s="43" t="str">
        <f>VLOOKUP(A48,MATERIALES!A5:D373,3,FALSE)</f>
        <v>Agua</v>
      </c>
      <c r="C48" s="236"/>
      <c r="D48" s="236"/>
      <c r="E48" s="236"/>
      <c r="F48" s="236"/>
      <c r="G48" s="236"/>
      <c r="H48" s="236"/>
      <c r="I48" s="223"/>
      <c r="J48" s="200" t="str">
        <f>VLOOKUP(A48,MATERIALES!A4:D373,2,FALSE)</f>
        <v>lt</v>
      </c>
      <c r="K48" s="237">
        <v>25</v>
      </c>
      <c r="L48" s="222"/>
      <c r="M48" s="352">
        <f>VLOOKUP(A48,MATERIALES!A5:D396,4,FALSE)</f>
        <v>56.024337816260008</v>
      </c>
      <c r="N48" s="227">
        <f>K48*M48</f>
        <v>1400.6084454065001</v>
      </c>
    </row>
    <row r="49" spans="1:14">
      <c r="A49" s="108"/>
      <c r="B49" s="43"/>
      <c r="C49" s="236"/>
      <c r="D49" s="236"/>
      <c r="E49" s="236"/>
      <c r="F49" s="236"/>
      <c r="G49" s="236"/>
      <c r="H49" s="236"/>
      <c r="I49" s="223"/>
      <c r="J49" s="200"/>
      <c r="K49" s="237"/>
      <c r="L49" s="222"/>
      <c r="M49" s="238"/>
      <c r="N49" s="227"/>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ht="15.75" thickBot="1">
      <c r="B52" s="754"/>
      <c r="C52" s="755"/>
      <c r="D52" s="755"/>
      <c r="E52" s="755"/>
      <c r="F52" s="755"/>
      <c r="G52" s="755"/>
      <c r="H52" s="755"/>
      <c r="I52" s="756"/>
      <c r="J52" s="42"/>
      <c r="K52" s="44"/>
      <c r="L52" s="757"/>
      <c r="M52" s="758"/>
      <c r="N52" s="45"/>
    </row>
    <row r="53" spans="1:14" ht="15.75" thickBot="1">
      <c r="B53" s="759" t="s">
        <v>2072</v>
      </c>
      <c r="C53" s="760"/>
      <c r="D53" s="760"/>
      <c r="E53" s="760"/>
      <c r="F53" s="760"/>
      <c r="G53" s="760"/>
      <c r="H53" s="760"/>
      <c r="I53" s="760"/>
      <c r="J53" s="760"/>
      <c r="K53" s="760"/>
      <c r="L53" s="760"/>
      <c r="M53" s="761"/>
      <c r="N53" s="344">
        <f>SUM(N48:N52)</f>
        <v>1400.6084454065001</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B58" s="46"/>
      <c r="C58" s="272"/>
      <c r="D58" s="272"/>
      <c r="E58" s="272"/>
      <c r="F58" s="272"/>
      <c r="G58" s="272"/>
      <c r="H58" s="266"/>
      <c r="I58" s="234"/>
      <c r="J58" s="241"/>
      <c r="K58" s="234"/>
      <c r="L58" s="763"/>
      <c r="M58" s="764"/>
      <c r="N58" s="242"/>
    </row>
    <row r="59" spans="1:14">
      <c r="B59" s="46"/>
      <c r="C59" s="47"/>
      <c r="D59" s="47"/>
      <c r="E59" s="47"/>
      <c r="F59" s="47"/>
      <c r="G59" s="47"/>
      <c r="H59" s="243"/>
      <c r="I59" s="234"/>
      <c r="J59" s="234"/>
      <c r="K59" s="234"/>
      <c r="L59" s="244"/>
      <c r="M59" s="245"/>
      <c r="N59" s="246"/>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788"/>
      <c r="N68" s="98" t="s">
        <v>2071</v>
      </c>
    </row>
    <row r="69" spans="1:15">
      <c r="A69" t="s">
        <v>728</v>
      </c>
      <c r="B69" s="49" t="str">
        <f>VLOOKUP(A69,'MANO DE OBRA'!A8:D68,3,FALSE)</f>
        <v>Oficial</v>
      </c>
      <c r="C69" s="47"/>
      <c r="D69" s="47"/>
      <c r="E69" s="47"/>
      <c r="F69" s="47"/>
      <c r="G69" s="47"/>
      <c r="H69" s="47"/>
      <c r="I69" s="247">
        <f>K69/J69*100</f>
        <v>57668.23979157189</v>
      </c>
      <c r="J69" s="248">
        <v>185</v>
      </c>
      <c r="K69" s="249">
        <f>VLOOKUP(A69,'MANO DE OBRA'!A8:D99,4,FALSE)</f>
        <v>106686.24361440798</v>
      </c>
      <c r="L69" s="50"/>
      <c r="M69" s="250">
        <v>280</v>
      </c>
      <c r="N69" s="345">
        <f>K69/M69</f>
        <v>381.02229862288567</v>
      </c>
      <c r="O69" s="106"/>
    </row>
    <row r="70" spans="1:15">
      <c r="A70" t="s">
        <v>706</v>
      </c>
      <c r="B70" s="49" t="str">
        <f>VLOOKUP(A70,'MANO DE OBRA'!A8:D69,3,FALSE)</f>
        <v>Obrero (2)</v>
      </c>
      <c r="C70" s="47"/>
      <c r="D70" s="47"/>
      <c r="E70" s="47"/>
      <c r="F70" s="47"/>
      <c r="G70" s="47"/>
      <c r="H70" s="47"/>
      <c r="I70" s="247">
        <f>K70/J70*100</f>
        <v>67665.399999999994</v>
      </c>
      <c r="J70" s="248">
        <v>185</v>
      </c>
      <c r="K70" s="249">
        <f>VLOOKUP(A70,'MANO DE OBRA'!A8:D100,4,FALSE)</f>
        <v>125180.98999999999</v>
      </c>
      <c r="L70" s="50"/>
      <c r="M70" s="254">
        <v>280</v>
      </c>
      <c r="N70" s="345">
        <f>K70/M70</f>
        <v>447.07496428571426</v>
      </c>
    </row>
    <row r="71" spans="1:15">
      <c r="B71" s="49"/>
      <c r="C71" s="47"/>
      <c r="D71" s="47"/>
      <c r="E71" s="47"/>
      <c r="F71" s="47"/>
      <c r="G71" s="47"/>
      <c r="H71" s="47"/>
      <c r="I71" s="234"/>
      <c r="J71" s="252"/>
      <c r="K71" s="253"/>
      <c r="L71" s="50"/>
      <c r="M71" s="255"/>
      <c r="N71" s="251"/>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ht="15.75" thickBot="1">
      <c r="B74" s="746"/>
      <c r="C74" s="747"/>
      <c r="D74" s="747"/>
      <c r="E74" s="747"/>
      <c r="F74" s="747"/>
      <c r="G74" s="747"/>
      <c r="H74" s="747"/>
      <c r="I74" s="124"/>
      <c r="J74" s="124"/>
      <c r="K74" s="124"/>
      <c r="L74" s="847"/>
      <c r="M74" s="847"/>
      <c r="N74" s="45"/>
    </row>
    <row r="75" spans="1:15" ht="15.75" thickBot="1">
      <c r="B75" s="759" t="s">
        <v>2072</v>
      </c>
      <c r="C75" s="760"/>
      <c r="D75" s="760"/>
      <c r="E75" s="760"/>
      <c r="F75" s="760"/>
      <c r="G75" s="760"/>
      <c r="H75" s="760"/>
      <c r="I75" s="766"/>
      <c r="J75" s="766"/>
      <c r="K75" s="766"/>
      <c r="L75" s="766"/>
      <c r="M75" s="767"/>
      <c r="N75" s="256">
        <f>SUM(N69:N74)</f>
        <v>828.09726290859999</v>
      </c>
    </row>
    <row r="76" spans="1:15" ht="15.75" thickBot="1">
      <c r="B76" s="33"/>
      <c r="C76" s="34"/>
      <c r="D76" s="34"/>
      <c r="E76" s="34"/>
      <c r="F76" s="34"/>
      <c r="G76" s="34"/>
      <c r="H76" s="34"/>
      <c r="I76" s="34"/>
      <c r="J76" s="34"/>
      <c r="K76" s="34"/>
      <c r="L76" s="34"/>
      <c r="M76" s="34"/>
      <c r="N76" s="35"/>
    </row>
    <row r="77" spans="1:15" ht="15.75" thickBot="1">
      <c r="B77" s="759" t="s">
        <v>2085</v>
      </c>
      <c r="C77" s="760"/>
      <c r="D77" s="760"/>
      <c r="E77" s="760"/>
      <c r="F77" s="760"/>
      <c r="G77" s="760"/>
      <c r="H77" s="760"/>
      <c r="I77" s="760"/>
      <c r="J77" s="760"/>
      <c r="K77" s="760"/>
      <c r="L77" s="760"/>
      <c r="M77" s="761"/>
      <c r="N77" s="99">
        <f>N43+N53+N64+N75</f>
        <v>14383.398096464665</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750" t="s">
        <v>2110</v>
      </c>
      <c r="C81" s="751"/>
      <c r="D81" s="751"/>
      <c r="E81" s="751"/>
      <c r="F81" s="751"/>
      <c r="G81" s="751"/>
      <c r="H81" s="751"/>
      <c r="I81" s="269"/>
      <c r="J81" s="289"/>
      <c r="K81" s="257" t="s">
        <v>2087</v>
      </c>
      <c r="L81" s="789" t="s">
        <v>2088</v>
      </c>
      <c r="M81" s="790"/>
      <c r="N81" s="258"/>
    </row>
    <row r="82" spans="1:14">
      <c r="B82" s="791" t="s">
        <v>2111</v>
      </c>
      <c r="C82" s="792"/>
      <c r="D82" s="792"/>
      <c r="E82" s="792"/>
      <c r="F82" s="792"/>
      <c r="G82" s="792"/>
      <c r="H82" s="792"/>
      <c r="I82" s="87"/>
      <c r="J82" s="88"/>
      <c r="K82" s="259">
        <v>0.2</v>
      </c>
      <c r="L82" s="793">
        <f>N77*K82</f>
        <v>2876.6796192929332</v>
      </c>
      <c r="M82" s="794"/>
      <c r="N82" s="51"/>
    </row>
    <row r="83" spans="1:14">
      <c r="B83" s="89" t="s">
        <v>2090</v>
      </c>
      <c r="C83" s="90"/>
      <c r="D83" s="90"/>
      <c r="E83" s="90"/>
      <c r="F83" s="90"/>
      <c r="G83" s="90"/>
      <c r="H83" s="90"/>
      <c r="I83" s="87"/>
      <c r="J83" s="88"/>
      <c r="K83" s="259">
        <v>0.05</v>
      </c>
      <c r="L83" s="793">
        <f>N77*K83</f>
        <v>719.16990482323331</v>
      </c>
      <c r="M83" s="794"/>
      <c r="N83" s="51"/>
    </row>
    <row r="84" spans="1:14" ht="15.75" thickBot="1">
      <c r="B84" s="91" t="s">
        <v>2091</v>
      </c>
      <c r="C84" s="92"/>
      <c r="D84" s="92"/>
      <c r="E84" s="92"/>
      <c r="F84" s="92"/>
      <c r="G84" s="92"/>
      <c r="H84" s="92"/>
      <c r="I84" s="93"/>
      <c r="J84" s="94"/>
      <c r="K84" s="260">
        <v>0.05</v>
      </c>
      <c r="L84" s="795">
        <f>N77*K84</f>
        <v>719.16990482323331</v>
      </c>
      <c r="M84" s="796"/>
      <c r="N84" s="51"/>
    </row>
    <row r="85" spans="1:14" ht="15.75" thickBot="1">
      <c r="B85" s="759" t="s">
        <v>2072</v>
      </c>
      <c r="C85" s="760"/>
      <c r="D85" s="760"/>
      <c r="E85" s="760"/>
      <c r="F85" s="760"/>
      <c r="G85" s="760"/>
      <c r="H85" s="760"/>
      <c r="I85" s="760"/>
      <c r="J85" s="760"/>
      <c r="K85" s="760"/>
      <c r="L85" s="760"/>
      <c r="M85" s="761"/>
      <c r="N85" s="52">
        <f>L82+L83+L84</f>
        <v>4315.0194289393994</v>
      </c>
    </row>
    <row r="86" spans="1:14" ht="15.75" thickBot="1">
      <c r="B86" s="33"/>
      <c r="C86" s="34"/>
      <c r="D86" s="34"/>
      <c r="E86" s="34"/>
      <c r="F86" s="34"/>
      <c r="G86" s="34"/>
      <c r="H86" s="34"/>
      <c r="I86" s="34"/>
      <c r="J86" s="34"/>
      <c r="K86" s="34"/>
      <c r="L86" s="34"/>
      <c r="M86" s="34"/>
      <c r="N86" s="35"/>
    </row>
    <row r="87" spans="1:14" ht="15.75" thickBot="1">
      <c r="A87" t="s">
        <v>2114</v>
      </c>
      <c r="B87" s="759" t="s">
        <v>2113</v>
      </c>
      <c r="C87" s="760"/>
      <c r="D87" s="760"/>
      <c r="E87" s="760"/>
      <c r="F87" s="760"/>
      <c r="G87" s="760"/>
      <c r="H87" s="760"/>
      <c r="I87" s="760"/>
      <c r="J87" s="760"/>
      <c r="K87" s="760"/>
      <c r="L87" s="760"/>
      <c r="M87" s="761"/>
      <c r="N87" s="166">
        <f>N77+N85</f>
        <v>18698.417525404064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3" t="s">
        <v>2097</v>
      </c>
      <c r="C97" s="204"/>
      <c r="D97" s="204"/>
      <c r="E97" s="204"/>
      <c r="F97" s="204"/>
      <c r="G97" s="204"/>
      <c r="H97" s="204"/>
      <c r="I97" s="204"/>
      <c r="J97" s="204"/>
      <c r="K97" s="204"/>
      <c r="L97" s="204"/>
      <c r="M97" s="204"/>
      <c r="N97" s="205"/>
    </row>
    <row r="98" spans="2:14">
      <c r="B98" s="206"/>
      <c r="C98" s="207"/>
      <c r="D98" s="207"/>
      <c r="E98" s="207"/>
      <c r="F98" s="207"/>
      <c r="G98" s="207"/>
      <c r="H98" s="207"/>
      <c r="I98" s="207"/>
      <c r="J98" s="207"/>
      <c r="K98" s="207"/>
      <c r="L98" s="207"/>
      <c r="M98" s="207"/>
      <c r="N98" s="208"/>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ht="15.75" thickBot="1">
      <c r="B101" s="209"/>
      <c r="C101" s="210"/>
      <c r="D101" s="210"/>
      <c r="E101" s="210"/>
      <c r="F101" s="210"/>
      <c r="G101" s="210"/>
      <c r="H101" s="210"/>
      <c r="I101" s="210"/>
      <c r="J101" s="210"/>
      <c r="K101" s="210"/>
      <c r="L101" s="210"/>
      <c r="M101" s="210"/>
      <c r="N101" s="211"/>
    </row>
    <row r="102" spans="2:14">
      <c r="B102" s="212"/>
      <c r="C102" s="213"/>
      <c r="D102" s="213"/>
      <c r="E102" s="213"/>
      <c r="F102" s="213"/>
      <c r="G102" s="213"/>
      <c r="H102" s="213"/>
      <c r="I102" s="213"/>
      <c r="J102" s="213"/>
      <c r="K102" s="213"/>
      <c r="L102" s="213"/>
      <c r="M102" s="213"/>
      <c r="N102" s="214"/>
    </row>
    <row r="103" spans="2:14">
      <c r="B103" s="198" t="s">
        <v>2098</v>
      </c>
      <c r="C103" s="31"/>
      <c r="D103" s="31"/>
      <c r="E103" s="31"/>
      <c r="F103" s="31"/>
      <c r="G103" s="31"/>
      <c r="H103" s="31"/>
      <c r="I103" s="31"/>
      <c r="J103" s="31"/>
      <c r="K103" s="31"/>
      <c r="L103" s="31"/>
      <c r="M103" s="31"/>
      <c r="N103" s="32"/>
    </row>
    <row r="104" spans="2:14" ht="15" customHeight="1">
      <c r="B104" s="797" t="s">
        <v>2099</v>
      </c>
      <c r="C104" s="798"/>
      <c r="D104" s="798"/>
      <c r="E104" s="798"/>
      <c r="F104" s="798"/>
      <c r="G104" s="798"/>
      <c r="H104" s="798"/>
      <c r="I104" s="798"/>
      <c r="J104" s="798"/>
      <c r="K104" s="798"/>
      <c r="L104" s="798"/>
      <c r="M104" s="798"/>
      <c r="N104" s="799"/>
    </row>
    <row r="105" spans="2:14" ht="15" customHeight="1">
      <c r="B105" s="797"/>
      <c r="C105" s="798"/>
      <c r="D105" s="798"/>
      <c r="E105" s="798"/>
      <c r="F105" s="798"/>
      <c r="G105" s="798"/>
      <c r="H105" s="798"/>
      <c r="I105" s="798"/>
      <c r="J105" s="798"/>
      <c r="K105" s="798"/>
      <c r="L105" s="798"/>
      <c r="M105" s="798"/>
      <c r="N105" s="799"/>
    </row>
    <row r="106" spans="2:14" ht="30" customHeight="1">
      <c r="B106" s="800" t="s">
        <v>2100</v>
      </c>
      <c r="C106" s="801"/>
      <c r="D106" s="801"/>
      <c r="E106" s="801"/>
      <c r="F106" s="801"/>
      <c r="G106" s="801"/>
      <c r="H106" s="801"/>
      <c r="I106" s="801"/>
      <c r="J106" s="801"/>
      <c r="K106" s="801"/>
      <c r="L106" s="801"/>
      <c r="M106" s="801"/>
      <c r="N106" s="802"/>
    </row>
    <row r="107" spans="2:14">
      <c r="B107" s="800"/>
      <c r="C107" s="801"/>
      <c r="D107" s="801"/>
      <c r="E107" s="801"/>
      <c r="F107" s="801"/>
      <c r="G107" s="801"/>
      <c r="H107" s="801"/>
      <c r="I107" s="801"/>
      <c r="J107" s="801"/>
      <c r="K107" s="801"/>
      <c r="L107" s="801"/>
      <c r="M107" s="801"/>
      <c r="N107" s="802"/>
    </row>
    <row r="108" spans="2:14">
      <c r="B108" s="286"/>
      <c r="C108" s="287"/>
      <c r="D108" s="287"/>
      <c r="E108" s="287"/>
      <c r="F108" s="287"/>
      <c r="G108" s="287"/>
      <c r="H108" s="287"/>
      <c r="I108" s="287"/>
      <c r="J108" s="287"/>
      <c r="K108" s="287"/>
      <c r="L108" s="287"/>
      <c r="M108" s="287"/>
      <c r="N108" s="288"/>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198"/>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736"/>
      <c r="K117" s="736"/>
      <c r="L117" s="736"/>
      <c r="M117" s="736"/>
      <c r="N117" s="737"/>
    </row>
    <row r="118" spans="2:14" ht="15.75" thickBot="1">
      <c r="B118" s="216" t="s">
        <v>2103</v>
      </c>
      <c r="C118" s="343"/>
      <c r="D118" s="343"/>
      <c r="E118" s="57"/>
      <c r="F118" s="57"/>
      <c r="G118" s="57"/>
      <c r="H118" s="57"/>
      <c r="I118" s="57"/>
      <c r="J118" s="738"/>
      <c r="K118" s="738"/>
      <c r="L118" s="738"/>
      <c r="M118" s="738"/>
      <c r="N118" s="739"/>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topLeftCell="A37" zoomScale="76" zoomScaleNormal="76"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848"/>
      <c r="C1" s="860"/>
      <c r="D1" s="861"/>
      <c r="E1" s="861"/>
      <c r="F1" s="861"/>
      <c r="G1" s="861"/>
      <c r="H1" s="861"/>
      <c r="I1" s="861"/>
      <c r="J1" s="862"/>
      <c r="K1" s="863" t="s">
        <v>2036</v>
      </c>
      <c r="L1" s="865" t="s">
        <v>2037</v>
      </c>
      <c r="M1" s="866"/>
      <c r="N1" s="867"/>
    </row>
    <row r="2" spans="2:14" ht="21" customHeight="1">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133</v>
      </c>
      <c r="C31" s="81" t="s">
        <v>134</v>
      </c>
      <c r="D31" s="82"/>
      <c r="E31" s="82"/>
      <c r="F31" s="82"/>
      <c r="G31" s="82"/>
      <c r="H31" s="82"/>
      <c r="I31" s="82"/>
      <c r="J31" s="83"/>
      <c r="K31" s="263"/>
      <c r="L31" s="261" t="s">
        <v>128</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26"/>
      <c r="N36" s="227"/>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351"/>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1206</v>
      </c>
      <c r="B48" s="43" t="str">
        <f>VLOOKUP(A48,MATERIALES!A4:D373,3,FALSE)</f>
        <v>Cal</v>
      </c>
      <c r="C48" s="236"/>
      <c r="D48" s="236"/>
      <c r="E48" s="236"/>
      <c r="F48" s="236"/>
      <c r="G48" s="236"/>
      <c r="H48" s="236"/>
      <c r="I48" s="223"/>
      <c r="J48" s="200" t="str">
        <f>VLOOKUP(A48,MATERIALES!A4:D373,2,FALSE)</f>
        <v>kg</v>
      </c>
      <c r="K48" s="237">
        <v>1</v>
      </c>
      <c r="L48" s="222"/>
      <c r="M48" s="352">
        <f>VLOOKUP(A48,MATERIALES!A4:D395,4,FALSE)</f>
        <v>992.94036292568819</v>
      </c>
      <c r="N48" s="227">
        <f>K48*M48</f>
        <v>992.94036292568819</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992.94036292568819</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2:15" ht="15.75" thickBot="1">
      <c r="B65" s="765" t="s">
        <v>2072</v>
      </c>
      <c r="C65" s="766"/>
      <c r="D65" s="766"/>
      <c r="E65" s="766"/>
      <c r="F65" s="766"/>
      <c r="G65" s="766"/>
      <c r="H65" s="766"/>
      <c r="I65" s="766"/>
      <c r="J65" s="766"/>
      <c r="K65" s="766"/>
      <c r="L65" s="766"/>
      <c r="M65" s="767"/>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85" t="s">
        <v>2108</v>
      </c>
      <c r="C69" s="786"/>
      <c r="D69" s="786"/>
      <c r="E69" s="786"/>
      <c r="F69" s="786"/>
      <c r="G69" s="786"/>
      <c r="H69" s="786"/>
      <c r="I69" s="73" t="s">
        <v>2082</v>
      </c>
      <c r="J69" s="75" t="s">
        <v>2109</v>
      </c>
      <c r="K69" s="74" t="s">
        <v>2084</v>
      </c>
      <c r="L69" s="787" t="s">
        <v>2070</v>
      </c>
      <c r="M69" s="788"/>
      <c r="N69" s="98" t="s">
        <v>2071</v>
      </c>
    </row>
    <row r="70" spans="2:15">
      <c r="B70" s="49"/>
      <c r="C70" s="47"/>
      <c r="D70" s="47"/>
      <c r="E70" s="47"/>
      <c r="F70" s="47"/>
      <c r="G70" s="47"/>
      <c r="H70" s="47"/>
      <c r="I70" s="247"/>
      <c r="J70" s="248"/>
      <c r="K70" s="249"/>
      <c r="L70" s="50"/>
      <c r="M70" s="250"/>
      <c r="N70" s="345"/>
      <c r="O70" s="106"/>
    </row>
    <row r="71" spans="2:15">
      <c r="B71" s="49"/>
      <c r="C71" s="47"/>
      <c r="D71" s="47"/>
      <c r="E71" s="47"/>
      <c r="F71" s="47"/>
      <c r="G71" s="47"/>
      <c r="H71" s="47"/>
      <c r="I71" s="247"/>
      <c r="J71" s="248"/>
      <c r="K71" s="249"/>
      <c r="L71" s="50"/>
      <c r="M71" s="254"/>
      <c r="N71" s="345"/>
    </row>
    <row r="72" spans="2:15">
      <c r="B72" s="49"/>
      <c r="C72" s="47"/>
      <c r="D72" s="47"/>
      <c r="E72" s="47"/>
      <c r="F72" s="47"/>
      <c r="G72" s="47"/>
      <c r="H72" s="47"/>
      <c r="I72" s="234"/>
      <c r="J72" s="252"/>
      <c r="K72" s="253"/>
      <c r="L72" s="50"/>
      <c r="M72" s="255"/>
      <c r="N72" s="251"/>
    </row>
    <row r="73" spans="2:15">
      <c r="B73" s="49"/>
      <c r="C73" s="47"/>
      <c r="D73" s="47"/>
      <c r="E73" s="47"/>
      <c r="F73" s="47"/>
      <c r="G73" s="47"/>
      <c r="H73" s="47"/>
      <c r="I73" s="234"/>
      <c r="J73" s="252"/>
      <c r="K73" s="253"/>
      <c r="L73" s="273"/>
      <c r="M73" s="255"/>
      <c r="N73" s="251"/>
    </row>
    <row r="74" spans="2:15">
      <c r="B74" s="49"/>
      <c r="C74" s="47"/>
      <c r="D74" s="47"/>
      <c r="E74" s="47"/>
      <c r="F74" s="47"/>
      <c r="G74" s="47"/>
      <c r="H74" s="47"/>
      <c r="I74" s="234"/>
      <c r="J74" s="252"/>
      <c r="K74" s="253"/>
      <c r="L74" s="273"/>
      <c r="M74" s="255"/>
      <c r="N74" s="251"/>
    </row>
    <row r="75" spans="2:15" ht="15.75" thickBot="1">
      <c r="B75" s="746"/>
      <c r="C75" s="747"/>
      <c r="D75" s="747"/>
      <c r="E75" s="747"/>
      <c r="F75" s="747"/>
      <c r="G75" s="747"/>
      <c r="H75" s="747"/>
      <c r="I75" s="124"/>
      <c r="J75" s="124"/>
      <c r="K75" s="124"/>
      <c r="L75" s="847"/>
      <c r="M75" s="847"/>
      <c r="N75" s="45"/>
    </row>
    <row r="76" spans="2:15" ht="15.75" thickBot="1">
      <c r="B76" s="759" t="s">
        <v>2072</v>
      </c>
      <c r="C76" s="760"/>
      <c r="D76" s="760"/>
      <c r="E76" s="760"/>
      <c r="F76" s="760"/>
      <c r="G76" s="760"/>
      <c r="H76" s="760"/>
      <c r="I76" s="766"/>
      <c r="J76" s="766"/>
      <c r="K76" s="766"/>
      <c r="L76" s="766"/>
      <c r="M76" s="767"/>
      <c r="N76" s="256"/>
    </row>
    <row r="77" spans="2:15" ht="15.75" thickBot="1">
      <c r="B77" s="33"/>
      <c r="C77" s="34"/>
      <c r="D77" s="34"/>
      <c r="E77" s="34"/>
      <c r="F77" s="34"/>
      <c r="G77" s="34"/>
      <c r="H77" s="34"/>
      <c r="I77" s="34"/>
      <c r="J77" s="34"/>
      <c r="K77" s="34"/>
      <c r="L77" s="34"/>
      <c r="M77" s="34"/>
      <c r="N77" s="35"/>
    </row>
    <row r="78" spans="2:15" ht="15.75" thickBot="1">
      <c r="B78" s="759" t="s">
        <v>2085</v>
      </c>
      <c r="C78" s="760"/>
      <c r="D78" s="760"/>
      <c r="E78" s="760"/>
      <c r="F78" s="760"/>
      <c r="G78" s="760"/>
      <c r="H78" s="760"/>
      <c r="I78" s="760"/>
      <c r="J78" s="760"/>
      <c r="K78" s="760"/>
      <c r="L78" s="760"/>
      <c r="M78" s="761"/>
      <c r="N78" s="99">
        <f>N43+N54+N65+N76</f>
        <v>992.94036292568819</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198.58807258513764</v>
      </c>
      <c r="M83" s="794"/>
      <c r="N83" s="51"/>
    </row>
    <row r="84" spans="1:14">
      <c r="B84" s="89" t="s">
        <v>2090</v>
      </c>
      <c r="C84" s="90"/>
      <c r="D84" s="90"/>
      <c r="E84" s="90"/>
      <c r="F84" s="90"/>
      <c r="G84" s="90"/>
      <c r="H84" s="90"/>
      <c r="I84" s="87"/>
      <c r="J84" s="88"/>
      <c r="K84" s="259">
        <v>0.05</v>
      </c>
      <c r="L84" s="793">
        <f>N78*K84</f>
        <v>49.64701814628441</v>
      </c>
      <c r="M84" s="794"/>
      <c r="N84" s="51"/>
    </row>
    <row r="85" spans="1:14" ht="15.75" thickBot="1">
      <c r="B85" s="91" t="s">
        <v>2091</v>
      </c>
      <c r="C85" s="92"/>
      <c r="D85" s="92"/>
      <c r="E85" s="92"/>
      <c r="F85" s="92"/>
      <c r="G85" s="92"/>
      <c r="H85" s="92"/>
      <c r="I85" s="93"/>
      <c r="J85" s="94"/>
      <c r="K85" s="260">
        <v>0.05</v>
      </c>
      <c r="L85" s="795">
        <f>N78*K85</f>
        <v>49.64701814628441</v>
      </c>
      <c r="M85" s="796"/>
      <c r="N85" s="51"/>
    </row>
    <row r="86" spans="1:14" ht="15.75" thickBot="1">
      <c r="B86" s="759" t="s">
        <v>2072</v>
      </c>
      <c r="C86" s="760"/>
      <c r="D86" s="760"/>
      <c r="E86" s="760"/>
      <c r="F86" s="760"/>
      <c r="G86" s="760"/>
      <c r="H86" s="760"/>
      <c r="I86" s="760"/>
      <c r="J86" s="760"/>
      <c r="K86" s="760"/>
      <c r="L86" s="760"/>
      <c r="M86" s="761"/>
      <c r="N86" s="52">
        <f>L83+L84+L85</f>
        <v>297.88210887770646</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1290.8224718033946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75"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topLeftCell="A46" zoomScale="78" zoomScaleNormal="78" workbookViewId="0">
      <selection activeCell="M69" sqref="M69:M70"/>
    </sheetView>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135</v>
      </c>
      <c r="C31" s="81" t="s">
        <v>136</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821</v>
      </c>
      <c r="B36" s="772" t="str">
        <f>VLOOKUP(A36,EQUIPOS!A6:D154,3,FALSE)</f>
        <v xml:space="preserve">Carrotanque de agua(1000 Galones) </v>
      </c>
      <c r="C36" s="773"/>
      <c r="D36" s="773"/>
      <c r="E36" s="773"/>
      <c r="F36" s="773"/>
      <c r="G36" s="773"/>
      <c r="H36" s="774"/>
      <c r="I36" s="222"/>
      <c r="J36" s="223"/>
      <c r="K36" s="224">
        <f>VLOOKUP(A36,EQUIPOS!A6:D163,4,FALSE)</f>
        <v>70220.503352192478</v>
      </c>
      <c r="L36" s="225"/>
      <c r="M36" s="226">
        <v>600</v>
      </c>
      <c r="N36" s="227">
        <f>K36/M36</f>
        <v>117.03417225365413</v>
      </c>
    </row>
    <row r="37" spans="1:14">
      <c r="A37" s="113" t="s">
        <v>959</v>
      </c>
      <c r="B37" s="772" t="str">
        <f>VLOOKUP(A37,EQUIPOS!A7:D154,3,FALSE)</f>
        <v>Motoniveladora  potencia 215 HP, ancho de cuchilla 4,27 m, peso 18 ton.</v>
      </c>
      <c r="C37" s="773"/>
      <c r="D37" s="773"/>
      <c r="E37" s="773"/>
      <c r="F37" s="773"/>
      <c r="G37" s="773"/>
      <c r="H37" s="774"/>
      <c r="I37" s="222"/>
      <c r="J37" s="223"/>
      <c r="K37" s="224">
        <f>VLOOKUP(A37,EQUIPOS!A7:D164,4,FALSE)</f>
        <v>222749.75120110402</v>
      </c>
      <c r="L37" s="225"/>
      <c r="M37" s="226">
        <v>600</v>
      </c>
      <c r="N37" s="227">
        <f>K37/M37</f>
        <v>371.24958533517338</v>
      </c>
    </row>
    <row r="38" spans="1:14">
      <c r="A38" t="s">
        <v>1075</v>
      </c>
      <c r="B38" s="772" t="str">
        <f>VLOOKUP(A38,EQUIPOS!A8:D154,3,FALSE)</f>
        <v xml:space="preserve">Vibrocompatador, potencia 153 HP, peso 10 Ton. </v>
      </c>
      <c r="C38" s="773"/>
      <c r="D38" s="773"/>
      <c r="E38" s="773"/>
      <c r="F38" s="773"/>
      <c r="G38" s="773"/>
      <c r="H38" s="774"/>
      <c r="I38" s="222"/>
      <c r="J38" s="223"/>
      <c r="K38" s="224">
        <f>VLOOKUP(A38,EQUIPOS!A8:D165,4,FALSE)</f>
        <v>131864.31094790224</v>
      </c>
      <c r="L38" s="225"/>
      <c r="M38" s="226">
        <v>600</v>
      </c>
      <c r="N38" s="227">
        <f>K38/M38</f>
        <v>219.77385157983707</v>
      </c>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N75*M41</f>
        <v>0.48305673669668325</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708.54066590536127</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1131</v>
      </c>
      <c r="B48" s="43" t="str">
        <f>VLOOKUP(A48,MATERIALES!A5:D373,3,FALSE)</f>
        <v>Agua</v>
      </c>
      <c r="C48" s="236"/>
      <c r="D48" s="236"/>
      <c r="E48" s="236"/>
      <c r="F48" s="236"/>
      <c r="G48" s="236"/>
      <c r="H48" s="236"/>
      <c r="I48" s="223"/>
      <c r="J48" s="200" t="str">
        <f>VLOOKUP(A48,MATERIALES!A4:D373,2,FALSE)</f>
        <v>lt</v>
      </c>
      <c r="K48" s="237">
        <v>3</v>
      </c>
      <c r="L48" s="222"/>
      <c r="M48" s="352">
        <f>VLOOKUP(A48,MATERIALES!A5:D396,4,FALSE)</f>
        <v>56.024337816260008</v>
      </c>
      <c r="N48" s="227">
        <f>K48*M48</f>
        <v>168.07301344878002</v>
      </c>
    </row>
    <row r="49" spans="1:14">
      <c r="A49" s="108"/>
      <c r="B49" s="43"/>
      <c r="C49" s="236"/>
      <c r="D49" s="236"/>
      <c r="E49" s="236"/>
      <c r="F49" s="236"/>
      <c r="G49" s="236"/>
      <c r="H49" s="236"/>
      <c r="I49" s="223"/>
      <c r="J49" s="200"/>
      <c r="K49" s="237"/>
      <c r="L49" s="222"/>
      <c r="M49" s="238"/>
      <c r="N49" s="227"/>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ht="15.75" thickBot="1">
      <c r="B52" s="754"/>
      <c r="C52" s="755"/>
      <c r="D52" s="755"/>
      <c r="E52" s="755"/>
      <c r="F52" s="755"/>
      <c r="G52" s="755"/>
      <c r="H52" s="755"/>
      <c r="I52" s="756"/>
      <c r="J52" s="42"/>
      <c r="K52" s="44"/>
      <c r="L52" s="757"/>
      <c r="M52" s="758"/>
      <c r="N52" s="45"/>
    </row>
    <row r="53" spans="1:14" ht="15.75" thickBot="1">
      <c r="B53" s="759" t="s">
        <v>2072</v>
      </c>
      <c r="C53" s="760"/>
      <c r="D53" s="760"/>
      <c r="E53" s="760"/>
      <c r="F53" s="760"/>
      <c r="G53" s="760"/>
      <c r="H53" s="760"/>
      <c r="I53" s="760"/>
      <c r="J53" s="760"/>
      <c r="K53" s="760"/>
      <c r="L53" s="760"/>
      <c r="M53" s="761"/>
      <c r="N53" s="344">
        <f>SUM(N48:N52)</f>
        <v>168.07301344878002</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B58" s="46"/>
      <c r="C58" s="272"/>
      <c r="D58" s="272"/>
      <c r="E58" s="272"/>
      <c r="F58" s="272"/>
      <c r="G58" s="272"/>
      <c r="H58" s="266"/>
      <c r="I58" s="234"/>
      <c r="J58" s="241"/>
      <c r="K58" s="234"/>
      <c r="L58" s="763"/>
      <c r="M58" s="764"/>
      <c r="N58" s="242"/>
    </row>
    <row r="59" spans="1:14">
      <c r="B59" s="46"/>
      <c r="C59" s="47"/>
      <c r="D59" s="47"/>
      <c r="E59" s="47"/>
      <c r="F59" s="47"/>
      <c r="G59" s="47"/>
      <c r="H59" s="243"/>
      <c r="I59" s="234"/>
      <c r="J59" s="234"/>
      <c r="K59" s="234"/>
      <c r="L59" s="244"/>
      <c r="M59" s="245"/>
      <c r="N59" s="246"/>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788"/>
      <c r="N68" s="98" t="s">
        <v>2071</v>
      </c>
    </row>
    <row r="69" spans="1:15">
      <c r="A69" t="s">
        <v>728</v>
      </c>
      <c r="B69" s="49" t="str">
        <f>VLOOKUP(A69,'MANO DE OBRA'!A8:D68,3,FALSE)</f>
        <v>Oficial</v>
      </c>
      <c r="C69" s="47"/>
      <c r="D69" s="47"/>
      <c r="E69" s="47"/>
      <c r="F69" s="47"/>
      <c r="G69" s="47"/>
      <c r="H69" s="47"/>
      <c r="I69" s="247">
        <f>K69/J69*100</f>
        <v>57668.23979157189</v>
      </c>
      <c r="J69" s="248">
        <v>185</v>
      </c>
      <c r="K69" s="249">
        <f>VLOOKUP(A69,'MANO DE OBRA'!A8:D99,4,FALSE)</f>
        <v>106686.24361440798</v>
      </c>
      <c r="L69" s="50"/>
      <c r="M69" s="250">
        <v>4800</v>
      </c>
      <c r="N69" s="345">
        <f>K69/M69</f>
        <v>22.226300753001663</v>
      </c>
      <c r="O69" s="106"/>
    </row>
    <row r="70" spans="1:15">
      <c r="A70" t="s">
        <v>706</v>
      </c>
      <c r="B70" s="49" t="str">
        <f>VLOOKUP(A70,'MANO DE OBRA'!A8:D69,3,FALSE)</f>
        <v>Obrero (2)</v>
      </c>
      <c r="C70" s="47"/>
      <c r="D70" s="47"/>
      <c r="E70" s="47"/>
      <c r="F70" s="47"/>
      <c r="G70" s="47"/>
      <c r="H70" s="47"/>
      <c r="I70" s="247">
        <f>K70/J70*100</f>
        <v>67665.399999999994</v>
      </c>
      <c r="J70" s="248">
        <v>185</v>
      </c>
      <c r="K70" s="249">
        <f>VLOOKUP(A70,'MANO DE OBRA'!A8:D100,4,FALSE)</f>
        <v>125180.98999999999</v>
      </c>
      <c r="L70" s="50"/>
      <c r="M70" s="254">
        <v>4800</v>
      </c>
      <c r="N70" s="345">
        <f>K70/M70</f>
        <v>26.079372916666664</v>
      </c>
    </row>
    <row r="71" spans="1:15">
      <c r="B71" s="49"/>
      <c r="C71" s="47"/>
      <c r="D71" s="47"/>
      <c r="E71" s="47"/>
      <c r="F71" s="47"/>
      <c r="G71" s="47"/>
      <c r="H71" s="47"/>
      <c r="I71" s="234"/>
      <c r="J71" s="252"/>
      <c r="K71" s="253"/>
      <c r="L71" s="50"/>
      <c r="M71" s="255"/>
      <c r="N71" s="251"/>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ht="15.75" thickBot="1">
      <c r="B74" s="746"/>
      <c r="C74" s="747"/>
      <c r="D74" s="747"/>
      <c r="E74" s="747"/>
      <c r="F74" s="747"/>
      <c r="G74" s="747"/>
      <c r="H74" s="747"/>
      <c r="I74" s="124"/>
      <c r="J74" s="124"/>
      <c r="K74" s="124"/>
      <c r="L74" s="847"/>
      <c r="M74" s="847"/>
      <c r="N74" s="45"/>
    </row>
    <row r="75" spans="1:15" ht="15.75" thickBot="1">
      <c r="B75" s="759" t="s">
        <v>2072</v>
      </c>
      <c r="C75" s="760"/>
      <c r="D75" s="760"/>
      <c r="E75" s="760"/>
      <c r="F75" s="760"/>
      <c r="G75" s="760"/>
      <c r="H75" s="760"/>
      <c r="I75" s="766"/>
      <c r="J75" s="766"/>
      <c r="K75" s="766"/>
      <c r="L75" s="766"/>
      <c r="M75" s="767"/>
      <c r="N75" s="256">
        <f>SUM(N69:N74)</f>
        <v>48.305673669668323</v>
      </c>
    </row>
    <row r="76" spans="1:15" ht="15.75" thickBot="1">
      <c r="B76" s="33"/>
      <c r="C76" s="34"/>
      <c r="D76" s="34"/>
      <c r="E76" s="34"/>
      <c r="F76" s="34"/>
      <c r="G76" s="34"/>
      <c r="H76" s="34"/>
      <c r="I76" s="34"/>
      <c r="J76" s="34"/>
      <c r="K76" s="34"/>
      <c r="L76" s="34"/>
      <c r="M76" s="34"/>
      <c r="N76" s="35"/>
    </row>
    <row r="77" spans="1:15" ht="15.75" thickBot="1">
      <c r="B77" s="759" t="s">
        <v>2085</v>
      </c>
      <c r="C77" s="760"/>
      <c r="D77" s="760"/>
      <c r="E77" s="760"/>
      <c r="F77" s="760"/>
      <c r="G77" s="760"/>
      <c r="H77" s="760"/>
      <c r="I77" s="760"/>
      <c r="J77" s="760"/>
      <c r="K77" s="760"/>
      <c r="L77" s="760"/>
      <c r="M77" s="761"/>
      <c r="N77" s="99">
        <f>N43+N53+N64+N75</f>
        <v>924.91935302380955</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750" t="s">
        <v>2110</v>
      </c>
      <c r="C81" s="751"/>
      <c r="D81" s="751"/>
      <c r="E81" s="751"/>
      <c r="F81" s="751"/>
      <c r="G81" s="751"/>
      <c r="H81" s="751"/>
      <c r="I81" s="269"/>
      <c r="J81" s="289"/>
      <c r="K81" s="257" t="s">
        <v>2087</v>
      </c>
      <c r="L81" s="789" t="s">
        <v>2088</v>
      </c>
      <c r="M81" s="790"/>
      <c r="N81" s="258"/>
    </row>
    <row r="82" spans="1:14">
      <c r="B82" s="791" t="s">
        <v>2111</v>
      </c>
      <c r="C82" s="792"/>
      <c r="D82" s="792"/>
      <c r="E82" s="792"/>
      <c r="F82" s="792"/>
      <c r="G82" s="792"/>
      <c r="H82" s="792"/>
      <c r="I82" s="87"/>
      <c r="J82" s="88"/>
      <c r="K82" s="259">
        <v>0.2</v>
      </c>
      <c r="L82" s="793">
        <f>N77*K82</f>
        <v>184.98387060476193</v>
      </c>
      <c r="M82" s="794"/>
      <c r="N82" s="51"/>
    </row>
    <row r="83" spans="1:14">
      <c r="B83" s="89" t="s">
        <v>2090</v>
      </c>
      <c r="C83" s="90"/>
      <c r="D83" s="90"/>
      <c r="E83" s="90"/>
      <c r="F83" s="90"/>
      <c r="G83" s="90"/>
      <c r="H83" s="90"/>
      <c r="I83" s="87"/>
      <c r="J83" s="88"/>
      <c r="K83" s="259">
        <v>0.05</v>
      </c>
      <c r="L83" s="793">
        <f>N77*K83</f>
        <v>46.245967651190483</v>
      </c>
      <c r="M83" s="794"/>
      <c r="N83" s="51"/>
    </row>
    <row r="84" spans="1:14" ht="15.75" thickBot="1">
      <c r="B84" s="91" t="s">
        <v>2091</v>
      </c>
      <c r="C84" s="92"/>
      <c r="D84" s="92"/>
      <c r="E84" s="92"/>
      <c r="F84" s="92"/>
      <c r="G84" s="92"/>
      <c r="H84" s="92"/>
      <c r="I84" s="93"/>
      <c r="J84" s="94"/>
      <c r="K84" s="260">
        <v>0.05</v>
      </c>
      <c r="L84" s="795">
        <f>N77*K84</f>
        <v>46.245967651190483</v>
      </c>
      <c r="M84" s="796"/>
      <c r="N84" s="51"/>
    </row>
    <row r="85" spans="1:14" ht="15.75" thickBot="1">
      <c r="B85" s="759" t="s">
        <v>2072</v>
      </c>
      <c r="C85" s="760"/>
      <c r="D85" s="760"/>
      <c r="E85" s="760"/>
      <c r="F85" s="760"/>
      <c r="G85" s="760"/>
      <c r="H85" s="760"/>
      <c r="I85" s="760"/>
      <c r="J85" s="760"/>
      <c r="K85" s="760"/>
      <c r="L85" s="760"/>
      <c r="M85" s="761"/>
      <c r="N85" s="52">
        <f>L82+L83+L84</f>
        <v>277.4758059071429</v>
      </c>
    </row>
    <row r="86" spans="1:14" ht="15.75" thickBot="1">
      <c r="B86" s="33"/>
      <c r="C86" s="34"/>
      <c r="D86" s="34"/>
      <c r="E86" s="34"/>
      <c r="F86" s="34"/>
      <c r="G86" s="34"/>
      <c r="H86" s="34"/>
      <c r="I86" s="34"/>
      <c r="J86" s="34"/>
      <c r="K86" s="34"/>
      <c r="L86" s="34"/>
      <c r="M86" s="34"/>
      <c r="N86" s="35"/>
    </row>
    <row r="87" spans="1:14" ht="15.75" thickBot="1">
      <c r="A87" t="s">
        <v>2114</v>
      </c>
      <c r="B87" s="759" t="s">
        <v>2113</v>
      </c>
      <c r="C87" s="760"/>
      <c r="D87" s="760"/>
      <c r="E87" s="760"/>
      <c r="F87" s="760"/>
      <c r="G87" s="760"/>
      <c r="H87" s="760"/>
      <c r="I87" s="760"/>
      <c r="J87" s="760"/>
      <c r="K87" s="760"/>
      <c r="L87" s="760"/>
      <c r="M87" s="761"/>
      <c r="N87" s="166">
        <f>N77+N85</f>
        <v>1202.3951589309524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3" t="s">
        <v>2097</v>
      </c>
      <c r="C97" s="204"/>
      <c r="D97" s="204"/>
      <c r="E97" s="204"/>
      <c r="F97" s="204"/>
      <c r="G97" s="204"/>
      <c r="H97" s="204"/>
      <c r="I97" s="204"/>
      <c r="J97" s="204"/>
      <c r="K97" s="204"/>
      <c r="L97" s="204"/>
      <c r="M97" s="204"/>
      <c r="N97" s="205"/>
    </row>
    <row r="98" spans="2:14">
      <c r="B98" s="206"/>
      <c r="C98" s="207"/>
      <c r="D98" s="207"/>
      <c r="E98" s="207"/>
      <c r="F98" s="207"/>
      <c r="G98" s="207"/>
      <c r="H98" s="207"/>
      <c r="I98" s="207"/>
      <c r="J98" s="207"/>
      <c r="K98" s="207"/>
      <c r="L98" s="207"/>
      <c r="M98" s="207"/>
      <c r="N98" s="208"/>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ht="15.75" thickBot="1">
      <c r="B101" s="209"/>
      <c r="C101" s="210"/>
      <c r="D101" s="210"/>
      <c r="E101" s="210"/>
      <c r="F101" s="210"/>
      <c r="G101" s="210"/>
      <c r="H101" s="210"/>
      <c r="I101" s="210"/>
      <c r="J101" s="210"/>
      <c r="K101" s="210"/>
      <c r="L101" s="210"/>
      <c r="M101" s="210"/>
      <c r="N101" s="211"/>
    </row>
    <row r="102" spans="2:14">
      <c r="B102" s="212"/>
      <c r="C102" s="213"/>
      <c r="D102" s="213"/>
      <c r="E102" s="213"/>
      <c r="F102" s="213"/>
      <c r="G102" s="213"/>
      <c r="H102" s="213"/>
      <c r="I102" s="213"/>
      <c r="J102" s="213"/>
      <c r="K102" s="213"/>
      <c r="L102" s="213"/>
      <c r="M102" s="213"/>
      <c r="N102" s="214"/>
    </row>
    <row r="103" spans="2:14">
      <c r="B103" s="198" t="s">
        <v>2098</v>
      </c>
      <c r="C103" s="31"/>
      <c r="D103" s="31"/>
      <c r="E103" s="31"/>
      <c r="F103" s="31"/>
      <c r="G103" s="31"/>
      <c r="H103" s="31"/>
      <c r="I103" s="31"/>
      <c r="J103" s="31"/>
      <c r="K103" s="31"/>
      <c r="L103" s="31"/>
      <c r="M103" s="31"/>
      <c r="N103" s="32"/>
    </row>
    <row r="104" spans="2:14" ht="15" customHeight="1">
      <c r="B104" s="797" t="s">
        <v>2099</v>
      </c>
      <c r="C104" s="798"/>
      <c r="D104" s="798"/>
      <c r="E104" s="798"/>
      <c r="F104" s="798"/>
      <c r="G104" s="798"/>
      <c r="H104" s="798"/>
      <c r="I104" s="798"/>
      <c r="J104" s="798"/>
      <c r="K104" s="798"/>
      <c r="L104" s="798"/>
      <c r="M104" s="798"/>
      <c r="N104" s="799"/>
    </row>
    <row r="105" spans="2:14" ht="15" customHeight="1">
      <c r="B105" s="797"/>
      <c r="C105" s="798"/>
      <c r="D105" s="798"/>
      <c r="E105" s="798"/>
      <c r="F105" s="798"/>
      <c r="G105" s="798"/>
      <c r="H105" s="798"/>
      <c r="I105" s="798"/>
      <c r="J105" s="798"/>
      <c r="K105" s="798"/>
      <c r="L105" s="798"/>
      <c r="M105" s="798"/>
      <c r="N105" s="799"/>
    </row>
    <row r="106" spans="2:14" ht="30" customHeight="1">
      <c r="B106" s="800" t="s">
        <v>2100</v>
      </c>
      <c r="C106" s="801"/>
      <c r="D106" s="801"/>
      <c r="E106" s="801"/>
      <c r="F106" s="801"/>
      <c r="G106" s="801"/>
      <c r="H106" s="801"/>
      <c r="I106" s="801"/>
      <c r="J106" s="801"/>
      <c r="K106" s="801"/>
      <c r="L106" s="801"/>
      <c r="M106" s="801"/>
      <c r="N106" s="802"/>
    </row>
    <row r="107" spans="2:14">
      <c r="B107" s="800"/>
      <c r="C107" s="801"/>
      <c r="D107" s="801"/>
      <c r="E107" s="801"/>
      <c r="F107" s="801"/>
      <c r="G107" s="801"/>
      <c r="H107" s="801"/>
      <c r="I107" s="801"/>
      <c r="J107" s="801"/>
      <c r="K107" s="801"/>
      <c r="L107" s="801"/>
      <c r="M107" s="801"/>
      <c r="N107" s="802"/>
    </row>
    <row r="108" spans="2:14">
      <c r="B108" s="286"/>
      <c r="C108" s="287"/>
      <c r="D108" s="287"/>
      <c r="E108" s="287"/>
      <c r="F108" s="287"/>
      <c r="G108" s="287"/>
      <c r="H108" s="287"/>
      <c r="I108" s="287"/>
      <c r="J108" s="287"/>
      <c r="K108" s="287"/>
      <c r="L108" s="287"/>
      <c r="M108" s="287"/>
      <c r="N108" s="288"/>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198"/>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736"/>
      <c r="K117" s="736"/>
      <c r="L117" s="736"/>
      <c r="M117" s="736"/>
      <c r="N117" s="737"/>
    </row>
    <row r="118" spans="2:14" ht="15.75" thickBot="1">
      <c r="B118" s="216" t="s">
        <v>2103</v>
      </c>
      <c r="C118" s="343"/>
      <c r="D118" s="343"/>
      <c r="E118" s="57"/>
      <c r="F118" s="57"/>
      <c r="G118" s="57"/>
      <c r="H118" s="57"/>
      <c r="I118" s="57"/>
      <c r="J118" s="738"/>
      <c r="K118" s="738"/>
      <c r="L118" s="738"/>
      <c r="M118" s="738"/>
      <c r="N118" s="739"/>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topLeftCell="A22"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137</v>
      </c>
      <c r="C31" s="81" t="s">
        <v>138</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821</v>
      </c>
      <c r="B36" s="772" t="str">
        <f>VLOOKUP(A36,EQUIPOS!A6:D154,3,FALSE)</f>
        <v xml:space="preserve">Carrotanque de agua(1000 Galones) </v>
      </c>
      <c r="C36" s="773"/>
      <c r="D36" s="773"/>
      <c r="E36" s="773"/>
      <c r="F36" s="773"/>
      <c r="G36" s="773"/>
      <c r="H36" s="774"/>
      <c r="I36" s="222"/>
      <c r="J36" s="223"/>
      <c r="K36" s="224">
        <f>VLOOKUP(A36,EQUIPOS!A6:D163,4,FALSE)</f>
        <v>70220.503352192478</v>
      </c>
      <c r="L36" s="225"/>
      <c r="M36" s="226">
        <v>45</v>
      </c>
      <c r="N36" s="227">
        <f>K36/M36</f>
        <v>1560.4556300487218</v>
      </c>
    </row>
    <row r="37" spans="1:14">
      <c r="A37" s="113" t="s">
        <v>959</v>
      </c>
      <c r="B37" s="772" t="str">
        <f>VLOOKUP(A37,EQUIPOS!A7:D154,3,FALSE)</f>
        <v>Motoniveladora  potencia 215 HP, ancho de cuchilla 4,27 m, peso 18 ton.</v>
      </c>
      <c r="C37" s="773"/>
      <c r="D37" s="773"/>
      <c r="E37" s="773"/>
      <c r="F37" s="773"/>
      <c r="G37" s="773"/>
      <c r="H37" s="774"/>
      <c r="I37" s="222"/>
      <c r="J37" s="223"/>
      <c r="K37" s="224">
        <f>VLOOKUP(A37,EQUIPOS!A7:D164,4,FALSE)</f>
        <v>222749.75120110402</v>
      </c>
      <c r="L37" s="225"/>
      <c r="M37" s="226">
        <v>45</v>
      </c>
      <c r="N37" s="227">
        <f>K37/M37</f>
        <v>4949.9944711356447</v>
      </c>
    </row>
    <row r="38" spans="1:14">
      <c r="A38" t="s">
        <v>1075</v>
      </c>
      <c r="B38" s="772" t="str">
        <f>VLOOKUP(A38,EQUIPOS!A8:D154,3,FALSE)</f>
        <v xml:space="preserve">Vibrocompatador, potencia 153 HP, peso 10 Ton. </v>
      </c>
      <c r="C38" s="773"/>
      <c r="D38" s="773"/>
      <c r="E38" s="773"/>
      <c r="F38" s="773"/>
      <c r="G38" s="773"/>
      <c r="H38" s="774"/>
      <c r="I38" s="222"/>
      <c r="J38" s="223"/>
      <c r="K38" s="224">
        <f>VLOOKUP(A38,EQUIPOS!A8:D165,4,FALSE)</f>
        <v>131864.31094790224</v>
      </c>
      <c r="L38" s="225"/>
      <c r="M38" s="226">
        <v>45</v>
      </c>
      <c r="N38" s="227">
        <f>K38/M38</f>
        <v>2930.3180210644941</v>
      </c>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0.02</v>
      </c>
      <c r="N41" s="295">
        <f>N75*M41</f>
        <v>12.881512978578222</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9453.6496352274389</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1131</v>
      </c>
      <c r="B48" s="43" t="str">
        <f>VLOOKUP(A48,MATERIALES!A5:D373,3,FALSE)</f>
        <v>Agua</v>
      </c>
      <c r="C48" s="236"/>
      <c r="D48" s="236"/>
      <c r="E48" s="236"/>
      <c r="F48" s="236"/>
      <c r="G48" s="236"/>
      <c r="H48" s="236"/>
      <c r="I48" s="223"/>
      <c r="J48" s="200" t="str">
        <f>VLOOKUP(A48,MATERIALES!A4:D373,2,FALSE)</f>
        <v>lt</v>
      </c>
      <c r="K48" s="237">
        <v>25</v>
      </c>
      <c r="L48" s="222"/>
      <c r="M48" s="352">
        <f>VLOOKUP(A48,MATERIALES!A5:D396,4,FALSE)</f>
        <v>56.024337816260008</v>
      </c>
      <c r="N48" s="227">
        <f>K48*M48</f>
        <v>1400.6084454065001</v>
      </c>
    </row>
    <row r="49" spans="1:14">
      <c r="A49" s="108" t="s">
        <v>1490</v>
      </c>
      <c r="B49" s="43" t="str">
        <f>VLOOKUP(A49,MATERIALES!A6:D373,3,FALSE)</f>
        <v xml:space="preserve">Material  de afirmado de la Zona </v>
      </c>
      <c r="C49" s="236"/>
      <c r="D49" s="236"/>
      <c r="E49" s="236"/>
      <c r="F49" s="236"/>
      <c r="G49" s="236"/>
      <c r="H49" s="236"/>
      <c r="I49" s="223"/>
      <c r="J49" s="200" t="str">
        <f>VLOOKUP(A49,MATERIALES!A5:D373,2,FALSE)</f>
        <v>m3</v>
      </c>
      <c r="K49" s="237">
        <v>1.25</v>
      </c>
      <c r="L49" s="222"/>
      <c r="M49" s="352">
        <f>VLOOKUP(A49,MATERIALES!A6:D397,4,FALSE)</f>
        <v>22065.060720291382</v>
      </c>
      <c r="N49" s="227">
        <f>K49*M49</f>
        <v>27581.325900364227</v>
      </c>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ht="15.75" thickBot="1">
      <c r="B52" s="754"/>
      <c r="C52" s="755"/>
      <c r="D52" s="755"/>
      <c r="E52" s="755"/>
      <c r="F52" s="755"/>
      <c r="G52" s="755"/>
      <c r="H52" s="755"/>
      <c r="I52" s="756"/>
      <c r="J52" s="42"/>
      <c r="K52" s="44"/>
      <c r="L52" s="757"/>
      <c r="M52" s="758"/>
      <c r="N52" s="45"/>
    </row>
    <row r="53" spans="1:14" ht="15.75" thickBot="1">
      <c r="B53" s="759" t="s">
        <v>2072</v>
      </c>
      <c r="C53" s="760"/>
      <c r="D53" s="760"/>
      <c r="E53" s="760"/>
      <c r="F53" s="760"/>
      <c r="G53" s="760"/>
      <c r="H53" s="760"/>
      <c r="I53" s="760"/>
      <c r="J53" s="760"/>
      <c r="K53" s="760"/>
      <c r="L53" s="760"/>
      <c r="M53" s="761"/>
      <c r="N53" s="344">
        <f>SUM(N48:N52)</f>
        <v>28981.934345770725</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1857</v>
      </c>
      <c r="B58" s="46" t="str">
        <f>VLOOKUP(A58,TRANSPORTE!A5:D117,3,FALSE)</f>
        <v xml:space="preserve">Transporte de Material de Afirmado de la Zona </v>
      </c>
      <c r="C58" s="272"/>
      <c r="D58" s="272"/>
      <c r="E58" s="272"/>
      <c r="F58" s="272"/>
      <c r="G58" s="272"/>
      <c r="H58" s="266" t="s">
        <v>2122</v>
      </c>
      <c r="I58" s="234">
        <v>1.25</v>
      </c>
      <c r="J58" s="241">
        <v>1</v>
      </c>
      <c r="K58" s="234">
        <f>I58*J58</f>
        <v>1.25</v>
      </c>
      <c r="L58" s="763">
        <f>VLOOKUP(A58,TRANSPORTE!A5:D117,4,FALSE)</f>
        <v>1355.0479121462611</v>
      </c>
      <c r="M58" s="764"/>
      <c r="N58" s="242">
        <f>K58*L58</f>
        <v>1693.8098901828264</v>
      </c>
    </row>
    <row r="59" spans="1:14">
      <c r="B59" s="46"/>
      <c r="C59" s="47"/>
      <c r="D59" s="47"/>
      <c r="E59" s="47"/>
      <c r="F59" s="47"/>
      <c r="G59" s="47"/>
      <c r="H59" s="243"/>
      <c r="I59" s="234"/>
      <c r="J59" s="234"/>
      <c r="K59" s="234"/>
      <c r="L59" s="244"/>
      <c r="M59" s="245"/>
      <c r="N59" s="246"/>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N58+N59+N60+N61+N62</f>
        <v>1693.8098901828264</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788"/>
      <c r="N68" s="98" t="s">
        <v>2071</v>
      </c>
    </row>
    <row r="69" spans="1:15">
      <c r="A69" t="s">
        <v>728</v>
      </c>
      <c r="B69" s="49" t="str">
        <f>VLOOKUP(A69,'MANO DE OBRA'!A8:D68,3,FALSE)</f>
        <v>Oficial</v>
      </c>
      <c r="C69" s="47"/>
      <c r="D69" s="47"/>
      <c r="E69" s="47"/>
      <c r="F69" s="47"/>
      <c r="G69" s="47"/>
      <c r="H69" s="47"/>
      <c r="I69" s="247">
        <f>K69/J69*100</f>
        <v>57668.23979157189</v>
      </c>
      <c r="J69" s="248">
        <v>185</v>
      </c>
      <c r="K69" s="249">
        <f>VLOOKUP(A69,'MANO DE OBRA'!A8:D99,4,FALSE)</f>
        <v>106686.24361440798</v>
      </c>
      <c r="L69" s="50"/>
      <c r="M69" s="250">
        <v>360</v>
      </c>
      <c r="N69" s="345">
        <f>K69/M69</f>
        <v>296.35067670668883</v>
      </c>
      <c r="O69" s="106"/>
    </row>
    <row r="70" spans="1:15">
      <c r="A70" t="s">
        <v>706</v>
      </c>
      <c r="B70" s="49" t="str">
        <f>VLOOKUP(A70,'MANO DE OBRA'!A8:D69,3,FALSE)</f>
        <v>Obrero (2)</v>
      </c>
      <c r="C70" s="47"/>
      <c r="D70" s="47"/>
      <c r="E70" s="47"/>
      <c r="F70" s="47"/>
      <c r="G70" s="47"/>
      <c r="H70" s="47"/>
      <c r="I70" s="247">
        <f>K70/J70*100</f>
        <v>67665.399999999994</v>
      </c>
      <c r="J70" s="248">
        <v>185</v>
      </c>
      <c r="K70" s="249">
        <f>VLOOKUP(A70,'MANO DE OBRA'!A8:D100,4,FALSE)</f>
        <v>125180.98999999999</v>
      </c>
      <c r="L70" s="50"/>
      <c r="M70" s="254">
        <v>360</v>
      </c>
      <c r="N70" s="345">
        <f>K70/M70</f>
        <v>347.72497222222222</v>
      </c>
    </row>
    <row r="71" spans="1:15">
      <c r="B71" s="49"/>
      <c r="C71" s="47"/>
      <c r="D71" s="47"/>
      <c r="E71" s="47"/>
      <c r="F71" s="47"/>
      <c r="G71" s="47"/>
      <c r="H71" s="47"/>
      <c r="I71" s="234"/>
      <c r="J71" s="252"/>
      <c r="K71" s="253"/>
      <c r="L71" s="50"/>
      <c r="M71" s="255"/>
      <c r="N71" s="251"/>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ht="15.75" thickBot="1">
      <c r="B74" s="746"/>
      <c r="C74" s="747"/>
      <c r="D74" s="747"/>
      <c r="E74" s="747"/>
      <c r="F74" s="747"/>
      <c r="G74" s="747"/>
      <c r="H74" s="747"/>
      <c r="I74" s="124"/>
      <c r="J74" s="124"/>
      <c r="K74" s="124"/>
      <c r="L74" s="847"/>
      <c r="M74" s="847"/>
      <c r="N74" s="45"/>
    </row>
    <row r="75" spans="1:15" ht="15.75" thickBot="1">
      <c r="B75" s="759" t="s">
        <v>2072</v>
      </c>
      <c r="C75" s="760"/>
      <c r="D75" s="760"/>
      <c r="E75" s="760"/>
      <c r="F75" s="760"/>
      <c r="G75" s="760"/>
      <c r="H75" s="760"/>
      <c r="I75" s="766"/>
      <c r="J75" s="766"/>
      <c r="K75" s="766"/>
      <c r="L75" s="766"/>
      <c r="M75" s="767"/>
      <c r="N75" s="256">
        <f>SUM(N69:N74)</f>
        <v>644.07564892891105</v>
      </c>
    </row>
    <row r="76" spans="1:15" ht="15.75" thickBot="1">
      <c r="B76" s="33"/>
      <c r="C76" s="34"/>
      <c r="D76" s="34"/>
      <c r="E76" s="34"/>
      <c r="F76" s="34"/>
      <c r="G76" s="34"/>
      <c r="H76" s="34"/>
      <c r="I76" s="34"/>
      <c r="J76" s="34"/>
      <c r="K76" s="34"/>
      <c r="L76" s="34"/>
      <c r="M76" s="34"/>
      <c r="N76" s="35"/>
    </row>
    <row r="77" spans="1:15" ht="15.75" thickBot="1">
      <c r="B77" s="759" t="s">
        <v>2085</v>
      </c>
      <c r="C77" s="760"/>
      <c r="D77" s="760"/>
      <c r="E77" s="760"/>
      <c r="F77" s="760"/>
      <c r="G77" s="760"/>
      <c r="H77" s="760"/>
      <c r="I77" s="760"/>
      <c r="J77" s="760"/>
      <c r="K77" s="760"/>
      <c r="L77" s="760"/>
      <c r="M77" s="761"/>
      <c r="N77" s="99">
        <f>N43+N53+N64+N75</f>
        <v>40773.469520109902</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750" t="s">
        <v>2110</v>
      </c>
      <c r="C81" s="751"/>
      <c r="D81" s="751"/>
      <c r="E81" s="751"/>
      <c r="F81" s="751"/>
      <c r="G81" s="751"/>
      <c r="H81" s="751"/>
      <c r="I81" s="269"/>
      <c r="J81" s="289"/>
      <c r="K81" s="257" t="s">
        <v>2087</v>
      </c>
      <c r="L81" s="789" t="s">
        <v>2088</v>
      </c>
      <c r="M81" s="790"/>
      <c r="N81" s="258"/>
    </row>
    <row r="82" spans="1:14">
      <c r="B82" s="791" t="s">
        <v>2111</v>
      </c>
      <c r="C82" s="792"/>
      <c r="D82" s="792"/>
      <c r="E82" s="792"/>
      <c r="F82" s="792"/>
      <c r="G82" s="792"/>
      <c r="H82" s="792"/>
      <c r="I82" s="87"/>
      <c r="J82" s="88"/>
      <c r="K82" s="259">
        <v>0.2</v>
      </c>
      <c r="L82" s="793">
        <f>N77*K82</f>
        <v>8154.6939040219804</v>
      </c>
      <c r="M82" s="794"/>
      <c r="N82" s="51"/>
    </row>
    <row r="83" spans="1:14">
      <c r="B83" s="89" t="s">
        <v>2090</v>
      </c>
      <c r="C83" s="90"/>
      <c r="D83" s="90"/>
      <c r="E83" s="90"/>
      <c r="F83" s="90"/>
      <c r="G83" s="90"/>
      <c r="H83" s="90"/>
      <c r="I83" s="87"/>
      <c r="J83" s="88"/>
      <c r="K83" s="259">
        <v>0.05</v>
      </c>
      <c r="L83" s="793">
        <f>N77*K83</f>
        <v>2038.6734760054951</v>
      </c>
      <c r="M83" s="794"/>
      <c r="N83" s="51"/>
    </row>
    <row r="84" spans="1:14" ht="15.75" thickBot="1">
      <c r="B84" s="91" t="s">
        <v>2091</v>
      </c>
      <c r="C84" s="92"/>
      <c r="D84" s="92"/>
      <c r="E84" s="92"/>
      <c r="F84" s="92"/>
      <c r="G84" s="92"/>
      <c r="H84" s="92"/>
      <c r="I84" s="93"/>
      <c r="J84" s="94"/>
      <c r="K84" s="260">
        <v>0.05</v>
      </c>
      <c r="L84" s="795">
        <f>N77*K84</f>
        <v>2038.6734760054951</v>
      </c>
      <c r="M84" s="796"/>
      <c r="N84" s="51"/>
    </row>
    <row r="85" spans="1:14" ht="15.75" thickBot="1">
      <c r="B85" s="759" t="s">
        <v>2072</v>
      </c>
      <c r="C85" s="760"/>
      <c r="D85" s="760"/>
      <c r="E85" s="760"/>
      <c r="F85" s="760"/>
      <c r="G85" s="760"/>
      <c r="H85" s="760"/>
      <c r="I85" s="760"/>
      <c r="J85" s="760"/>
      <c r="K85" s="760"/>
      <c r="L85" s="760"/>
      <c r="M85" s="761"/>
      <c r="N85" s="52">
        <f>L82+L83+L84</f>
        <v>12232.040856032971</v>
      </c>
    </row>
    <row r="86" spans="1:14" ht="15.75" thickBot="1">
      <c r="B86" s="33"/>
      <c r="C86" s="34"/>
      <c r="D86" s="34"/>
      <c r="E86" s="34"/>
      <c r="F86" s="34"/>
      <c r="G86" s="34"/>
      <c r="H86" s="34"/>
      <c r="I86" s="34"/>
      <c r="J86" s="34"/>
      <c r="K86" s="34"/>
      <c r="L86" s="34"/>
      <c r="M86" s="34"/>
      <c r="N86" s="35"/>
    </row>
    <row r="87" spans="1:14" ht="15.75" thickBot="1">
      <c r="A87" t="s">
        <v>2114</v>
      </c>
      <c r="B87" s="759" t="s">
        <v>2113</v>
      </c>
      <c r="C87" s="760"/>
      <c r="D87" s="760"/>
      <c r="E87" s="760"/>
      <c r="F87" s="760"/>
      <c r="G87" s="760"/>
      <c r="H87" s="760"/>
      <c r="I87" s="760"/>
      <c r="J87" s="760"/>
      <c r="K87" s="760"/>
      <c r="L87" s="760"/>
      <c r="M87" s="761"/>
      <c r="N87" s="166">
        <f>N77+N85</f>
        <v>53005.510376142876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3" t="s">
        <v>2097</v>
      </c>
      <c r="C97" s="204"/>
      <c r="D97" s="204"/>
      <c r="E97" s="204"/>
      <c r="F97" s="204"/>
      <c r="G97" s="204"/>
      <c r="H97" s="204"/>
      <c r="I97" s="204"/>
      <c r="J97" s="204"/>
      <c r="K97" s="204"/>
      <c r="L97" s="204"/>
      <c r="M97" s="204"/>
      <c r="N97" s="205"/>
    </row>
    <row r="98" spans="2:14">
      <c r="B98" s="206"/>
      <c r="C98" s="207"/>
      <c r="D98" s="207"/>
      <c r="E98" s="207"/>
      <c r="F98" s="207"/>
      <c r="G98" s="207"/>
      <c r="H98" s="207"/>
      <c r="I98" s="207"/>
      <c r="J98" s="207"/>
      <c r="K98" s="207"/>
      <c r="L98" s="207"/>
      <c r="M98" s="207"/>
      <c r="N98" s="208"/>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ht="15.75" thickBot="1">
      <c r="B101" s="209"/>
      <c r="C101" s="210"/>
      <c r="D101" s="210"/>
      <c r="E101" s="210"/>
      <c r="F101" s="210"/>
      <c r="G101" s="210"/>
      <c r="H101" s="210"/>
      <c r="I101" s="210"/>
      <c r="J101" s="210"/>
      <c r="K101" s="210"/>
      <c r="L101" s="210"/>
      <c r="M101" s="210"/>
      <c r="N101" s="211"/>
    </row>
    <row r="102" spans="2:14">
      <c r="B102" s="212"/>
      <c r="C102" s="213"/>
      <c r="D102" s="213"/>
      <c r="E102" s="213"/>
      <c r="F102" s="213"/>
      <c r="G102" s="213"/>
      <c r="H102" s="213"/>
      <c r="I102" s="213"/>
      <c r="J102" s="213"/>
      <c r="K102" s="213"/>
      <c r="L102" s="213"/>
      <c r="M102" s="213"/>
      <c r="N102" s="214"/>
    </row>
    <row r="103" spans="2:14">
      <c r="B103" s="198" t="s">
        <v>2098</v>
      </c>
      <c r="C103" s="31"/>
      <c r="D103" s="31"/>
      <c r="E103" s="31"/>
      <c r="F103" s="31"/>
      <c r="G103" s="31"/>
      <c r="H103" s="31"/>
      <c r="I103" s="31"/>
      <c r="J103" s="31"/>
      <c r="K103" s="31"/>
      <c r="L103" s="31"/>
      <c r="M103" s="31"/>
      <c r="N103" s="32"/>
    </row>
    <row r="104" spans="2:14" ht="15" customHeight="1">
      <c r="B104" s="797" t="s">
        <v>2099</v>
      </c>
      <c r="C104" s="798"/>
      <c r="D104" s="798"/>
      <c r="E104" s="798"/>
      <c r="F104" s="798"/>
      <c r="G104" s="798"/>
      <c r="H104" s="798"/>
      <c r="I104" s="798"/>
      <c r="J104" s="798"/>
      <c r="K104" s="798"/>
      <c r="L104" s="798"/>
      <c r="M104" s="798"/>
      <c r="N104" s="799"/>
    </row>
    <row r="105" spans="2:14" ht="15" customHeight="1">
      <c r="B105" s="797"/>
      <c r="C105" s="798"/>
      <c r="D105" s="798"/>
      <c r="E105" s="798"/>
      <c r="F105" s="798"/>
      <c r="G105" s="798"/>
      <c r="H105" s="798"/>
      <c r="I105" s="798"/>
      <c r="J105" s="798"/>
      <c r="K105" s="798"/>
      <c r="L105" s="798"/>
      <c r="M105" s="798"/>
      <c r="N105" s="799"/>
    </row>
    <row r="106" spans="2:14" ht="29.25" customHeight="1">
      <c r="B106" s="800" t="s">
        <v>2100</v>
      </c>
      <c r="C106" s="801"/>
      <c r="D106" s="801"/>
      <c r="E106" s="801"/>
      <c r="F106" s="801"/>
      <c r="G106" s="801"/>
      <c r="H106" s="801"/>
      <c r="I106" s="801"/>
      <c r="J106" s="801"/>
      <c r="K106" s="801"/>
      <c r="L106" s="801"/>
      <c r="M106" s="801"/>
      <c r="N106" s="802"/>
    </row>
    <row r="107" spans="2:14">
      <c r="B107" s="800"/>
      <c r="C107" s="801"/>
      <c r="D107" s="801"/>
      <c r="E107" s="801"/>
      <c r="F107" s="801"/>
      <c r="G107" s="801"/>
      <c r="H107" s="801"/>
      <c r="I107" s="801"/>
      <c r="J107" s="801"/>
      <c r="K107" s="801"/>
      <c r="L107" s="801"/>
      <c r="M107" s="801"/>
      <c r="N107" s="802"/>
    </row>
    <row r="108" spans="2:14">
      <c r="B108" s="286"/>
      <c r="C108" s="287"/>
      <c r="D108" s="287"/>
      <c r="E108" s="287"/>
      <c r="F108" s="287"/>
      <c r="G108" s="287"/>
      <c r="H108" s="287"/>
      <c r="I108" s="287"/>
      <c r="J108" s="287"/>
      <c r="K108" s="287"/>
      <c r="L108" s="287"/>
      <c r="M108" s="287"/>
      <c r="N108" s="288"/>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198"/>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736"/>
      <c r="K117" s="736"/>
      <c r="L117" s="736"/>
      <c r="M117" s="736"/>
      <c r="N117" s="737"/>
    </row>
    <row r="118" spans="2:14" ht="15.75" thickBot="1">
      <c r="B118" s="216" t="s">
        <v>2103</v>
      </c>
      <c r="C118" s="343"/>
      <c r="D118" s="343"/>
      <c r="E118" s="57"/>
      <c r="F118" s="57"/>
      <c r="G118" s="57"/>
      <c r="H118" s="57"/>
      <c r="I118" s="57"/>
      <c r="J118" s="738"/>
      <c r="K118" s="738"/>
      <c r="L118" s="738"/>
      <c r="M118" s="738"/>
      <c r="N118" s="739"/>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topLeftCell="A49"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139</v>
      </c>
      <c r="C31" s="81" t="s">
        <v>140</v>
      </c>
      <c r="D31" s="82"/>
      <c r="E31" s="82"/>
      <c r="F31" s="82"/>
      <c r="G31" s="82"/>
      <c r="H31" s="82"/>
      <c r="I31" s="82"/>
      <c r="J31" s="83"/>
      <c r="K31" s="263"/>
      <c r="L31" s="261" t="s">
        <v>128</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26"/>
      <c r="N36" s="227"/>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351"/>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1264</v>
      </c>
      <c r="B48" s="43" t="str">
        <f>VLOOKUP(A48,MATERIALES!A4:D373,3,FALSE)</f>
        <v>Cloruro De Calcio En Hojuelas (Flakes)</v>
      </c>
      <c r="C48" s="236"/>
      <c r="D48" s="236"/>
      <c r="E48" s="236"/>
      <c r="F48" s="236"/>
      <c r="G48" s="236"/>
      <c r="H48" s="236"/>
      <c r="I48" s="223"/>
      <c r="J48" s="200" t="str">
        <f>VLOOKUP(A48,MATERIALES!A4:D373,2,FALSE)</f>
        <v>kg</v>
      </c>
      <c r="K48" s="237">
        <v>1</v>
      </c>
      <c r="L48" s="222"/>
      <c r="M48" s="352">
        <f>VLOOKUP(A48,MATERIALES!A4:D395,4,FALSE)</f>
        <v>5057.3973690615903</v>
      </c>
      <c r="N48" s="227">
        <f>K48*M48</f>
        <v>5057.3973690615903</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5057.3973690615903</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2:15" ht="15.75" thickBot="1">
      <c r="B65" s="765" t="s">
        <v>2072</v>
      </c>
      <c r="C65" s="766"/>
      <c r="D65" s="766"/>
      <c r="E65" s="766"/>
      <c r="F65" s="766"/>
      <c r="G65" s="766"/>
      <c r="H65" s="766"/>
      <c r="I65" s="766"/>
      <c r="J65" s="766"/>
      <c r="K65" s="766"/>
      <c r="L65" s="766"/>
      <c r="M65" s="767"/>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85" t="s">
        <v>2108</v>
      </c>
      <c r="C69" s="786"/>
      <c r="D69" s="786"/>
      <c r="E69" s="786"/>
      <c r="F69" s="786"/>
      <c r="G69" s="786"/>
      <c r="H69" s="786"/>
      <c r="I69" s="73" t="s">
        <v>2082</v>
      </c>
      <c r="J69" s="75" t="s">
        <v>2109</v>
      </c>
      <c r="K69" s="74" t="s">
        <v>2084</v>
      </c>
      <c r="L69" s="787" t="s">
        <v>2070</v>
      </c>
      <c r="M69" s="788"/>
      <c r="N69" s="98" t="s">
        <v>2071</v>
      </c>
    </row>
    <row r="70" spans="2:15">
      <c r="B70" s="49"/>
      <c r="C70" s="47"/>
      <c r="D70" s="47"/>
      <c r="E70" s="47"/>
      <c r="F70" s="47"/>
      <c r="G70" s="47"/>
      <c r="H70" s="47"/>
      <c r="I70" s="247"/>
      <c r="J70" s="248"/>
      <c r="K70" s="249"/>
      <c r="L70" s="50"/>
      <c r="M70" s="250"/>
      <c r="N70" s="345"/>
      <c r="O70" s="106"/>
    </row>
    <row r="71" spans="2:15">
      <c r="B71" s="49"/>
      <c r="C71" s="47"/>
      <c r="D71" s="47"/>
      <c r="E71" s="47"/>
      <c r="F71" s="47"/>
      <c r="G71" s="47"/>
      <c r="H71" s="47"/>
      <c r="I71" s="247"/>
      <c r="J71" s="248"/>
      <c r="K71" s="249"/>
      <c r="L71" s="50"/>
      <c r="M71" s="254"/>
      <c r="N71" s="345"/>
    </row>
    <row r="72" spans="2:15">
      <c r="B72" s="49"/>
      <c r="C72" s="47"/>
      <c r="D72" s="47"/>
      <c r="E72" s="47"/>
      <c r="F72" s="47"/>
      <c r="G72" s="47"/>
      <c r="H72" s="47"/>
      <c r="I72" s="234"/>
      <c r="J72" s="252"/>
      <c r="K72" s="253"/>
      <c r="L72" s="50"/>
      <c r="M72" s="255"/>
      <c r="N72" s="251"/>
    </row>
    <row r="73" spans="2:15">
      <c r="B73" s="49"/>
      <c r="C73" s="47"/>
      <c r="D73" s="47"/>
      <c r="E73" s="47"/>
      <c r="F73" s="47"/>
      <c r="G73" s="47"/>
      <c r="H73" s="47"/>
      <c r="I73" s="234"/>
      <c r="J73" s="252"/>
      <c r="K73" s="253"/>
      <c r="L73" s="273"/>
      <c r="M73" s="255"/>
      <c r="N73" s="251"/>
    </row>
    <row r="74" spans="2:15">
      <c r="B74" s="49"/>
      <c r="C74" s="47"/>
      <c r="D74" s="47"/>
      <c r="E74" s="47"/>
      <c r="F74" s="47"/>
      <c r="G74" s="47"/>
      <c r="H74" s="47"/>
      <c r="I74" s="234"/>
      <c r="J74" s="252"/>
      <c r="K74" s="253"/>
      <c r="L74" s="273"/>
      <c r="M74" s="255"/>
      <c r="N74" s="251"/>
    </row>
    <row r="75" spans="2:15" ht="15.75" thickBot="1">
      <c r="B75" s="746"/>
      <c r="C75" s="747"/>
      <c r="D75" s="747"/>
      <c r="E75" s="747"/>
      <c r="F75" s="747"/>
      <c r="G75" s="747"/>
      <c r="H75" s="747"/>
      <c r="I75" s="124"/>
      <c r="J75" s="124"/>
      <c r="K75" s="124"/>
      <c r="L75" s="847"/>
      <c r="M75" s="847"/>
      <c r="N75" s="45"/>
    </row>
    <row r="76" spans="2:15" ht="15.75" thickBot="1">
      <c r="B76" s="759" t="s">
        <v>2072</v>
      </c>
      <c r="C76" s="760"/>
      <c r="D76" s="760"/>
      <c r="E76" s="760"/>
      <c r="F76" s="760"/>
      <c r="G76" s="760"/>
      <c r="H76" s="760"/>
      <c r="I76" s="766"/>
      <c r="J76" s="766"/>
      <c r="K76" s="766"/>
      <c r="L76" s="766"/>
      <c r="M76" s="767"/>
      <c r="N76" s="256"/>
    </row>
    <row r="77" spans="2:15" ht="15.75" thickBot="1">
      <c r="B77" s="33"/>
      <c r="C77" s="34"/>
      <c r="D77" s="34"/>
      <c r="E77" s="34"/>
      <c r="F77" s="34"/>
      <c r="G77" s="34"/>
      <c r="H77" s="34"/>
      <c r="I77" s="34"/>
      <c r="J77" s="34"/>
      <c r="K77" s="34"/>
      <c r="L77" s="34"/>
      <c r="M77" s="34"/>
      <c r="N77" s="35"/>
    </row>
    <row r="78" spans="2:15" ht="15.75" thickBot="1">
      <c r="B78" s="759" t="s">
        <v>2085</v>
      </c>
      <c r="C78" s="760"/>
      <c r="D78" s="760"/>
      <c r="E78" s="760"/>
      <c r="F78" s="760"/>
      <c r="G78" s="760"/>
      <c r="H78" s="760"/>
      <c r="I78" s="760"/>
      <c r="J78" s="760"/>
      <c r="K78" s="760"/>
      <c r="L78" s="760"/>
      <c r="M78" s="761"/>
      <c r="N78" s="99">
        <f>N43+N54+N65+N76</f>
        <v>5057.3973690615903</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1011.4794738123181</v>
      </c>
      <c r="M83" s="794"/>
      <c r="N83" s="51"/>
    </row>
    <row r="84" spans="1:14">
      <c r="B84" s="89" t="s">
        <v>2090</v>
      </c>
      <c r="C84" s="90"/>
      <c r="D84" s="90"/>
      <c r="E84" s="90"/>
      <c r="F84" s="90"/>
      <c r="G84" s="90"/>
      <c r="H84" s="90"/>
      <c r="I84" s="87"/>
      <c r="J84" s="88"/>
      <c r="K84" s="259">
        <v>0.05</v>
      </c>
      <c r="L84" s="793">
        <f>N78*K84</f>
        <v>252.86986845307953</v>
      </c>
      <c r="M84" s="794"/>
      <c r="N84" s="51"/>
    </row>
    <row r="85" spans="1:14" ht="15.75" thickBot="1">
      <c r="B85" s="91" t="s">
        <v>2091</v>
      </c>
      <c r="C85" s="92"/>
      <c r="D85" s="92"/>
      <c r="E85" s="92"/>
      <c r="F85" s="92"/>
      <c r="G85" s="92"/>
      <c r="H85" s="92"/>
      <c r="I85" s="93"/>
      <c r="J85" s="94"/>
      <c r="K85" s="260">
        <v>0.05</v>
      </c>
      <c r="L85" s="795">
        <f>N78*K85</f>
        <v>252.86986845307953</v>
      </c>
      <c r="M85" s="796"/>
      <c r="N85" s="51"/>
    </row>
    <row r="86" spans="1:14" ht="15.75" thickBot="1">
      <c r="B86" s="759" t="s">
        <v>2072</v>
      </c>
      <c r="C86" s="760"/>
      <c r="D86" s="760"/>
      <c r="E86" s="760"/>
      <c r="F86" s="760"/>
      <c r="G86" s="760"/>
      <c r="H86" s="760"/>
      <c r="I86" s="760"/>
      <c r="J86" s="760"/>
      <c r="K86" s="760"/>
      <c r="L86" s="760"/>
      <c r="M86" s="761"/>
      <c r="N86" s="52">
        <f>L83+L84+L85</f>
        <v>1517.2192107184771</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6574.6165797800677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2102</v>
      </c>
      <c r="C118" s="55"/>
      <c r="D118" s="55"/>
      <c r="E118" s="12"/>
      <c r="F118" s="12"/>
      <c r="G118" s="12"/>
      <c r="H118" s="12"/>
      <c r="I118" s="12"/>
      <c r="J118" s="736"/>
      <c r="K118" s="736"/>
      <c r="L118" s="736"/>
      <c r="M118" s="736"/>
      <c r="N118" s="737"/>
    </row>
    <row r="119" spans="2:14" ht="15.75" customHeight="1"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topLeftCell="A43" zoomScale="77" zoomScaleNormal="77"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141</v>
      </c>
      <c r="C31" s="81" t="s">
        <v>142</v>
      </c>
      <c r="D31" s="82"/>
      <c r="E31" s="82"/>
      <c r="F31" s="82"/>
      <c r="G31" s="82"/>
      <c r="H31" s="82"/>
      <c r="I31" s="82"/>
      <c r="J31" s="83"/>
      <c r="K31" s="263"/>
      <c r="L31" s="261" t="s">
        <v>128</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26"/>
      <c r="N36" s="227"/>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351"/>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1262</v>
      </c>
      <c r="B48" s="43" t="str">
        <f>VLOOKUP(A48,MATERIALES!A4:D373,3,FALSE)</f>
        <v>Cloruro De Calcio En Esferas (Pellets)</v>
      </c>
      <c r="C48" s="236"/>
      <c r="D48" s="236"/>
      <c r="E48" s="236"/>
      <c r="F48" s="236"/>
      <c r="G48" s="236"/>
      <c r="H48" s="236"/>
      <c r="I48" s="223"/>
      <c r="J48" s="200" t="str">
        <f>VLOOKUP(A48,MATERIALES!A4:D373,2,FALSE)</f>
        <v>kg</v>
      </c>
      <c r="K48" s="237">
        <v>1</v>
      </c>
      <c r="L48" s="222"/>
      <c r="M48" s="352">
        <f>VLOOKUP(A48,MATERIALES!A4:D395,4,FALSE)</f>
        <v>4413.5923914601517</v>
      </c>
      <c r="N48" s="227">
        <f>K48*M48</f>
        <v>4413.5923914601517</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4413.5923914601517</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2:15" ht="15.75" thickBot="1">
      <c r="B65" s="765" t="s">
        <v>2072</v>
      </c>
      <c r="C65" s="766"/>
      <c r="D65" s="766"/>
      <c r="E65" s="766"/>
      <c r="F65" s="766"/>
      <c r="G65" s="766"/>
      <c r="H65" s="766"/>
      <c r="I65" s="766"/>
      <c r="J65" s="766"/>
      <c r="K65" s="766"/>
      <c r="L65" s="766"/>
      <c r="M65" s="767"/>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85" t="s">
        <v>2108</v>
      </c>
      <c r="C69" s="786"/>
      <c r="D69" s="786"/>
      <c r="E69" s="786"/>
      <c r="F69" s="786"/>
      <c r="G69" s="786"/>
      <c r="H69" s="786"/>
      <c r="I69" s="73" t="s">
        <v>2082</v>
      </c>
      <c r="J69" s="75" t="s">
        <v>2109</v>
      </c>
      <c r="K69" s="74" t="s">
        <v>2084</v>
      </c>
      <c r="L69" s="787" t="s">
        <v>2070</v>
      </c>
      <c r="M69" s="788"/>
      <c r="N69" s="98" t="s">
        <v>2071</v>
      </c>
    </row>
    <row r="70" spans="2:15">
      <c r="B70" s="49"/>
      <c r="C70" s="47"/>
      <c r="D70" s="47"/>
      <c r="E70" s="47"/>
      <c r="F70" s="47"/>
      <c r="G70" s="47"/>
      <c r="H70" s="47"/>
      <c r="I70" s="247"/>
      <c r="J70" s="248"/>
      <c r="K70" s="249"/>
      <c r="L70" s="50"/>
      <c r="M70" s="250"/>
      <c r="N70" s="345"/>
      <c r="O70" s="106"/>
    </row>
    <row r="71" spans="2:15">
      <c r="B71" s="49"/>
      <c r="C71" s="47"/>
      <c r="D71" s="47"/>
      <c r="E71" s="47"/>
      <c r="F71" s="47"/>
      <c r="G71" s="47"/>
      <c r="H71" s="47"/>
      <c r="I71" s="247"/>
      <c r="J71" s="248"/>
      <c r="K71" s="249"/>
      <c r="L71" s="50"/>
      <c r="M71" s="254"/>
      <c r="N71" s="345"/>
    </row>
    <row r="72" spans="2:15">
      <c r="B72" s="49"/>
      <c r="C72" s="47"/>
      <c r="D72" s="47"/>
      <c r="E72" s="47"/>
      <c r="F72" s="47"/>
      <c r="G72" s="47"/>
      <c r="H72" s="47"/>
      <c r="I72" s="234"/>
      <c r="J72" s="252"/>
      <c r="K72" s="253"/>
      <c r="L72" s="50"/>
      <c r="M72" s="255"/>
      <c r="N72" s="251"/>
    </row>
    <row r="73" spans="2:15">
      <c r="B73" s="49"/>
      <c r="C73" s="47"/>
      <c r="D73" s="47"/>
      <c r="E73" s="47"/>
      <c r="F73" s="47"/>
      <c r="G73" s="47"/>
      <c r="H73" s="47"/>
      <c r="I73" s="234"/>
      <c r="J73" s="252"/>
      <c r="K73" s="253"/>
      <c r="L73" s="273"/>
      <c r="M73" s="255"/>
      <c r="N73" s="251"/>
    </row>
    <row r="74" spans="2:15">
      <c r="B74" s="49"/>
      <c r="C74" s="47"/>
      <c r="D74" s="47"/>
      <c r="E74" s="47"/>
      <c r="F74" s="47"/>
      <c r="G74" s="47"/>
      <c r="H74" s="47"/>
      <c r="I74" s="234"/>
      <c r="J74" s="252"/>
      <c r="K74" s="253"/>
      <c r="L74" s="273"/>
      <c r="M74" s="255"/>
      <c r="N74" s="251"/>
    </row>
    <row r="75" spans="2:15" ht="15.75" thickBot="1">
      <c r="B75" s="746"/>
      <c r="C75" s="747"/>
      <c r="D75" s="747"/>
      <c r="E75" s="747"/>
      <c r="F75" s="747"/>
      <c r="G75" s="747"/>
      <c r="H75" s="747"/>
      <c r="I75" s="124"/>
      <c r="J75" s="124"/>
      <c r="K75" s="124"/>
      <c r="L75" s="847"/>
      <c r="M75" s="847"/>
      <c r="N75" s="45"/>
    </row>
    <row r="76" spans="2:15" ht="15.75" thickBot="1">
      <c r="B76" s="759" t="s">
        <v>2072</v>
      </c>
      <c r="C76" s="760"/>
      <c r="D76" s="760"/>
      <c r="E76" s="760"/>
      <c r="F76" s="760"/>
      <c r="G76" s="760"/>
      <c r="H76" s="760"/>
      <c r="I76" s="766"/>
      <c r="J76" s="766"/>
      <c r="K76" s="766"/>
      <c r="L76" s="766"/>
      <c r="M76" s="767"/>
      <c r="N76" s="256"/>
    </row>
    <row r="77" spans="2:15" ht="15.75" thickBot="1">
      <c r="B77" s="33"/>
      <c r="C77" s="34"/>
      <c r="D77" s="34"/>
      <c r="E77" s="34"/>
      <c r="F77" s="34"/>
      <c r="G77" s="34"/>
      <c r="H77" s="34"/>
      <c r="I77" s="34"/>
      <c r="J77" s="34"/>
      <c r="K77" s="34"/>
      <c r="L77" s="34"/>
      <c r="M77" s="34"/>
      <c r="N77" s="35"/>
    </row>
    <row r="78" spans="2:15" ht="15.75" thickBot="1">
      <c r="B78" s="759" t="s">
        <v>2085</v>
      </c>
      <c r="C78" s="760"/>
      <c r="D78" s="760"/>
      <c r="E78" s="760"/>
      <c r="F78" s="760"/>
      <c r="G78" s="760"/>
      <c r="H78" s="760"/>
      <c r="I78" s="760"/>
      <c r="J78" s="760"/>
      <c r="K78" s="760"/>
      <c r="L78" s="760"/>
      <c r="M78" s="761"/>
      <c r="N78" s="99">
        <f>N43+N54+N65+N76</f>
        <v>4413.5923914601517</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882.71847829203034</v>
      </c>
      <c r="M83" s="794"/>
      <c r="N83" s="51"/>
    </row>
    <row r="84" spans="1:14">
      <c r="B84" s="89" t="s">
        <v>2090</v>
      </c>
      <c r="C84" s="90"/>
      <c r="D84" s="90"/>
      <c r="E84" s="90"/>
      <c r="F84" s="90"/>
      <c r="G84" s="90"/>
      <c r="H84" s="90"/>
      <c r="I84" s="87"/>
      <c r="J84" s="88"/>
      <c r="K84" s="259">
        <v>0.05</v>
      </c>
      <c r="L84" s="793">
        <f>N78*K84</f>
        <v>220.67961957300759</v>
      </c>
      <c r="M84" s="794"/>
      <c r="N84" s="51"/>
    </row>
    <row r="85" spans="1:14" ht="15.75" thickBot="1">
      <c r="B85" s="91" t="s">
        <v>2091</v>
      </c>
      <c r="C85" s="92"/>
      <c r="D85" s="92"/>
      <c r="E85" s="92"/>
      <c r="F85" s="92"/>
      <c r="G85" s="92"/>
      <c r="H85" s="92"/>
      <c r="I85" s="93"/>
      <c r="J85" s="94"/>
      <c r="K85" s="260">
        <v>0.05</v>
      </c>
      <c r="L85" s="795">
        <f>N78*K85</f>
        <v>220.67961957300759</v>
      </c>
      <c r="M85" s="796"/>
      <c r="N85" s="51"/>
    </row>
    <row r="86" spans="1:14" ht="15.75" thickBot="1">
      <c r="B86" s="759" t="s">
        <v>2072</v>
      </c>
      <c r="C86" s="760"/>
      <c r="D86" s="760"/>
      <c r="E86" s="760"/>
      <c r="F86" s="760"/>
      <c r="G86" s="760"/>
      <c r="H86" s="760"/>
      <c r="I86" s="760"/>
      <c r="J86" s="760"/>
      <c r="K86" s="760"/>
      <c r="L86" s="760"/>
      <c r="M86" s="761"/>
      <c r="N86" s="52">
        <f>L83+L84+L85</f>
        <v>1324.0777174380455</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5737.6701088981972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topLeftCell="A46" zoomScale="77" zoomScaleNormal="77" workbookViewId="0">
      <selection activeCell="J48" sqref="J48"/>
    </sheetView>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848"/>
      <c r="C1" s="860"/>
      <c r="D1" s="861"/>
      <c r="E1" s="861"/>
      <c r="F1" s="861"/>
      <c r="G1" s="861"/>
      <c r="H1" s="861"/>
      <c r="I1" s="861"/>
      <c r="J1" s="862"/>
      <c r="K1" s="863" t="s">
        <v>2036</v>
      </c>
      <c r="L1" s="865" t="s">
        <v>2037</v>
      </c>
      <c r="M1" s="866"/>
      <c r="N1" s="867"/>
    </row>
    <row r="2" spans="2:14" ht="18.75" customHeight="1">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143</v>
      </c>
      <c r="C31" s="81" t="s">
        <v>144</v>
      </c>
      <c r="D31" s="82"/>
      <c r="E31" s="82"/>
      <c r="F31" s="82"/>
      <c r="G31" s="82"/>
      <c r="H31" s="82"/>
      <c r="I31" s="82"/>
      <c r="J31" s="83"/>
      <c r="K31" s="263"/>
      <c r="L31" s="261" t="s">
        <v>145</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26"/>
      <c r="N36" s="227"/>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351"/>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1131</v>
      </c>
      <c r="B48" s="43" t="str">
        <f>VLOOKUP(A48,MATERIALES!A5:D373,3,FALSE)</f>
        <v>Agua</v>
      </c>
      <c r="C48" s="236"/>
      <c r="D48" s="236"/>
      <c r="E48" s="236"/>
      <c r="F48" s="236"/>
      <c r="G48" s="236"/>
      <c r="H48" s="236"/>
      <c r="I48" s="223"/>
      <c r="J48" s="200" t="str">
        <f>VLOOKUP(A48,MATERIALES!A4:D373,2,FALSE)</f>
        <v>lt</v>
      </c>
      <c r="K48" s="237">
        <v>1</v>
      </c>
      <c r="L48" s="222"/>
      <c r="M48" s="352">
        <f>VLOOKUP(A48,MATERIALES!A5:D396,4,FALSE)</f>
        <v>56.024337816260008</v>
      </c>
      <c r="N48" s="227">
        <f>K48*M48</f>
        <v>56.024337816260008</v>
      </c>
    </row>
    <row r="49" spans="1:14">
      <c r="A49" s="108" t="s">
        <v>1262</v>
      </c>
      <c r="B49" s="43" t="str">
        <f>VLOOKUP(A49,MATERIALES!A6:D373,3,FALSE)</f>
        <v>Cloruro De Calcio En Esferas (Pellets)</v>
      </c>
      <c r="C49" s="236"/>
      <c r="D49" s="236"/>
      <c r="E49" s="236"/>
      <c r="F49" s="236"/>
      <c r="G49" s="236"/>
      <c r="H49" s="236"/>
      <c r="I49" s="223"/>
      <c r="J49" s="200" t="str">
        <f>VLOOKUP(A49,MATERIALES!A5:D373,2,FALSE)</f>
        <v>kg</v>
      </c>
      <c r="K49" s="237">
        <v>0.36</v>
      </c>
      <c r="L49" s="222"/>
      <c r="M49" s="352">
        <f>VLOOKUP(A49,MATERIALES!A6:D397,4,FALSE)</f>
        <v>4413.5923914601517</v>
      </c>
      <c r="N49" s="227">
        <f>K49*M49</f>
        <v>1588.8932609256547</v>
      </c>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ht="15.75" thickBot="1">
      <c r="B52" s="754"/>
      <c r="C52" s="755"/>
      <c r="D52" s="755"/>
      <c r="E52" s="755"/>
      <c r="F52" s="755"/>
      <c r="G52" s="755"/>
      <c r="H52" s="755"/>
      <c r="I52" s="756"/>
      <c r="J52" s="42"/>
      <c r="K52" s="44"/>
      <c r="L52" s="757"/>
      <c r="M52" s="758"/>
      <c r="N52" s="45"/>
    </row>
    <row r="53" spans="1:14" ht="15.75" thickBot="1">
      <c r="B53" s="759" t="s">
        <v>2072</v>
      </c>
      <c r="C53" s="760"/>
      <c r="D53" s="760"/>
      <c r="E53" s="760"/>
      <c r="F53" s="760"/>
      <c r="G53" s="760"/>
      <c r="H53" s="760"/>
      <c r="I53" s="760"/>
      <c r="J53" s="760"/>
      <c r="K53" s="760"/>
      <c r="L53" s="760"/>
      <c r="M53" s="761"/>
      <c r="N53" s="344">
        <f>SUM(N48:N52)</f>
        <v>1644.9175987419146</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B58" s="46"/>
      <c r="C58" s="272"/>
      <c r="D58" s="272"/>
      <c r="E58" s="272"/>
      <c r="F58" s="272"/>
      <c r="G58" s="272"/>
      <c r="H58" s="266"/>
      <c r="I58" s="234"/>
      <c r="J58" s="241"/>
      <c r="K58" s="234"/>
      <c r="L58" s="763"/>
      <c r="M58" s="764"/>
      <c r="N58" s="242"/>
    </row>
    <row r="59" spans="1:14">
      <c r="B59" s="46"/>
      <c r="C59" s="47"/>
      <c r="D59" s="47"/>
      <c r="E59" s="47"/>
      <c r="F59" s="47"/>
      <c r="G59" s="47"/>
      <c r="H59" s="243"/>
      <c r="I59" s="234"/>
      <c r="J59" s="234"/>
      <c r="K59" s="234"/>
      <c r="L59" s="244"/>
      <c r="M59" s="245"/>
      <c r="N59" s="246"/>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row>
    <row r="65" spans="2:15">
      <c r="B65" s="33"/>
      <c r="C65" s="34"/>
      <c r="D65" s="34"/>
      <c r="E65" s="34"/>
      <c r="F65" s="34"/>
      <c r="G65" s="34"/>
      <c r="H65" s="34"/>
      <c r="I65" s="34"/>
      <c r="J65" s="34"/>
      <c r="K65" s="34"/>
      <c r="L65" s="34"/>
      <c r="M65" s="34"/>
      <c r="N65" s="35"/>
    </row>
    <row r="66" spans="2:15">
      <c r="B66" s="64" t="s">
        <v>2081</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785" t="s">
        <v>2108</v>
      </c>
      <c r="C68" s="786"/>
      <c r="D68" s="786"/>
      <c r="E68" s="786"/>
      <c r="F68" s="786"/>
      <c r="G68" s="786"/>
      <c r="H68" s="786"/>
      <c r="I68" s="73" t="s">
        <v>2082</v>
      </c>
      <c r="J68" s="75" t="s">
        <v>2109</v>
      </c>
      <c r="K68" s="74" t="s">
        <v>2084</v>
      </c>
      <c r="L68" s="787" t="s">
        <v>2070</v>
      </c>
      <c r="M68" s="788"/>
      <c r="N68" s="98" t="s">
        <v>2071</v>
      </c>
    </row>
    <row r="69" spans="2:15">
      <c r="B69" s="49"/>
      <c r="C69" s="47"/>
      <c r="D69" s="47"/>
      <c r="E69" s="47"/>
      <c r="F69" s="47"/>
      <c r="G69" s="47"/>
      <c r="H69" s="47"/>
      <c r="I69" s="247"/>
      <c r="J69" s="248"/>
      <c r="K69" s="249"/>
      <c r="L69" s="50"/>
      <c r="M69" s="250"/>
      <c r="N69" s="345"/>
      <c r="O69" s="106"/>
    </row>
    <row r="70" spans="2:15">
      <c r="B70" s="49"/>
      <c r="C70" s="47"/>
      <c r="D70" s="47"/>
      <c r="E70" s="47"/>
      <c r="F70" s="47"/>
      <c r="G70" s="47"/>
      <c r="H70" s="47"/>
      <c r="I70" s="247"/>
      <c r="J70" s="248"/>
      <c r="K70" s="249"/>
      <c r="L70" s="50"/>
      <c r="M70" s="254"/>
      <c r="N70" s="345"/>
    </row>
    <row r="71" spans="2:15">
      <c r="B71" s="49"/>
      <c r="C71" s="47"/>
      <c r="D71" s="47"/>
      <c r="E71" s="47"/>
      <c r="F71" s="47"/>
      <c r="G71" s="47"/>
      <c r="H71" s="47"/>
      <c r="I71" s="234"/>
      <c r="J71" s="252"/>
      <c r="K71" s="253"/>
      <c r="L71" s="50"/>
      <c r="M71" s="255"/>
      <c r="N71" s="251"/>
    </row>
    <row r="72" spans="2:15">
      <c r="B72" s="49"/>
      <c r="C72" s="47"/>
      <c r="D72" s="47"/>
      <c r="E72" s="47"/>
      <c r="F72" s="47"/>
      <c r="G72" s="47"/>
      <c r="H72" s="47"/>
      <c r="I72" s="234"/>
      <c r="J72" s="252"/>
      <c r="K72" s="253"/>
      <c r="L72" s="273"/>
      <c r="M72" s="255"/>
      <c r="N72" s="251"/>
    </row>
    <row r="73" spans="2:15">
      <c r="B73" s="49"/>
      <c r="C73" s="47"/>
      <c r="D73" s="47"/>
      <c r="E73" s="47"/>
      <c r="F73" s="47"/>
      <c r="G73" s="47"/>
      <c r="H73" s="47"/>
      <c r="I73" s="234"/>
      <c r="J73" s="252"/>
      <c r="K73" s="253"/>
      <c r="L73" s="273"/>
      <c r="M73" s="255"/>
      <c r="N73" s="251"/>
    </row>
    <row r="74" spans="2:15" ht="15.75" thickBot="1">
      <c r="B74" s="746"/>
      <c r="C74" s="747"/>
      <c r="D74" s="747"/>
      <c r="E74" s="747"/>
      <c r="F74" s="747"/>
      <c r="G74" s="747"/>
      <c r="H74" s="747"/>
      <c r="I74" s="124"/>
      <c r="J74" s="124"/>
      <c r="K74" s="124"/>
      <c r="L74" s="847"/>
      <c r="M74" s="847"/>
      <c r="N74" s="45"/>
    </row>
    <row r="75" spans="2:15" ht="15.75" thickBot="1">
      <c r="B75" s="759" t="s">
        <v>2072</v>
      </c>
      <c r="C75" s="760"/>
      <c r="D75" s="760"/>
      <c r="E75" s="760"/>
      <c r="F75" s="760"/>
      <c r="G75" s="760"/>
      <c r="H75" s="760"/>
      <c r="I75" s="766"/>
      <c r="J75" s="766"/>
      <c r="K75" s="766"/>
      <c r="L75" s="766"/>
      <c r="M75" s="767"/>
      <c r="N75" s="256"/>
    </row>
    <row r="76" spans="2:15" ht="15.75" thickBot="1">
      <c r="B76" s="33"/>
      <c r="C76" s="34"/>
      <c r="D76" s="34"/>
      <c r="E76" s="34"/>
      <c r="F76" s="34"/>
      <c r="G76" s="34"/>
      <c r="H76" s="34"/>
      <c r="I76" s="34"/>
      <c r="J76" s="34"/>
      <c r="K76" s="34"/>
      <c r="L76" s="34"/>
      <c r="M76" s="34"/>
      <c r="N76" s="35"/>
    </row>
    <row r="77" spans="2:15" ht="15.75" thickBot="1">
      <c r="B77" s="759" t="s">
        <v>2085</v>
      </c>
      <c r="C77" s="760"/>
      <c r="D77" s="760"/>
      <c r="E77" s="760"/>
      <c r="F77" s="760"/>
      <c r="G77" s="760"/>
      <c r="H77" s="760"/>
      <c r="I77" s="760"/>
      <c r="J77" s="760"/>
      <c r="K77" s="760"/>
      <c r="L77" s="760"/>
      <c r="M77" s="761"/>
      <c r="N77" s="99">
        <f>N43+N53+N64+N75</f>
        <v>1644.9175987419146</v>
      </c>
    </row>
    <row r="78" spans="2:15">
      <c r="B78" s="33"/>
      <c r="C78" s="34"/>
      <c r="D78" s="34"/>
      <c r="E78" s="34"/>
      <c r="F78" s="34"/>
      <c r="G78" s="34"/>
      <c r="H78" s="34"/>
      <c r="I78" s="34"/>
      <c r="J78" s="34"/>
      <c r="K78" s="34"/>
      <c r="L78" s="34"/>
      <c r="M78" s="34"/>
      <c r="N78" s="35"/>
    </row>
    <row r="79" spans="2:15">
      <c r="B79" s="64" t="s">
        <v>2086</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750" t="s">
        <v>2110</v>
      </c>
      <c r="C81" s="751"/>
      <c r="D81" s="751"/>
      <c r="E81" s="751"/>
      <c r="F81" s="751"/>
      <c r="G81" s="751"/>
      <c r="H81" s="751"/>
      <c r="I81" s="269"/>
      <c r="J81" s="289"/>
      <c r="K81" s="257" t="s">
        <v>2087</v>
      </c>
      <c r="L81" s="789" t="s">
        <v>2088</v>
      </c>
      <c r="M81" s="790"/>
      <c r="N81" s="258"/>
    </row>
    <row r="82" spans="1:14">
      <c r="B82" s="791" t="s">
        <v>2111</v>
      </c>
      <c r="C82" s="792"/>
      <c r="D82" s="792"/>
      <c r="E82" s="792"/>
      <c r="F82" s="792"/>
      <c r="G82" s="792"/>
      <c r="H82" s="792"/>
      <c r="I82" s="87"/>
      <c r="J82" s="88"/>
      <c r="K82" s="259">
        <v>0.2</v>
      </c>
      <c r="L82" s="793">
        <f>N77*K82</f>
        <v>328.98351974838295</v>
      </c>
      <c r="M82" s="794"/>
      <c r="N82" s="51"/>
    </row>
    <row r="83" spans="1:14">
      <c r="B83" s="89" t="s">
        <v>2090</v>
      </c>
      <c r="C83" s="90"/>
      <c r="D83" s="90"/>
      <c r="E83" s="90"/>
      <c r="F83" s="90"/>
      <c r="G83" s="90"/>
      <c r="H83" s="90"/>
      <c r="I83" s="87"/>
      <c r="J83" s="88"/>
      <c r="K83" s="259">
        <v>0.05</v>
      </c>
      <c r="L83" s="793">
        <f>N77*K83</f>
        <v>82.245879937095737</v>
      </c>
      <c r="M83" s="794"/>
      <c r="N83" s="51"/>
    </row>
    <row r="84" spans="1:14" ht="15.75" thickBot="1">
      <c r="B84" s="91" t="s">
        <v>2091</v>
      </c>
      <c r="C84" s="92"/>
      <c r="D84" s="92"/>
      <c r="E84" s="92"/>
      <c r="F84" s="92"/>
      <c r="G84" s="92"/>
      <c r="H84" s="92"/>
      <c r="I84" s="93"/>
      <c r="J84" s="94"/>
      <c r="K84" s="260">
        <v>0.05</v>
      </c>
      <c r="L84" s="795">
        <f>N77*K84</f>
        <v>82.245879937095737</v>
      </c>
      <c r="M84" s="796"/>
      <c r="N84" s="51"/>
    </row>
    <row r="85" spans="1:14" ht="15.75" thickBot="1">
      <c r="B85" s="759" t="s">
        <v>2072</v>
      </c>
      <c r="C85" s="760"/>
      <c r="D85" s="760"/>
      <c r="E85" s="760"/>
      <c r="F85" s="760"/>
      <c r="G85" s="760"/>
      <c r="H85" s="760"/>
      <c r="I85" s="760"/>
      <c r="J85" s="760"/>
      <c r="K85" s="760"/>
      <c r="L85" s="760"/>
      <c r="M85" s="761"/>
      <c r="N85" s="52">
        <f>L82+L83+L84</f>
        <v>493.47527962257448</v>
      </c>
    </row>
    <row r="86" spans="1:14" ht="15.75" thickBot="1">
      <c r="B86" s="33"/>
      <c r="C86" s="34"/>
      <c r="D86" s="34"/>
      <c r="E86" s="34"/>
      <c r="F86" s="34"/>
      <c r="G86" s="34"/>
      <c r="H86" s="34"/>
      <c r="I86" s="34"/>
      <c r="J86" s="34"/>
      <c r="K86" s="34"/>
      <c r="L86" s="34"/>
      <c r="M86" s="34"/>
      <c r="N86" s="35"/>
    </row>
    <row r="87" spans="1:14" ht="15.75" thickBot="1">
      <c r="A87" t="s">
        <v>2114</v>
      </c>
      <c r="B87" s="759" t="s">
        <v>2113</v>
      </c>
      <c r="C87" s="760"/>
      <c r="D87" s="760"/>
      <c r="E87" s="760"/>
      <c r="F87" s="760"/>
      <c r="G87" s="760"/>
      <c r="H87" s="760"/>
      <c r="I87" s="760"/>
      <c r="J87" s="760"/>
      <c r="K87" s="760"/>
      <c r="L87" s="760"/>
      <c r="M87" s="761"/>
      <c r="N87" s="166">
        <f>N77+N85</f>
        <v>2138.3928783644892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3" t="s">
        <v>2097</v>
      </c>
      <c r="C97" s="204"/>
      <c r="D97" s="204"/>
      <c r="E97" s="204"/>
      <c r="F97" s="204"/>
      <c r="G97" s="204"/>
      <c r="H97" s="204"/>
      <c r="I97" s="204"/>
      <c r="J97" s="204"/>
      <c r="K97" s="204"/>
      <c r="L97" s="204"/>
      <c r="M97" s="204"/>
      <c r="N97" s="205"/>
    </row>
    <row r="98" spans="2:14">
      <c r="B98" s="206"/>
      <c r="C98" s="207"/>
      <c r="D98" s="207"/>
      <c r="E98" s="207"/>
      <c r="F98" s="207"/>
      <c r="G98" s="207"/>
      <c r="H98" s="207"/>
      <c r="I98" s="207"/>
      <c r="J98" s="207"/>
      <c r="K98" s="207"/>
      <c r="L98" s="207"/>
      <c r="M98" s="207"/>
      <c r="N98" s="208"/>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ht="15.75" thickBot="1">
      <c r="B101" s="209"/>
      <c r="C101" s="210"/>
      <c r="D101" s="210"/>
      <c r="E101" s="210"/>
      <c r="F101" s="210"/>
      <c r="G101" s="210"/>
      <c r="H101" s="210"/>
      <c r="I101" s="210"/>
      <c r="J101" s="210"/>
      <c r="K101" s="210"/>
      <c r="L101" s="210"/>
      <c r="M101" s="210"/>
      <c r="N101" s="211"/>
    </row>
    <row r="102" spans="2:14">
      <c r="B102" s="212"/>
      <c r="C102" s="213"/>
      <c r="D102" s="213"/>
      <c r="E102" s="213"/>
      <c r="F102" s="213"/>
      <c r="G102" s="213"/>
      <c r="H102" s="213"/>
      <c r="I102" s="213"/>
      <c r="J102" s="213"/>
      <c r="K102" s="213"/>
      <c r="L102" s="213"/>
      <c r="M102" s="213"/>
      <c r="N102" s="214"/>
    </row>
    <row r="103" spans="2:14">
      <c r="B103" s="198" t="s">
        <v>2098</v>
      </c>
      <c r="C103" s="31"/>
      <c r="D103" s="31"/>
      <c r="E103" s="31"/>
      <c r="F103" s="31"/>
      <c r="G103" s="31"/>
      <c r="H103" s="31"/>
      <c r="I103" s="31"/>
      <c r="J103" s="31"/>
      <c r="K103" s="31"/>
      <c r="L103" s="31"/>
      <c r="M103" s="31"/>
      <c r="N103" s="32"/>
    </row>
    <row r="104" spans="2:14" ht="15" customHeight="1">
      <c r="B104" s="797" t="s">
        <v>2099</v>
      </c>
      <c r="C104" s="798"/>
      <c r="D104" s="798"/>
      <c r="E104" s="798"/>
      <c r="F104" s="798"/>
      <c r="G104" s="798"/>
      <c r="H104" s="798"/>
      <c r="I104" s="798"/>
      <c r="J104" s="798"/>
      <c r="K104" s="798"/>
      <c r="L104" s="798"/>
      <c r="M104" s="798"/>
      <c r="N104" s="799"/>
    </row>
    <row r="105" spans="2:14" ht="15" customHeight="1">
      <c r="B105" s="797"/>
      <c r="C105" s="798"/>
      <c r="D105" s="798"/>
      <c r="E105" s="798"/>
      <c r="F105" s="798"/>
      <c r="G105" s="798"/>
      <c r="H105" s="798"/>
      <c r="I105" s="798"/>
      <c r="J105" s="798"/>
      <c r="K105" s="798"/>
      <c r="L105" s="798"/>
      <c r="M105" s="798"/>
      <c r="N105" s="799"/>
    </row>
    <row r="106" spans="2:14" ht="30" customHeight="1">
      <c r="B106" s="800" t="s">
        <v>2100</v>
      </c>
      <c r="C106" s="801"/>
      <c r="D106" s="801"/>
      <c r="E106" s="801"/>
      <c r="F106" s="801"/>
      <c r="G106" s="801"/>
      <c r="H106" s="801"/>
      <c r="I106" s="801"/>
      <c r="J106" s="801"/>
      <c r="K106" s="801"/>
      <c r="L106" s="801"/>
      <c r="M106" s="801"/>
      <c r="N106" s="802"/>
    </row>
    <row r="107" spans="2:14">
      <c r="B107" s="800"/>
      <c r="C107" s="801"/>
      <c r="D107" s="801"/>
      <c r="E107" s="801"/>
      <c r="F107" s="801"/>
      <c r="G107" s="801"/>
      <c r="H107" s="801"/>
      <c r="I107" s="801"/>
      <c r="J107" s="801"/>
      <c r="K107" s="801"/>
      <c r="L107" s="801"/>
      <c r="M107" s="801"/>
      <c r="N107" s="802"/>
    </row>
    <row r="108" spans="2:14">
      <c r="B108" s="286"/>
      <c r="C108" s="287"/>
      <c r="D108" s="287"/>
      <c r="E108" s="287"/>
      <c r="F108" s="287"/>
      <c r="G108" s="287"/>
      <c r="H108" s="287"/>
      <c r="I108" s="287"/>
      <c r="J108" s="287"/>
      <c r="K108" s="287"/>
      <c r="L108" s="287"/>
      <c r="M108" s="287"/>
      <c r="N108" s="288"/>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198"/>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736"/>
      <c r="K117" s="736"/>
      <c r="L117" s="736"/>
      <c r="M117" s="736"/>
      <c r="N117" s="737"/>
    </row>
    <row r="118" spans="2:14" ht="15.75" thickBot="1">
      <c r="B118" s="216" t="s">
        <v>2103</v>
      </c>
      <c r="C118" s="343"/>
      <c r="D118" s="343"/>
      <c r="E118" s="57"/>
      <c r="F118" s="57"/>
      <c r="G118" s="57"/>
      <c r="H118" s="57"/>
      <c r="I118" s="57"/>
      <c r="J118" s="738"/>
      <c r="K118" s="738"/>
      <c r="L118" s="738"/>
      <c r="M118" s="738"/>
      <c r="N118" s="739"/>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topLeftCell="A37" zoomScale="78" zoomScaleNormal="78" workbookViewId="0">
      <selection activeCell="L70" sqref="L70:L71"/>
    </sheetView>
  </sheetViews>
  <sheetFormatPr baseColWidth="10" defaultColWidth="11.42578125"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146</v>
      </c>
      <c r="C31" s="81" t="s">
        <v>147</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821</v>
      </c>
      <c r="B36" s="772" t="str">
        <f>VLOOKUP(A36,EQUIPOS!A6:D154,3,FALSE)</f>
        <v xml:space="preserve">Carrotanque de agua(1000 Galones) </v>
      </c>
      <c r="C36" s="773"/>
      <c r="D36" s="773"/>
      <c r="E36" s="773"/>
      <c r="F36" s="773"/>
      <c r="G36" s="773"/>
      <c r="H36" s="774"/>
      <c r="I36" s="222"/>
      <c r="J36" s="223"/>
      <c r="K36" s="224">
        <f>VLOOKUP(A36,EQUIPOS!A6:D163,4,FALSE)</f>
        <v>70220.503352192478</v>
      </c>
      <c r="L36" s="225"/>
      <c r="M36" s="226">
        <v>45</v>
      </c>
      <c r="N36" s="227">
        <f>K36/M36</f>
        <v>1560.4556300487218</v>
      </c>
    </row>
    <row r="37" spans="1:14">
      <c r="A37" s="113" t="s">
        <v>959</v>
      </c>
      <c r="B37" s="772" t="str">
        <f>VLOOKUP(A37,EQUIPOS!A7:D154,3,FALSE)</f>
        <v>Motoniveladora  potencia 215 HP, ancho de cuchilla 4,27 m, peso 18 ton.</v>
      </c>
      <c r="C37" s="773"/>
      <c r="D37" s="773"/>
      <c r="E37" s="773"/>
      <c r="F37" s="773"/>
      <c r="G37" s="773"/>
      <c r="H37" s="774"/>
      <c r="I37" s="222"/>
      <c r="J37" s="223"/>
      <c r="K37" s="224">
        <f>VLOOKUP(A37,EQUIPOS!A7:D164,4,FALSE)</f>
        <v>222749.75120110402</v>
      </c>
      <c r="L37" s="225"/>
      <c r="M37" s="226">
        <v>45</v>
      </c>
      <c r="N37" s="227">
        <f>K37/M37</f>
        <v>4949.9944711356447</v>
      </c>
    </row>
    <row r="38" spans="1:14">
      <c r="A38" t="s">
        <v>1075</v>
      </c>
      <c r="B38" s="772" t="str">
        <f>VLOOKUP(A38,EQUIPOS!A8:D154,3,FALSE)</f>
        <v xml:space="preserve">Vibrocompatador, potencia 153 HP, peso 10 Ton. </v>
      </c>
      <c r="C38" s="773"/>
      <c r="D38" s="773"/>
      <c r="E38" s="773"/>
      <c r="F38" s="773"/>
      <c r="G38" s="773"/>
      <c r="H38" s="774"/>
      <c r="I38" s="222"/>
      <c r="J38" s="223"/>
      <c r="K38" s="224">
        <f>VLOOKUP(A38,EQUIPOS!A8:D165,4,FALSE)</f>
        <v>131864.31094790224</v>
      </c>
      <c r="L38" s="225"/>
      <c r="M38" s="226">
        <v>45</v>
      </c>
      <c r="N38" s="227">
        <f>K38/M38</f>
        <v>2930.3180210644941</v>
      </c>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6.4407564892891109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9447.2088787381508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1490</v>
      </c>
      <c r="B48" s="43" t="str">
        <f>VLOOKUP(A48,MATERIALES!A4:D373,3,FALSE)</f>
        <v xml:space="preserve">Material  de afirmado de la Zona </v>
      </c>
      <c r="C48" s="236"/>
      <c r="D48" s="236"/>
      <c r="E48" s="236"/>
      <c r="F48" s="236"/>
      <c r="G48" s="236"/>
      <c r="H48" s="236"/>
      <c r="I48" s="223"/>
      <c r="J48" s="200" t="str">
        <f>VLOOKUP(A48,MATERIALES!A4:D373,2,FALSE)</f>
        <v>m3</v>
      </c>
      <c r="K48" s="237">
        <v>1.25</v>
      </c>
      <c r="L48" s="222"/>
      <c r="M48" s="352">
        <f>VLOOKUP(A48,MATERIALES!A4:D395,4,FALSE)</f>
        <v>22065.060720291382</v>
      </c>
      <c r="N48" s="227">
        <f>K48*M48</f>
        <v>27581.325900364227</v>
      </c>
    </row>
    <row r="49" spans="1:14">
      <c r="A49" t="s">
        <v>1131</v>
      </c>
      <c r="B49" s="43" t="str">
        <f>VLOOKUP(A49,MATERIALES!A5:D373,3,FALSE)</f>
        <v>Agua</v>
      </c>
      <c r="C49" s="236"/>
      <c r="D49" s="236"/>
      <c r="E49" s="236"/>
      <c r="F49" s="236"/>
      <c r="G49" s="236"/>
      <c r="H49" s="236"/>
      <c r="I49" s="223"/>
      <c r="J49" s="200" t="str">
        <f>VLOOKUP(A49,MATERIALES!A5:D373,2,FALSE)</f>
        <v>lt</v>
      </c>
      <c r="K49" s="237">
        <v>25</v>
      </c>
      <c r="L49" s="222"/>
      <c r="M49" s="352">
        <f>VLOOKUP(A49,MATERIALES!A5:D396,4,FALSE)</f>
        <v>56.024337816260008</v>
      </c>
      <c r="N49" s="227">
        <f>K49*M49</f>
        <v>1400.6084454065001</v>
      </c>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28981.934345770725</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1854</v>
      </c>
      <c r="B59" s="46" t="str">
        <f>VLOOKUP(A59,TRANSPORTE!A5:D104,3,FALSE)</f>
        <v>Transporte de material de afirmado</v>
      </c>
      <c r="C59" s="272"/>
      <c r="D59" s="272"/>
      <c r="E59" s="272"/>
      <c r="F59" s="272"/>
      <c r="G59" s="272"/>
      <c r="H59" s="266" t="s">
        <v>1038</v>
      </c>
      <c r="I59" s="234">
        <v>1.25</v>
      </c>
      <c r="J59" s="241">
        <v>1</v>
      </c>
      <c r="K59" s="234">
        <f>I59*J59</f>
        <v>1.25</v>
      </c>
      <c r="L59" s="763">
        <f>VLOOKUP(A59,TRANSPORTE!A5:D123,4,FALSE)</f>
        <v>1355.0479121462611</v>
      </c>
      <c r="M59" s="764"/>
      <c r="N59" s="242">
        <f>K59*L59</f>
        <v>1693.8098901828264</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1693.8098901828264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360</v>
      </c>
      <c r="N70" s="345">
        <f>K70/M70</f>
        <v>296.35067670668883</v>
      </c>
      <c r="O70" s="106"/>
    </row>
    <row r="71" spans="1:15">
      <c r="A71" t="s">
        <v>706</v>
      </c>
      <c r="B71" s="49" t="str">
        <f>VLOOKUP(A71,'MANO DE OBRA'!A8:D69,3,FALSE)</f>
        <v>Obrero (2)</v>
      </c>
      <c r="C71" s="47"/>
      <c r="D71" s="47"/>
      <c r="E71" s="47"/>
      <c r="F71" s="47"/>
      <c r="G71" s="47"/>
      <c r="H71" s="47"/>
      <c r="I71" s="247">
        <f>K71/J71*100</f>
        <v>67665.399999999994</v>
      </c>
      <c r="J71" s="248">
        <v>185</v>
      </c>
      <c r="K71" s="249">
        <f>VLOOKUP(A71,'MANO DE OBRA'!A8:D100,4,FALSE)</f>
        <v>125180.98999999999</v>
      </c>
      <c r="L71" s="50"/>
      <c r="M71" s="254">
        <v>360</v>
      </c>
      <c r="N71" s="345">
        <f>K71/M71</f>
        <v>347.72497222222222</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644.07564892891105</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40767.028763620619</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8153.4057527241239</v>
      </c>
      <c r="M83" s="794"/>
      <c r="N83" s="51"/>
    </row>
    <row r="84" spans="1:14">
      <c r="B84" s="89" t="s">
        <v>2090</v>
      </c>
      <c r="C84" s="90"/>
      <c r="D84" s="90"/>
      <c r="E84" s="90"/>
      <c r="F84" s="90"/>
      <c r="G84" s="90"/>
      <c r="H84" s="90"/>
      <c r="I84" s="87"/>
      <c r="J84" s="88"/>
      <c r="K84" s="259">
        <v>0.05</v>
      </c>
      <c r="L84" s="793">
        <f>N78*K84</f>
        <v>2038.351438181031</v>
      </c>
      <c r="M84" s="794"/>
      <c r="N84" s="51"/>
    </row>
    <row r="85" spans="1:14" ht="15.75" thickBot="1">
      <c r="B85" s="91" t="s">
        <v>2091</v>
      </c>
      <c r="C85" s="92"/>
      <c r="D85" s="92"/>
      <c r="E85" s="92"/>
      <c r="F85" s="92"/>
      <c r="G85" s="92"/>
      <c r="H85" s="92"/>
      <c r="I85" s="93"/>
      <c r="J85" s="94"/>
      <c r="K85" s="260">
        <v>0.05</v>
      </c>
      <c r="L85" s="795">
        <f>N78*K85</f>
        <v>2038.351438181031</v>
      </c>
      <c r="M85" s="796"/>
      <c r="N85" s="51"/>
    </row>
    <row r="86" spans="1:14" ht="15.75" thickBot="1">
      <c r="B86" s="759" t="s">
        <v>2072</v>
      </c>
      <c r="C86" s="760"/>
      <c r="D86" s="760"/>
      <c r="E86" s="760"/>
      <c r="F86" s="760"/>
      <c r="G86" s="760"/>
      <c r="H86" s="760"/>
      <c r="I86" s="760"/>
      <c r="J86" s="760"/>
      <c r="K86" s="760"/>
      <c r="L86" s="760"/>
      <c r="M86" s="761"/>
      <c r="N86" s="52">
        <f>L83+L84+L85</f>
        <v>12230.108629086186</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52997.137392706805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topLeftCell="A37" zoomScale="78" zoomScaleNormal="78" workbookViewId="0"/>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148</v>
      </c>
      <c r="C31" s="81" t="s">
        <v>2123</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821</v>
      </c>
      <c r="B36" s="772" t="str">
        <f>VLOOKUP(A36,EQUIPOS!A6:D154,3,FALSE)</f>
        <v xml:space="preserve">Carrotanque de agua(1000 Galones) </v>
      </c>
      <c r="C36" s="773"/>
      <c r="D36" s="773"/>
      <c r="E36" s="773"/>
      <c r="F36" s="773"/>
      <c r="G36" s="773"/>
      <c r="H36" s="774"/>
      <c r="I36" s="222"/>
      <c r="J36" s="223"/>
      <c r="K36" s="224">
        <f>VLOOKUP(A36,EQUIPOS!A6:D163,4,FALSE)</f>
        <v>70220.503352192478</v>
      </c>
      <c r="L36" s="225"/>
      <c r="M36" s="226">
        <v>45</v>
      </c>
      <c r="N36" s="227">
        <f>K36/M36</f>
        <v>1560.4556300487218</v>
      </c>
    </row>
    <row r="37" spans="1:14">
      <c r="A37" s="113" t="s">
        <v>959</v>
      </c>
      <c r="B37" s="772" t="str">
        <f>VLOOKUP(A37,EQUIPOS!A7:D154,3,FALSE)</f>
        <v>Motoniveladora  potencia 215 HP, ancho de cuchilla 4,27 m, peso 18 ton.</v>
      </c>
      <c r="C37" s="773"/>
      <c r="D37" s="773"/>
      <c r="E37" s="773"/>
      <c r="F37" s="773"/>
      <c r="G37" s="773"/>
      <c r="H37" s="774"/>
      <c r="I37" s="222"/>
      <c r="J37" s="223"/>
      <c r="K37" s="224">
        <f>VLOOKUP(A37,EQUIPOS!A7:D164,4,FALSE)</f>
        <v>222749.75120110402</v>
      </c>
      <c r="L37" s="225"/>
      <c r="M37" s="226">
        <v>45</v>
      </c>
      <c r="N37" s="227">
        <f>K37/M37</f>
        <v>4949.9944711356447</v>
      </c>
    </row>
    <row r="38" spans="1:14">
      <c r="A38" t="s">
        <v>1075</v>
      </c>
      <c r="B38" s="772" t="str">
        <f>VLOOKUP(A38,EQUIPOS!A8:D154,3,FALSE)</f>
        <v xml:space="preserve">Vibrocompatador, potencia 153 HP, peso 10 Ton. </v>
      </c>
      <c r="C38" s="773"/>
      <c r="D38" s="773"/>
      <c r="E38" s="773"/>
      <c r="F38" s="773"/>
      <c r="G38" s="773"/>
      <c r="H38" s="774"/>
      <c r="I38" s="222"/>
      <c r="J38" s="223"/>
      <c r="K38" s="224">
        <f>VLOOKUP(A38,EQUIPOS!A8:D165,4,FALSE)</f>
        <v>131864.31094790224</v>
      </c>
      <c r="L38" s="225"/>
      <c r="M38" s="226">
        <v>45</v>
      </c>
      <c r="N38" s="227">
        <f>K38/M38</f>
        <v>2930.3180210644941</v>
      </c>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6.4407564892891109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9447.2088787381508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1514</v>
      </c>
      <c r="B48" s="43" t="str">
        <f>VLOOKUP(A48,MATERIALES!A4:D373,3,FALSE)</f>
        <v>Material de Sub- Base CBR=20%</v>
      </c>
      <c r="C48" s="236"/>
      <c r="D48" s="236"/>
      <c r="E48" s="236"/>
      <c r="F48" s="236"/>
      <c r="G48" s="236"/>
      <c r="H48" s="236"/>
      <c r="I48" s="223"/>
      <c r="J48" s="200" t="str">
        <f>VLOOKUP(A48,MATERIALES!A4:D373,2,FALSE)</f>
        <v>m3</v>
      </c>
      <c r="K48" s="237">
        <v>1.3</v>
      </c>
      <c r="L48" s="222"/>
      <c r="M48" s="352">
        <f>VLOOKUP(A48,MATERIALES!A4:D395,4,FALSE)</f>
        <v>46671.354508454788</v>
      </c>
      <c r="N48" s="227">
        <f>K48*M48</f>
        <v>60672.760860991228</v>
      </c>
    </row>
    <row r="49" spans="1:14">
      <c r="A49" t="s">
        <v>1131</v>
      </c>
      <c r="B49" s="43" t="str">
        <f>VLOOKUP(A49,MATERIALES!A5:D373,3,FALSE)</f>
        <v>Agua</v>
      </c>
      <c r="C49" s="236"/>
      <c r="D49" s="236"/>
      <c r="E49" s="236"/>
      <c r="F49" s="236"/>
      <c r="G49" s="236"/>
      <c r="H49" s="236"/>
      <c r="I49" s="223"/>
      <c r="J49" s="200" t="str">
        <f>VLOOKUP(A49,MATERIALES!A5:D373,2,FALSE)</f>
        <v>lt</v>
      </c>
      <c r="K49" s="237">
        <v>24</v>
      </c>
      <c r="L49" s="222"/>
      <c r="M49" s="352">
        <f>VLOOKUP(A49,MATERIALES!A5:D396,4,FALSE)</f>
        <v>56.024337816260008</v>
      </c>
      <c r="N49" s="227">
        <f>K49*M49</f>
        <v>1344.5841075902401</v>
      </c>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62017.34496858147</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1878</v>
      </c>
      <c r="B59" s="46" t="str">
        <f>VLOOKUP(A59,TRANSPORTE!A5:D104,3,FALSE)</f>
        <v>Transporte de material de subbase</v>
      </c>
      <c r="C59" s="272"/>
      <c r="D59" s="272"/>
      <c r="E59" s="272"/>
      <c r="F59" s="272"/>
      <c r="G59" s="272"/>
      <c r="H59" s="266" t="s">
        <v>1038</v>
      </c>
      <c r="I59" s="234">
        <v>1.3</v>
      </c>
      <c r="J59" s="241">
        <v>1</v>
      </c>
      <c r="K59" s="234">
        <f>I59*J59</f>
        <v>1.3</v>
      </c>
      <c r="L59" s="763">
        <f>VLOOKUP(A59,TRANSPORTE!A5:D123,4,FALSE)</f>
        <v>1355.0479121462611</v>
      </c>
      <c r="M59" s="764"/>
      <c r="N59" s="242">
        <f>K59*L59</f>
        <v>1761.5622857901394</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1761.5622857901394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360</v>
      </c>
      <c r="N70" s="345">
        <f>K70/M70</f>
        <v>296.35067670668883</v>
      </c>
      <c r="O70" s="106"/>
    </row>
    <row r="71" spans="1:15">
      <c r="A71" t="s">
        <v>706</v>
      </c>
      <c r="B71" s="49" t="str">
        <f>VLOOKUP(A71,'MANO DE OBRA'!A8:D69,3,FALSE)</f>
        <v>Obrero (2)</v>
      </c>
      <c r="C71" s="47"/>
      <c r="D71" s="47"/>
      <c r="E71" s="47"/>
      <c r="F71" s="47"/>
      <c r="G71" s="47"/>
      <c r="H71" s="47"/>
      <c r="I71" s="247">
        <f>K71/J71*100</f>
        <v>67665.399999999994</v>
      </c>
      <c r="J71" s="248">
        <v>185</v>
      </c>
      <c r="K71" s="249">
        <f>VLOOKUP(A71,'MANO DE OBRA'!A8:D100,4,FALSE)</f>
        <v>125180.98999999999</v>
      </c>
      <c r="L71" s="50"/>
      <c r="M71" s="254">
        <v>360</v>
      </c>
      <c r="N71" s="345">
        <f>K71/M71</f>
        <v>347.72497222222222</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644.07564892891105</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73870.191782038659</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14774.038356407733</v>
      </c>
      <c r="M83" s="794"/>
      <c r="N83" s="51"/>
    </row>
    <row r="84" spans="1:14">
      <c r="B84" s="89" t="s">
        <v>2090</v>
      </c>
      <c r="C84" s="90"/>
      <c r="D84" s="90"/>
      <c r="E84" s="90"/>
      <c r="F84" s="90"/>
      <c r="G84" s="90"/>
      <c r="H84" s="90"/>
      <c r="I84" s="87"/>
      <c r="J84" s="88"/>
      <c r="K84" s="259">
        <v>0.05</v>
      </c>
      <c r="L84" s="793">
        <f>N78*K84</f>
        <v>3693.5095891019332</v>
      </c>
      <c r="M84" s="794"/>
      <c r="N84" s="51"/>
    </row>
    <row r="85" spans="1:14" ht="15.75" thickBot="1">
      <c r="B85" s="91" t="s">
        <v>2091</v>
      </c>
      <c r="C85" s="92"/>
      <c r="D85" s="92"/>
      <c r="E85" s="92"/>
      <c r="F85" s="92"/>
      <c r="G85" s="92"/>
      <c r="H85" s="92"/>
      <c r="I85" s="93"/>
      <c r="J85" s="94"/>
      <c r="K85" s="260">
        <v>0.05</v>
      </c>
      <c r="L85" s="795">
        <f>N78*K85</f>
        <v>3693.5095891019332</v>
      </c>
      <c r="M85" s="796"/>
      <c r="N85" s="51"/>
    </row>
    <row r="86" spans="1:14" ht="15.75" thickBot="1">
      <c r="B86" s="759" t="s">
        <v>2072</v>
      </c>
      <c r="C86" s="760"/>
      <c r="D86" s="760"/>
      <c r="E86" s="760"/>
      <c r="F86" s="760"/>
      <c r="G86" s="760"/>
      <c r="H86" s="760"/>
      <c r="I86" s="760"/>
      <c r="J86" s="760"/>
      <c r="K86" s="760"/>
      <c r="L86" s="760"/>
      <c r="M86" s="761"/>
      <c r="N86" s="52">
        <f>L83+L84+L85</f>
        <v>22161.057534611598</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96031.249316650254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topLeftCell="A46" zoomScale="78" zoomScaleNormal="78" workbookViewId="0">
      <selection activeCell="M48" sqref="M48"/>
    </sheetView>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150</v>
      </c>
      <c r="C31" s="81" t="s">
        <v>2124</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821</v>
      </c>
      <c r="B36" s="772" t="str">
        <f>VLOOKUP(A36,EQUIPOS!A6:D154,3,FALSE)</f>
        <v xml:space="preserve">Carrotanque de agua(1000 Galones) </v>
      </c>
      <c r="C36" s="773"/>
      <c r="D36" s="773"/>
      <c r="E36" s="773"/>
      <c r="F36" s="773"/>
      <c r="G36" s="773"/>
      <c r="H36" s="774"/>
      <c r="I36" s="222"/>
      <c r="J36" s="223"/>
      <c r="K36" s="224">
        <f>VLOOKUP(A36,EQUIPOS!A6:D163,4,FALSE)</f>
        <v>70220.503352192478</v>
      </c>
      <c r="L36" s="225"/>
      <c r="M36" s="226">
        <v>45</v>
      </c>
      <c r="N36" s="227">
        <f>K36/M36</f>
        <v>1560.4556300487218</v>
      </c>
    </row>
    <row r="37" spans="1:14">
      <c r="A37" s="113" t="s">
        <v>959</v>
      </c>
      <c r="B37" s="772" t="str">
        <f>VLOOKUP(A37,EQUIPOS!A7:D154,3,FALSE)</f>
        <v>Motoniveladora  potencia 215 HP, ancho de cuchilla 4,27 m, peso 18 ton.</v>
      </c>
      <c r="C37" s="773"/>
      <c r="D37" s="773"/>
      <c r="E37" s="773"/>
      <c r="F37" s="773"/>
      <c r="G37" s="773"/>
      <c r="H37" s="774"/>
      <c r="I37" s="222"/>
      <c r="J37" s="223"/>
      <c r="K37" s="224">
        <f>VLOOKUP(A37,EQUIPOS!A7:D164,4,FALSE)</f>
        <v>222749.75120110402</v>
      </c>
      <c r="L37" s="225"/>
      <c r="M37" s="226">
        <v>45</v>
      </c>
      <c r="N37" s="227">
        <f>K37/M37</f>
        <v>4949.9944711356447</v>
      </c>
    </row>
    <row r="38" spans="1:14">
      <c r="A38" t="s">
        <v>1075</v>
      </c>
      <c r="B38" s="772" t="str">
        <f>VLOOKUP(A38,EQUIPOS!A8:D154,3,FALSE)</f>
        <v xml:space="preserve">Vibrocompatador, potencia 153 HP, peso 10 Ton. </v>
      </c>
      <c r="C38" s="773"/>
      <c r="D38" s="773"/>
      <c r="E38" s="773"/>
      <c r="F38" s="773"/>
      <c r="G38" s="773"/>
      <c r="H38" s="774"/>
      <c r="I38" s="222"/>
      <c r="J38" s="223"/>
      <c r="K38" s="224">
        <f>VLOOKUP(A38,EQUIPOS!A8:D165,4,FALSE)</f>
        <v>131864.31094790224</v>
      </c>
      <c r="L38" s="225"/>
      <c r="M38" s="226">
        <v>45</v>
      </c>
      <c r="N38" s="227">
        <f>K38/M38</f>
        <v>2930.3180210644941</v>
      </c>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6.4407564892891109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9447.2088787381508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1516</v>
      </c>
      <c r="B48" s="43" t="str">
        <f>VLOOKUP(A48,MATERIALES!A4:D373,3,FALSE)</f>
        <v>Material de Sub- Base CBR=30%</v>
      </c>
      <c r="C48" s="236"/>
      <c r="D48" s="236"/>
      <c r="E48" s="236"/>
      <c r="F48" s="236"/>
      <c r="G48" s="236"/>
      <c r="H48" s="236"/>
      <c r="I48" s="223"/>
      <c r="J48" s="200" t="str">
        <f>VLOOKUP(A48,MATERIALES!A4:D373,2,FALSE)</f>
        <v>m3</v>
      </c>
      <c r="K48" s="237">
        <v>1.3</v>
      </c>
      <c r="L48" s="222"/>
      <c r="M48" s="352">
        <f>VLOOKUP(A48,MATERIALES!A4:D395,4,FALSE)</f>
        <v>44382.623367353051</v>
      </c>
      <c r="N48" s="227">
        <f>K48*M48</f>
        <v>57697.410377558968</v>
      </c>
    </row>
    <row r="49" spans="1:14">
      <c r="A49" t="s">
        <v>1131</v>
      </c>
      <c r="B49" s="43" t="str">
        <f>VLOOKUP(A49,MATERIALES!A5:D373,3,FALSE)</f>
        <v>Agua</v>
      </c>
      <c r="C49" s="236"/>
      <c r="D49" s="236"/>
      <c r="E49" s="236"/>
      <c r="F49" s="236"/>
      <c r="G49" s="236"/>
      <c r="H49" s="236"/>
      <c r="I49" s="223"/>
      <c r="J49" s="200" t="str">
        <f>VLOOKUP(A49,MATERIALES!A5:D373,2,FALSE)</f>
        <v>lt</v>
      </c>
      <c r="K49" s="237">
        <v>24</v>
      </c>
      <c r="L49" s="222"/>
      <c r="M49" s="352">
        <f>VLOOKUP(A49,MATERIALES!A5:D396,4,FALSE)</f>
        <v>56.024337816260008</v>
      </c>
      <c r="N49" s="227">
        <f>K49*M49</f>
        <v>1344.5841075902401</v>
      </c>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59041.994485149211</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1878</v>
      </c>
      <c r="B59" s="46" t="str">
        <f>VLOOKUP(A59,TRANSPORTE!A5:D104,3,FALSE)</f>
        <v>Transporte de material de subbase</v>
      </c>
      <c r="C59" s="272"/>
      <c r="D59" s="272"/>
      <c r="E59" s="272"/>
      <c r="F59" s="272"/>
      <c r="G59" s="272"/>
      <c r="H59" s="266" t="s">
        <v>1038</v>
      </c>
      <c r="I59" s="234">
        <v>1.3</v>
      </c>
      <c r="J59" s="241">
        <v>1</v>
      </c>
      <c r="K59" s="234">
        <f>I59*J59</f>
        <v>1.3</v>
      </c>
      <c r="L59" s="763">
        <f>VLOOKUP(A59,TRANSPORTE!A5:D123,4,FALSE)</f>
        <v>1355.0479121462611</v>
      </c>
      <c r="M59" s="764"/>
      <c r="N59" s="242">
        <f>K59*L59</f>
        <v>1761.5622857901394</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1761.5622857901394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360</v>
      </c>
      <c r="N70" s="345">
        <f>K70/M70</f>
        <v>296.35067670668883</v>
      </c>
      <c r="O70" s="106"/>
    </row>
    <row r="71" spans="1:15">
      <c r="A71" t="s">
        <v>706</v>
      </c>
      <c r="B71" s="49" t="str">
        <f>VLOOKUP(A71,'MANO DE OBRA'!A8:D69,3,FALSE)</f>
        <v>Obrero (2)</v>
      </c>
      <c r="C71" s="47"/>
      <c r="D71" s="47"/>
      <c r="E71" s="47"/>
      <c r="F71" s="47"/>
      <c r="G71" s="47"/>
      <c r="H71" s="47"/>
      <c r="I71" s="247">
        <f>K71/J71*100</f>
        <v>67665.399999999994</v>
      </c>
      <c r="J71" s="248">
        <v>185</v>
      </c>
      <c r="K71" s="249">
        <f>VLOOKUP(A71,'MANO DE OBRA'!A8:D100,4,FALSE)</f>
        <v>125180.98999999999</v>
      </c>
      <c r="L71" s="50"/>
      <c r="M71" s="254">
        <v>360</v>
      </c>
      <c r="N71" s="345">
        <f>K71/M71</f>
        <v>347.72497222222222</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644.07564892891105</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70894.841298606392</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14178.96825972128</v>
      </c>
      <c r="M83" s="794"/>
      <c r="N83" s="51"/>
    </row>
    <row r="84" spans="1:14">
      <c r="B84" s="89" t="s">
        <v>2090</v>
      </c>
      <c r="C84" s="90"/>
      <c r="D84" s="90"/>
      <c r="E84" s="90"/>
      <c r="F84" s="90"/>
      <c r="G84" s="90"/>
      <c r="H84" s="90"/>
      <c r="I84" s="87"/>
      <c r="J84" s="88"/>
      <c r="K84" s="259">
        <v>0.05</v>
      </c>
      <c r="L84" s="793">
        <f>N78*K84</f>
        <v>3544.7420649303199</v>
      </c>
      <c r="M84" s="794"/>
      <c r="N84" s="51"/>
    </row>
    <row r="85" spans="1:14" ht="15.75" thickBot="1">
      <c r="B85" s="91" t="s">
        <v>2091</v>
      </c>
      <c r="C85" s="92"/>
      <c r="D85" s="92"/>
      <c r="E85" s="92"/>
      <c r="F85" s="92"/>
      <c r="G85" s="92"/>
      <c r="H85" s="92"/>
      <c r="I85" s="93"/>
      <c r="J85" s="94"/>
      <c r="K85" s="260">
        <v>0.05</v>
      </c>
      <c r="L85" s="795">
        <f>N78*K85</f>
        <v>3544.7420649303199</v>
      </c>
      <c r="M85" s="796"/>
      <c r="N85" s="51"/>
    </row>
    <row r="86" spans="1:14" ht="15.75" thickBot="1">
      <c r="B86" s="759" t="s">
        <v>2072</v>
      </c>
      <c r="C86" s="760"/>
      <c r="D86" s="760"/>
      <c r="E86" s="760"/>
      <c r="F86" s="760"/>
      <c r="G86" s="760"/>
      <c r="H86" s="760"/>
      <c r="I86" s="760"/>
      <c r="J86" s="760"/>
      <c r="K86" s="760"/>
      <c r="L86" s="760"/>
      <c r="M86" s="761"/>
      <c r="N86" s="52">
        <f>L83+L84+L85</f>
        <v>21268.452389581918</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92163.293688188307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topLeftCell="A52" zoomScale="78" zoomScaleNormal="78" workbookViewId="0">
      <selection activeCell="H41" sqref="H41"/>
    </sheetView>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152</v>
      </c>
      <c r="C31" s="81" t="s">
        <v>153</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821</v>
      </c>
      <c r="B36" s="772" t="str">
        <f>VLOOKUP(A36,EQUIPOS!A6:D154,3,FALSE)</f>
        <v xml:space="preserve">Carrotanque de agua(1000 Galones) </v>
      </c>
      <c r="C36" s="773"/>
      <c r="D36" s="773"/>
      <c r="E36" s="773"/>
      <c r="F36" s="773"/>
      <c r="G36" s="773"/>
      <c r="H36" s="774"/>
      <c r="I36" s="222"/>
      <c r="J36" s="223"/>
      <c r="K36" s="224">
        <f>VLOOKUP(A36,EQUIPOS!A6:D163,4,FALSE)</f>
        <v>70220.503352192478</v>
      </c>
      <c r="L36" s="225"/>
      <c r="M36" s="226">
        <v>45</v>
      </c>
      <c r="N36" s="227">
        <f>K36/M36</f>
        <v>1560.4556300487218</v>
      </c>
    </row>
    <row r="37" spans="1:14">
      <c r="A37" s="113" t="s">
        <v>959</v>
      </c>
      <c r="B37" s="772" t="str">
        <f>VLOOKUP(A37,EQUIPOS!A7:D154,3,FALSE)</f>
        <v>Motoniveladora  potencia 215 HP, ancho de cuchilla 4,27 m, peso 18 ton.</v>
      </c>
      <c r="C37" s="773"/>
      <c r="D37" s="773"/>
      <c r="E37" s="773"/>
      <c r="F37" s="773"/>
      <c r="G37" s="773"/>
      <c r="H37" s="774"/>
      <c r="I37" s="222"/>
      <c r="J37" s="223"/>
      <c r="K37" s="224">
        <f>VLOOKUP(A37,EQUIPOS!A7:D164,4,FALSE)</f>
        <v>222749.75120110402</v>
      </c>
      <c r="L37" s="225"/>
      <c r="M37" s="226">
        <v>45</v>
      </c>
      <c r="N37" s="227">
        <f>K37/M37</f>
        <v>4949.9944711356447</v>
      </c>
    </row>
    <row r="38" spans="1:14">
      <c r="A38" t="s">
        <v>1075</v>
      </c>
      <c r="B38" s="772" t="str">
        <f>VLOOKUP(A38,EQUIPOS!A8:D154,3,FALSE)</f>
        <v xml:space="preserve">Vibrocompatador, potencia 153 HP, peso 10 Ton. </v>
      </c>
      <c r="C38" s="773"/>
      <c r="D38" s="773"/>
      <c r="E38" s="773"/>
      <c r="F38" s="773"/>
      <c r="G38" s="773"/>
      <c r="H38" s="774"/>
      <c r="I38" s="222"/>
      <c r="J38" s="223"/>
      <c r="K38" s="224">
        <f>VLOOKUP(A38,EQUIPOS!A8:D165,4,FALSE)</f>
        <v>131864.31094790224</v>
      </c>
      <c r="L38" s="225"/>
      <c r="M38" s="226">
        <v>45</v>
      </c>
      <c r="N38" s="227">
        <f>K38/M38</f>
        <v>2930.3180210644941</v>
      </c>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6.4407564892891109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9447.2088787381508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1518</v>
      </c>
      <c r="B48" s="43" t="str">
        <f>VLOOKUP(A48,MATERIALES!A4:D373,3,FALSE)</f>
        <v xml:space="preserve">Material de Sub Base CBR=40% </v>
      </c>
      <c r="C48" s="236"/>
      <c r="D48" s="236"/>
      <c r="E48" s="236"/>
      <c r="F48" s="236"/>
      <c r="G48" s="236"/>
      <c r="H48" s="236"/>
      <c r="I48" s="223"/>
      <c r="J48" s="200" t="str">
        <f>VLOOKUP(A48,MATERIALES!A4:D373,2,FALSE)</f>
        <v>m3</v>
      </c>
      <c r="K48" s="237">
        <v>1.3</v>
      </c>
      <c r="L48" s="222"/>
      <c r="M48" s="352">
        <f>VLOOKUP(A48,MATERIALES!A4:D395,4,FALSE)</f>
        <v>45682.565203207276</v>
      </c>
      <c r="N48" s="227">
        <f>K48*M48</f>
        <v>59387.334764169464</v>
      </c>
    </row>
    <row r="49" spans="1:14">
      <c r="A49" t="s">
        <v>1131</v>
      </c>
      <c r="B49" s="43" t="str">
        <f>VLOOKUP(A49,MATERIALES!A5:D373,3,FALSE)</f>
        <v>Agua</v>
      </c>
      <c r="C49" s="236"/>
      <c r="D49" s="236"/>
      <c r="E49" s="236"/>
      <c r="F49" s="236"/>
      <c r="G49" s="236"/>
      <c r="H49" s="236"/>
      <c r="I49" s="223"/>
      <c r="J49" s="200" t="str">
        <f>VLOOKUP(A49,MATERIALES!A5:D373,2,FALSE)</f>
        <v>lt</v>
      </c>
      <c r="K49" s="237">
        <v>24</v>
      </c>
      <c r="L49" s="222"/>
      <c r="M49" s="352">
        <f>VLOOKUP(A49,MATERIALES!A5:D396,4,FALSE)</f>
        <v>56.024337816260008</v>
      </c>
      <c r="N49" s="227">
        <f>K49*M49</f>
        <v>1344.5841075902401</v>
      </c>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60731.918871759706</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1878</v>
      </c>
      <c r="B59" s="46" t="str">
        <f>VLOOKUP(A59,TRANSPORTE!A5:D104,3,FALSE)</f>
        <v>Transporte de material de subbase</v>
      </c>
      <c r="C59" s="272"/>
      <c r="D59" s="272"/>
      <c r="E59" s="272"/>
      <c r="F59" s="272"/>
      <c r="G59" s="272"/>
      <c r="H59" s="266" t="s">
        <v>1038</v>
      </c>
      <c r="I59" s="234">
        <v>1.3</v>
      </c>
      <c r="J59" s="241">
        <v>1</v>
      </c>
      <c r="K59" s="234">
        <f>I59*J59</f>
        <v>1.3</v>
      </c>
      <c r="L59" s="763">
        <f>VLOOKUP(A59,TRANSPORTE!A5:D123,4,FALSE)</f>
        <v>1355.0479121462611</v>
      </c>
      <c r="M59" s="764"/>
      <c r="N59" s="242">
        <f>K59*L59</f>
        <v>1761.5622857901394</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1761.5622857901394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360</v>
      </c>
      <c r="N70" s="345">
        <f>K70/M70</f>
        <v>296.35067670668883</v>
      </c>
      <c r="O70" s="106"/>
    </row>
    <row r="71" spans="1:15">
      <c r="A71" t="s">
        <v>706</v>
      </c>
      <c r="B71" s="49" t="str">
        <f>VLOOKUP(A71,'MANO DE OBRA'!A8:D69,3,FALSE)</f>
        <v>Obrero (2)</v>
      </c>
      <c r="C71" s="47"/>
      <c r="D71" s="47"/>
      <c r="E71" s="47"/>
      <c r="F71" s="47"/>
      <c r="G71" s="47"/>
      <c r="H71" s="47"/>
      <c r="I71" s="247">
        <f>K71/J71*100</f>
        <v>67665.399999999994</v>
      </c>
      <c r="J71" s="248">
        <v>185</v>
      </c>
      <c r="K71" s="249">
        <f>VLOOKUP(A71,'MANO DE OBRA'!A8:D100,4,FALSE)</f>
        <v>125180.98999999999</v>
      </c>
      <c r="L71" s="50"/>
      <c r="M71" s="254">
        <v>360</v>
      </c>
      <c r="N71" s="345">
        <f>K71/M71</f>
        <v>347.72497222222222</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644.07564892891105</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72584.765685216902</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14516.953137043382</v>
      </c>
      <c r="M83" s="794"/>
      <c r="N83" s="51"/>
    </row>
    <row r="84" spans="1:14">
      <c r="B84" s="89" t="s">
        <v>2090</v>
      </c>
      <c r="C84" s="90"/>
      <c r="D84" s="90"/>
      <c r="E84" s="90"/>
      <c r="F84" s="90"/>
      <c r="G84" s="90"/>
      <c r="H84" s="90"/>
      <c r="I84" s="87"/>
      <c r="J84" s="88"/>
      <c r="K84" s="259">
        <v>0.05</v>
      </c>
      <c r="L84" s="793">
        <f>N78*K84</f>
        <v>3629.2382842608454</v>
      </c>
      <c r="M84" s="794"/>
      <c r="N84" s="51"/>
    </row>
    <row r="85" spans="1:14" ht="15.75" thickBot="1">
      <c r="B85" s="91" t="s">
        <v>2091</v>
      </c>
      <c r="C85" s="92"/>
      <c r="D85" s="92"/>
      <c r="E85" s="92"/>
      <c r="F85" s="92"/>
      <c r="G85" s="92"/>
      <c r="H85" s="92"/>
      <c r="I85" s="93"/>
      <c r="J85" s="94"/>
      <c r="K85" s="260">
        <v>0.05</v>
      </c>
      <c r="L85" s="795">
        <f>N78*K85</f>
        <v>3629.2382842608454</v>
      </c>
      <c r="M85" s="796"/>
      <c r="N85" s="51"/>
    </row>
    <row r="86" spans="1:14" ht="15.75" thickBot="1">
      <c r="B86" s="759" t="s">
        <v>2072</v>
      </c>
      <c r="C86" s="760"/>
      <c r="D86" s="760"/>
      <c r="E86" s="760"/>
      <c r="F86" s="760"/>
      <c r="G86" s="760"/>
      <c r="H86" s="760"/>
      <c r="I86" s="760"/>
      <c r="J86" s="760"/>
      <c r="K86" s="760"/>
      <c r="L86" s="760"/>
      <c r="M86" s="761"/>
      <c r="N86" s="52">
        <f>L83+L84+L85</f>
        <v>21775.429705565071</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94360.19539078197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topLeftCell="C37" zoomScale="78" zoomScaleNormal="78" workbookViewId="0">
      <selection activeCell="M36" sqref="M36"/>
    </sheetView>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154</v>
      </c>
      <c r="C31" s="81" t="s">
        <v>155</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829</v>
      </c>
      <c r="B36" s="772" t="str">
        <f>VLOOKUP(A36,EQUIPOS!A6:D154,3,FALSE)</f>
        <v>Compactador manual (SALTARIN) Peso de operación (Kg.) 52, Fuerza de impacto por golpe (KN) 12.</v>
      </c>
      <c r="C36" s="773"/>
      <c r="D36" s="773"/>
      <c r="E36" s="773"/>
      <c r="F36" s="773"/>
      <c r="G36" s="773"/>
      <c r="H36" s="774"/>
      <c r="I36" s="222"/>
      <c r="J36" s="223"/>
      <c r="K36" s="224">
        <f>VLOOKUP(A36,EQUIPOS!A6:D163,4,FALSE)</f>
        <v>6872.0152854615708</v>
      </c>
      <c r="L36" s="225"/>
      <c r="M36" s="226">
        <v>2.5</v>
      </c>
      <c r="N36" s="227">
        <f>K36/M36</f>
        <v>2748.8061141846283</v>
      </c>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353"/>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0.05</v>
      </c>
      <c r="N41" s="295">
        <f>N76*M41</f>
        <v>892.62055903601981</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3641.4266732206479</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1514</v>
      </c>
      <c r="B48" s="43" t="str">
        <f>VLOOKUP(A48,MATERIALES!A4:D373,3,FALSE)</f>
        <v>Material de Sub- Base CBR=20%</v>
      </c>
      <c r="C48" s="236"/>
      <c r="D48" s="236"/>
      <c r="E48" s="236"/>
      <c r="F48" s="236"/>
      <c r="G48" s="236"/>
      <c r="H48" s="236"/>
      <c r="I48" s="223"/>
      <c r="J48" s="200" t="str">
        <f>VLOOKUP(A48,MATERIALES!A4:D373,2,FALSE)</f>
        <v>m3</v>
      </c>
      <c r="K48" s="237">
        <v>1.3</v>
      </c>
      <c r="L48" s="222"/>
      <c r="M48" s="352">
        <f>VLOOKUP(A48,MATERIALES!A4:D395,4,FALSE)</f>
        <v>46671.354508454788</v>
      </c>
      <c r="N48" s="227">
        <f>K48*M48</f>
        <v>60672.760860991228</v>
      </c>
    </row>
    <row r="49" spans="1:14">
      <c r="A49" t="s">
        <v>1131</v>
      </c>
      <c r="B49" s="43" t="str">
        <f>VLOOKUP(A49,MATERIALES!A5:D373,3,FALSE)</f>
        <v>Agua</v>
      </c>
      <c r="C49" s="236"/>
      <c r="D49" s="236"/>
      <c r="E49" s="236"/>
      <c r="F49" s="236"/>
      <c r="G49" s="236"/>
      <c r="H49" s="236"/>
      <c r="I49" s="223"/>
      <c r="J49" s="200" t="str">
        <f>VLOOKUP(A49,MATERIALES!A5:D373,2,FALSE)</f>
        <v>lt</v>
      </c>
      <c r="K49" s="237">
        <v>24</v>
      </c>
      <c r="L49" s="222"/>
      <c r="M49" s="352">
        <f>VLOOKUP(A49,MATERIALES!A5:D396,4,FALSE)</f>
        <v>56.024337816260008</v>
      </c>
      <c r="N49" s="227">
        <f>K49*M49</f>
        <v>1344.5841075902401</v>
      </c>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62017.34496858147</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1878</v>
      </c>
      <c r="B59" s="46" t="str">
        <f>VLOOKUP(A59,TRANSPORTE!A5:D104,3,FALSE)</f>
        <v>Transporte de material de subbase</v>
      </c>
      <c r="C59" s="272"/>
      <c r="D59" s="272"/>
      <c r="E59" s="272"/>
      <c r="F59" s="272"/>
      <c r="G59" s="272"/>
      <c r="H59" s="266" t="s">
        <v>1038</v>
      </c>
      <c r="I59" s="234">
        <v>1.3</v>
      </c>
      <c r="J59" s="241">
        <v>1</v>
      </c>
      <c r="K59" s="234">
        <f>I59*J59</f>
        <v>1.3</v>
      </c>
      <c r="L59" s="763">
        <f>VLOOKUP(A59,TRANSPORTE!A5:D123,4,FALSE)</f>
        <v>1355.0479121462611</v>
      </c>
      <c r="M59" s="764"/>
      <c r="N59" s="242">
        <f>K59*L59</f>
        <v>1761.5622857901394</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1761.5622857901394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20</v>
      </c>
      <c r="N70" s="345">
        <f>K70/M70</f>
        <v>5334.3121807203988</v>
      </c>
      <c r="O70" s="106"/>
    </row>
    <row r="71" spans="1:15">
      <c r="A71" t="s">
        <v>710</v>
      </c>
      <c r="B71" s="49" t="str">
        <f>VLOOKUP(A71,'MANO DE OBRA'!A8:D69,3,FALSE)</f>
        <v>Obrero (4)</v>
      </c>
      <c r="C71" s="47"/>
      <c r="D71" s="47"/>
      <c r="E71" s="47"/>
      <c r="F71" s="47"/>
      <c r="G71" s="47"/>
      <c r="H71" s="47"/>
      <c r="I71" s="247">
        <f>K71/J71*100</f>
        <v>135330.79999999999</v>
      </c>
      <c r="J71" s="248">
        <v>185</v>
      </c>
      <c r="K71" s="249">
        <f>VLOOKUP(A71,'MANO DE OBRA'!A8:D100,4,FALSE)</f>
        <v>250361.97999999998</v>
      </c>
      <c r="L71" s="50"/>
      <c r="M71" s="254">
        <v>20</v>
      </c>
      <c r="N71" s="345">
        <f>K71/M71</f>
        <v>12518.098999999998</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17852.411180720395</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85272.745108312636</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17054.549021662529</v>
      </c>
      <c r="M83" s="794"/>
      <c r="N83" s="51"/>
    </row>
    <row r="84" spans="1:14">
      <c r="B84" s="89" t="s">
        <v>2090</v>
      </c>
      <c r="C84" s="90"/>
      <c r="D84" s="90"/>
      <c r="E84" s="90"/>
      <c r="F84" s="90"/>
      <c r="G84" s="90"/>
      <c r="H84" s="90"/>
      <c r="I84" s="87"/>
      <c r="J84" s="88"/>
      <c r="K84" s="259">
        <v>0.05</v>
      </c>
      <c r="L84" s="793">
        <f>N78*K84</f>
        <v>4263.6372554156324</v>
      </c>
      <c r="M84" s="794"/>
      <c r="N84" s="51"/>
    </row>
    <row r="85" spans="1:14" ht="15.75" thickBot="1">
      <c r="B85" s="91" t="s">
        <v>2091</v>
      </c>
      <c r="C85" s="92"/>
      <c r="D85" s="92"/>
      <c r="E85" s="92"/>
      <c r="F85" s="92"/>
      <c r="G85" s="92"/>
      <c r="H85" s="92"/>
      <c r="I85" s="93"/>
      <c r="J85" s="94"/>
      <c r="K85" s="260">
        <v>0.05</v>
      </c>
      <c r="L85" s="795">
        <f>N78*K85</f>
        <v>4263.6372554156324</v>
      </c>
      <c r="M85" s="796"/>
      <c r="N85" s="51"/>
    </row>
    <row r="86" spans="1:14" ht="15.75" thickBot="1">
      <c r="B86" s="759" t="s">
        <v>2072</v>
      </c>
      <c r="C86" s="760"/>
      <c r="D86" s="760"/>
      <c r="E86" s="760"/>
      <c r="F86" s="760"/>
      <c r="G86" s="760"/>
      <c r="H86" s="760"/>
      <c r="I86" s="760"/>
      <c r="J86" s="760"/>
      <c r="K86" s="760"/>
      <c r="L86" s="760"/>
      <c r="M86" s="761"/>
      <c r="N86" s="52">
        <f>L83+L84+L85</f>
        <v>25581.823532493796</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110854.56864080644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topLeftCell="A43"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156</v>
      </c>
      <c r="C31" s="81" t="s">
        <v>157</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829</v>
      </c>
      <c r="B36" s="772" t="str">
        <f>VLOOKUP(A36,EQUIPOS!A6:D154,3,FALSE)</f>
        <v>Compactador manual (SALTARIN) Peso de operación (Kg.) 52, Fuerza de impacto por golpe (KN) 12.</v>
      </c>
      <c r="C36" s="773"/>
      <c r="D36" s="773"/>
      <c r="E36" s="773"/>
      <c r="F36" s="773"/>
      <c r="G36" s="773"/>
      <c r="H36" s="774"/>
      <c r="I36" s="222"/>
      <c r="J36" s="223"/>
      <c r="K36" s="224">
        <f>VLOOKUP(A36,EQUIPOS!A6:D163,4,FALSE)</f>
        <v>6872.0152854615708</v>
      </c>
      <c r="L36" s="225"/>
      <c r="M36" s="226">
        <v>2.5</v>
      </c>
      <c r="N36" s="227">
        <f>K36/M36</f>
        <v>2748.8061141846283</v>
      </c>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0.05</v>
      </c>
      <c r="N41" s="295">
        <f>N76*M41</f>
        <v>892.62055903601981</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3641.4266732206479</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1516</v>
      </c>
      <c r="B48" s="43" t="str">
        <f>VLOOKUP(A48,MATERIALES!A4:D373,3,FALSE)</f>
        <v>Material de Sub- Base CBR=30%</v>
      </c>
      <c r="C48" s="236"/>
      <c r="D48" s="236"/>
      <c r="E48" s="236"/>
      <c r="F48" s="236"/>
      <c r="G48" s="236"/>
      <c r="H48" s="236"/>
      <c r="I48" s="223"/>
      <c r="J48" s="200" t="str">
        <f>VLOOKUP(A48,MATERIALES!A4:D373,2,FALSE)</f>
        <v>m3</v>
      </c>
      <c r="K48" s="237">
        <v>1.3</v>
      </c>
      <c r="L48" s="222"/>
      <c r="M48" s="352">
        <f>VLOOKUP(A48,MATERIALES!A4:D395,4,FALSE)</f>
        <v>44382.623367353051</v>
      </c>
      <c r="N48" s="227">
        <f>K48*M48</f>
        <v>57697.410377558968</v>
      </c>
    </row>
    <row r="49" spans="1:14">
      <c r="A49" t="s">
        <v>1131</v>
      </c>
      <c r="B49" s="43" t="str">
        <f>VLOOKUP(A49,MATERIALES!A5:D373,3,FALSE)</f>
        <v>Agua</v>
      </c>
      <c r="C49" s="236"/>
      <c r="D49" s="236"/>
      <c r="E49" s="236"/>
      <c r="F49" s="236"/>
      <c r="G49" s="236"/>
      <c r="H49" s="236"/>
      <c r="I49" s="223"/>
      <c r="J49" s="200" t="str">
        <f>VLOOKUP(A49,MATERIALES!A5:D373,2,FALSE)</f>
        <v>lt</v>
      </c>
      <c r="K49" s="237">
        <v>24</v>
      </c>
      <c r="L49" s="222"/>
      <c r="M49" s="352">
        <f>VLOOKUP(A49,MATERIALES!A5:D396,4,FALSE)</f>
        <v>56.024337816260008</v>
      </c>
      <c r="N49" s="227">
        <f>K49*M49</f>
        <v>1344.5841075902401</v>
      </c>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59041.994485149211</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1878</v>
      </c>
      <c r="B59" s="46" t="str">
        <f>VLOOKUP(A59,TRANSPORTE!A5:D104,3,FALSE)</f>
        <v>Transporte de material de subbase</v>
      </c>
      <c r="C59" s="272"/>
      <c r="D59" s="272"/>
      <c r="E59" s="272"/>
      <c r="F59" s="272"/>
      <c r="G59" s="272"/>
      <c r="H59" s="266" t="s">
        <v>1038</v>
      </c>
      <c r="I59" s="234">
        <v>1.3</v>
      </c>
      <c r="J59" s="241">
        <v>1</v>
      </c>
      <c r="K59" s="234">
        <f>I59*J59</f>
        <v>1.3</v>
      </c>
      <c r="L59" s="763">
        <f>VLOOKUP(A59,TRANSPORTE!A5:D123,4,FALSE)</f>
        <v>1355.0479121462611</v>
      </c>
      <c r="M59" s="764"/>
      <c r="N59" s="242">
        <f>K59*L59</f>
        <v>1761.5622857901394</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1761.5622857901394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20</v>
      </c>
      <c r="N70" s="345">
        <f>K70/M70</f>
        <v>5334.3121807203988</v>
      </c>
      <c r="O70" s="106"/>
    </row>
    <row r="71" spans="1:15">
      <c r="A71" t="s">
        <v>710</v>
      </c>
      <c r="B71" s="49" t="str">
        <f>VLOOKUP(A71,'MANO DE OBRA'!A8:D69,3,FALSE)</f>
        <v>Obrero (4)</v>
      </c>
      <c r="C71" s="47"/>
      <c r="D71" s="47"/>
      <c r="E71" s="47"/>
      <c r="F71" s="47"/>
      <c r="G71" s="47"/>
      <c r="H71" s="47"/>
      <c r="I71" s="247">
        <f>K71/J71*100</f>
        <v>135330.79999999999</v>
      </c>
      <c r="J71" s="248">
        <v>185</v>
      </c>
      <c r="K71" s="249">
        <f>VLOOKUP(A71,'MANO DE OBRA'!A8:D100,4,FALSE)</f>
        <v>250361.97999999998</v>
      </c>
      <c r="L71" s="50"/>
      <c r="M71" s="254">
        <v>20</v>
      </c>
      <c r="N71" s="345">
        <f>K71/M71</f>
        <v>12518.098999999998</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17852.411180720395</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82297.394624880399</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16459.47892497608</v>
      </c>
      <c r="M83" s="794"/>
      <c r="N83" s="51"/>
    </row>
    <row r="84" spans="1:14">
      <c r="B84" s="89" t="s">
        <v>2090</v>
      </c>
      <c r="C84" s="90"/>
      <c r="D84" s="90"/>
      <c r="E84" s="90"/>
      <c r="F84" s="90"/>
      <c r="G84" s="90"/>
      <c r="H84" s="90"/>
      <c r="I84" s="87"/>
      <c r="J84" s="88"/>
      <c r="K84" s="259">
        <v>0.05</v>
      </c>
      <c r="L84" s="793">
        <f>N78*K84</f>
        <v>4114.8697312440199</v>
      </c>
      <c r="M84" s="794"/>
      <c r="N84" s="51"/>
    </row>
    <row r="85" spans="1:14" ht="15.75" thickBot="1">
      <c r="B85" s="91" t="s">
        <v>2091</v>
      </c>
      <c r="C85" s="92"/>
      <c r="D85" s="92"/>
      <c r="E85" s="92"/>
      <c r="F85" s="92"/>
      <c r="G85" s="92"/>
      <c r="H85" s="92"/>
      <c r="I85" s="93"/>
      <c r="J85" s="94"/>
      <c r="K85" s="260">
        <v>0.05</v>
      </c>
      <c r="L85" s="795">
        <f>N78*K85</f>
        <v>4114.8697312440199</v>
      </c>
      <c r="M85" s="796"/>
      <c r="N85" s="51"/>
    </row>
    <row r="86" spans="1:14" ht="15.75" thickBot="1">
      <c r="B86" s="759" t="s">
        <v>2072</v>
      </c>
      <c r="C86" s="760"/>
      <c r="D86" s="760"/>
      <c r="E86" s="760"/>
      <c r="F86" s="760"/>
      <c r="G86" s="760"/>
      <c r="H86" s="760"/>
      <c r="I86" s="760"/>
      <c r="J86" s="760"/>
      <c r="K86" s="760"/>
      <c r="L86" s="760"/>
      <c r="M86" s="761"/>
      <c r="N86" s="52">
        <f>L83+L84+L85</f>
        <v>24689.21838746412</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106986.61301234452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topLeftCell="A37"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158</v>
      </c>
      <c r="C31" s="81" t="s">
        <v>159</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829</v>
      </c>
      <c r="B36" s="772" t="str">
        <f>VLOOKUP(A36,EQUIPOS!A6:D154,3,FALSE)</f>
        <v>Compactador manual (SALTARIN) Peso de operación (Kg.) 52, Fuerza de impacto por golpe (KN) 12.</v>
      </c>
      <c r="C36" s="773"/>
      <c r="D36" s="773"/>
      <c r="E36" s="773"/>
      <c r="F36" s="773"/>
      <c r="G36" s="773"/>
      <c r="H36" s="774"/>
      <c r="I36" s="222"/>
      <c r="J36" s="223"/>
      <c r="K36" s="224">
        <f>VLOOKUP(A36,EQUIPOS!A6:D163,4,FALSE)</f>
        <v>6872.0152854615708</v>
      </c>
      <c r="L36" s="225"/>
      <c r="M36" s="226">
        <v>2.5</v>
      </c>
      <c r="N36" s="227">
        <f>K36/M36</f>
        <v>2748.8061141846283</v>
      </c>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0.05</v>
      </c>
      <c r="N41" s="295">
        <f>N76*M41</f>
        <v>892.62055903601981</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3641.4266732206479</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1518</v>
      </c>
      <c r="B48" s="43" t="str">
        <f>VLOOKUP(A48,MATERIALES!A4:D373,3,FALSE)</f>
        <v xml:space="preserve">Material de Sub Base CBR=40% </v>
      </c>
      <c r="C48" s="236"/>
      <c r="D48" s="236"/>
      <c r="E48" s="236"/>
      <c r="F48" s="236"/>
      <c r="G48" s="236"/>
      <c r="H48" s="236"/>
      <c r="I48" s="223"/>
      <c r="J48" s="200" t="str">
        <f>VLOOKUP(A48,MATERIALES!A4:D373,2,FALSE)</f>
        <v>m3</v>
      </c>
      <c r="K48" s="237">
        <v>1.3</v>
      </c>
      <c r="L48" s="222"/>
      <c r="M48" s="352">
        <f>VLOOKUP(A48,MATERIALES!A4:D395,4,FALSE)</f>
        <v>45682.565203207276</v>
      </c>
      <c r="N48" s="227">
        <f>K48*M48</f>
        <v>59387.334764169464</v>
      </c>
    </row>
    <row r="49" spans="1:14">
      <c r="A49" t="s">
        <v>1131</v>
      </c>
      <c r="B49" s="43" t="str">
        <f>VLOOKUP(A49,MATERIALES!A5:D373,3,FALSE)</f>
        <v>Agua</v>
      </c>
      <c r="C49" s="236"/>
      <c r="D49" s="236"/>
      <c r="E49" s="236"/>
      <c r="F49" s="236"/>
      <c r="G49" s="236"/>
      <c r="H49" s="236"/>
      <c r="I49" s="223"/>
      <c r="J49" s="200" t="str">
        <f>VLOOKUP(A49,MATERIALES!A5:D373,2,FALSE)</f>
        <v>lt</v>
      </c>
      <c r="K49" s="237">
        <v>24</v>
      </c>
      <c r="L49" s="222"/>
      <c r="M49" s="352">
        <f>VLOOKUP(A49,MATERIALES!A5:D396,4,FALSE)</f>
        <v>56.024337816260008</v>
      </c>
      <c r="N49" s="227">
        <f>K49*M49</f>
        <v>1344.5841075902401</v>
      </c>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60731.918871759706</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1878</v>
      </c>
      <c r="B59" s="46" t="str">
        <f>VLOOKUP(A59,TRANSPORTE!A5:D104,3,FALSE)</f>
        <v>Transporte de material de subbase</v>
      </c>
      <c r="C59" s="272"/>
      <c r="D59" s="272"/>
      <c r="E59" s="272"/>
      <c r="F59" s="272"/>
      <c r="G59" s="272"/>
      <c r="H59" s="266" t="s">
        <v>1038</v>
      </c>
      <c r="I59" s="234">
        <v>1.3</v>
      </c>
      <c r="J59" s="241">
        <v>1</v>
      </c>
      <c r="K59" s="234">
        <f>I59*J59</f>
        <v>1.3</v>
      </c>
      <c r="L59" s="763">
        <f>VLOOKUP(A59,TRANSPORTE!A5:D123,4,FALSE)</f>
        <v>1355.0479121462611</v>
      </c>
      <c r="M59" s="764"/>
      <c r="N59" s="242">
        <f>K59*L59</f>
        <v>1761.5622857901394</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1761.5622857901394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20</v>
      </c>
      <c r="N70" s="345">
        <f>K70/M70</f>
        <v>5334.3121807203988</v>
      </c>
      <c r="O70" s="106"/>
    </row>
    <row r="71" spans="1:15">
      <c r="A71" t="s">
        <v>710</v>
      </c>
      <c r="B71" s="49" t="str">
        <f>VLOOKUP(A71,'MANO DE OBRA'!A8:D69,3,FALSE)</f>
        <v>Obrero (4)</v>
      </c>
      <c r="C71" s="47"/>
      <c r="D71" s="47"/>
      <c r="E71" s="47"/>
      <c r="F71" s="47"/>
      <c r="G71" s="47"/>
      <c r="H71" s="47"/>
      <c r="I71" s="247">
        <f>K71/J71*100</f>
        <v>135330.79999999999</v>
      </c>
      <c r="J71" s="248">
        <v>185</v>
      </c>
      <c r="K71" s="249">
        <f>VLOOKUP(A71,'MANO DE OBRA'!A8:D100,4,FALSE)</f>
        <v>250361.97999999998</v>
      </c>
      <c r="L71" s="50"/>
      <c r="M71" s="254">
        <v>20</v>
      </c>
      <c r="N71" s="345">
        <f>K71/M71</f>
        <v>12518.098999999998</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17852.411180720395</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83987.319011490879</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16797.463802298178</v>
      </c>
      <c r="M83" s="794"/>
      <c r="N83" s="51"/>
    </row>
    <row r="84" spans="1:14">
      <c r="B84" s="89" t="s">
        <v>2090</v>
      </c>
      <c r="C84" s="90"/>
      <c r="D84" s="90"/>
      <c r="E84" s="90"/>
      <c r="F84" s="90"/>
      <c r="G84" s="90"/>
      <c r="H84" s="90"/>
      <c r="I84" s="87"/>
      <c r="J84" s="88"/>
      <c r="K84" s="259">
        <v>0.05</v>
      </c>
      <c r="L84" s="793">
        <f>N78*K84</f>
        <v>4199.3659505745445</v>
      </c>
      <c r="M84" s="794"/>
      <c r="N84" s="51"/>
    </row>
    <row r="85" spans="1:14" ht="15.75" thickBot="1">
      <c r="B85" s="91" t="s">
        <v>2091</v>
      </c>
      <c r="C85" s="92"/>
      <c r="D85" s="92"/>
      <c r="E85" s="92"/>
      <c r="F85" s="92"/>
      <c r="G85" s="92"/>
      <c r="H85" s="92"/>
      <c r="I85" s="93"/>
      <c r="J85" s="94"/>
      <c r="K85" s="260">
        <v>0.05</v>
      </c>
      <c r="L85" s="795">
        <f>N78*K85</f>
        <v>4199.3659505745445</v>
      </c>
      <c r="M85" s="796"/>
      <c r="N85" s="51"/>
    </row>
    <row r="86" spans="1:14" ht="15.75" thickBot="1">
      <c r="B86" s="759" t="s">
        <v>2072</v>
      </c>
      <c r="C86" s="760"/>
      <c r="D86" s="760"/>
      <c r="E86" s="760"/>
      <c r="F86" s="760"/>
      <c r="G86" s="760"/>
      <c r="H86" s="760"/>
      <c r="I86" s="760"/>
      <c r="J86" s="760"/>
      <c r="K86" s="760"/>
      <c r="L86" s="760"/>
      <c r="M86" s="761"/>
      <c r="N86" s="52">
        <f>L83+L84+L85</f>
        <v>25196.195703447269</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109183.51471493815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topLeftCell="A31"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160</v>
      </c>
      <c r="C31" s="81" t="s">
        <v>161</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821</v>
      </c>
      <c r="B36" s="772" t="str">
        <f>VLOOKUP(A36,EQUIPOS!A6:D154,3,FALSE)</f>
        <v xml:space="preserve">Carrotanque de agua(1000 Galones) </v>
      </c>
      <c r="C36" s="773"/>
      <c r="D36" s="773"/>
      <c r="E36" s="773"/>
      <c r="F36" s="773"/>
      <c r="G36" s="773"/>
      <c r="H36" s="774"/>
      <c r="I36" s="222"/>
      <c r="J36" s="223"/>
      <c r="K36" s="224">
        <f>VLOOKUP(A36,EQUIPOS!A6:D163,4,FALSE)</f>
        <v>70220.503352192478</v>
      </c>
      <c r="L36" s="225"/>
      <c r="M36" s="226">
        <v>45</v>
      </c>
      <c r="N36" s="227">
        <f>K36/M36</f>
        <v>1560.4556300487218</v>
      </c>
    </row>
    <row r="37" spans="1:14">
      <c r="A37" s="113" t="s">
        <v>959</v>
      </c>
      <c r="B37" s="772" t="str">
        <f>VLOOKUP(A37,EQUIPOS!A7:D154,3,FALSE)</f>
        <v>Motoniveladora  potencia 215 HP, ancho de cuchilla 4,27 m, peso 18 ton.</v>
      </c>
      <c r="C37" s="773"/>
      <c r="D37" s="773"/>
      <c r="E37" s="773"/>
      <c r="F37" s="773"/>
      <c r="G37" s="773"/>
      <c r="H37" s="774"/>
      <c r="I37" s="222"/>
      <c r="J37" s="223"/>
      <c r="K37" s="224">
        <f>VLOOKUP(A37,EQUIPOS!A7:D164,4,FALSE)</f>
        <v>222749.75120110402</v>
      </c>
      <c r="L37" s="225"/>
      <c r="M37" s="226">
        <v>45</v>
      </c>
      <c r="N37" s="227">
        <f>K37/M37</f>
        <v>4949.9944711356447</v>
      </c>
    </row>
    <row r="38" spans="1:14">
      <c r="A38" t="s">
        <v>1075</v>
      </c>
      <c r="B38" s="772" t="str">
        <f>VLOOKUP(A38,EQUIPOS!A8:D154,3,FALSE)</f>
        <v xml:space="preserve">Vibrocompatador, potencia 153 HP, peso 10 Ton. </v>
      </c>
      <c r="C38" s="773"/>
      <c r="D38" s="773"/>
      <c r="E38" s="773"/>
      <c r="F38" s="773"/>
      <c r="G38" s="773"/>
      <c r="H38" s="774"/>
      <c r="I38" s="222"/>
      <c r="J38" s="223"/>
      <c r="K38" s="224">
        <f>VLOOKUP(A38,EQUIPOS!A8:D165,4,FALSE)</f>
        <v>131864.31094790224</v>
      </c>
      <c r="L38" s="225"/>
      <c r="M38" s="226">
        <v>45</v>
      </c>
      <c r="N38" s="227">
        <f>K38/M38</f>
        <v>2930.3180210644941</v>
      </c>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6.4407564892891109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9447.2088787381508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1498</v>
      </c>
      <c r="B48" s="43" t="str">
        <f>VLOOKUP(A48,MATERIALES!A4:D373,3,FALSE)</f>
        <v>Material de base (gradación 1)</v>
      </c>
      <c r="C48" s="236"/>
      <c r="D48" s="236"/>
      <c r="E48" s="236"/>
      <c r="F48" s="236"/>
      <c r="G48" s="236"/>
      <c r="H48" s="236"/>
      <c r="I48" s="223"/>
      <c r="J48" s="200" t="str">
        <f>VLOOKUP(A48,MATERIALES!A4:D373,2,FALSE)</f>
        <v>m3</v>
      </c>
      <c r="K48" s="237">
        <v>1.3</v>
      </c>
      <c r="L48" s="222"/>
      <c r="M48" s="352">
        <f>VLOOKUP(A48,MATERIALES!A4:D395,4,FALSE)</f>
        <v>64138.309760687567</v>
      </c>
      <c r="N48" s="227">
        <f>K48*M48</f>
        <v>83379.802688893833</v>
      </c>
    </row>
    <row r="49" spans="1:14">
      <c r="A49" t="s">
        <v>1131</v>
      </c>
      <c r="B49" s="43" t="str">
        <f>VLOOKUP(A49,MATERIALES!A5:D373,3,FALSE)</f>
        <v>Agua</v>
      </c>
      <c r="C49" s="236"/>
      <c r="D49" s="236"/>
      <c r="E49" s="236"/>
      <c r="F49" s="236"/>
      <c r="G49" s="236"/>
      <c r="H49" s="236"/>
      <c r="I49" s="223"/>
      <c r="J49" s="200" t="str">
        <f>VLOOKUP(A49,MATERIALES!A5:D373,2,FALSE)</f>
        <v>lt</v>
      </c>
      <c r="K49" s="237">
        <v>24</v>
      </c>
      <c r="L49" s="222"/>
      <c r="M49" s="352">
        <f>VLOOKUP(A49,MATERIALES!A5:D396,4,FALSE)</f>
        <v>56.024337816260008</v>
      </c>
      <c r="N49" s="227">
        <f>K49*M49</f>
        <v>1344.5841075902401</v>
      </c>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84724.386796484076</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1878</v>
      </c>
      <c r="B59" s="46" t="str">
        <f>VLOOKUP(A59,TRANSPORTE!A5:D104,3,FALSE)</f>
        <v>Transporte de material de subbase</v>
      </c>
      <c r="C59" s="272"/>
      <c r="D59" s="272"/>
      <c r="E59" s="272"/>
      <c r="F59" s="272"/>
      <c r="G59" s="272"/>
      <c r="H59" s="266" t="s">
        <v>1038</v>
      </c>
      <c r="I59" s="234">
        <v>1.3</v>
      </c>
      <c r="J59" s="241">
        <v>1</v>
      </c>
      <c r="K59" s="234">
        <f>I59*J59</f>
        <v>1.3</v>
      </c>
      <c r="L59" s="763">
        <f>VLOOKUP(A59,TRANSPORTE!A5:D123,4,FALSE)</f>
        <v>1355.0479121462611</v>
      </c>
      <c r="M59" s="764"/>
      <c r="N59" s="242">
        <f>K59*L59</f>
        <v>1761.5622857901394</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1761.5622857901394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360</v>
      </c>
      <c r="N70" s="345">
        <f>K70/M70</f>
        <v>296.35067670668883</v>
      </c>
      <c r="O70" s="106"/>
    </row>
    <row r="71" spans="1:15">
      <c r="A71" t="s">
        <v>706</v>
      </c>
      <c r="B71" s="49" t="str">
        <f>VLOOKUP(A71,'MANO DE OBRA'!A8:D69,3,FALSE)</f>
        <v>Obrero (2)</v>
      </c>
      <c r="C71" s="47"/>
      <c r="D71" s="47"/>
      <c r="E71" s="47"/>
      <c r="F71" s="47"/>
      <c r="G71" s="47"/>
      <c r="H71" s="47"/>
      <c r="I71" s="247">
        <f>K71/J71*100</f>
        <v>67665.399999999994</v>
      </c>
      <c r="J71" s="248">
        <v>185</v>
      </c>
      <c r="K71" s="249">
        <f>VLOOKUP(A71,'MANO DE OBRA'!A8:D100,4,FALSE)</f>
        <v>125180.98999999999</v>
      </c>
      <c r="L71" s="50"/>
      <c r="M71" s="254">
        <v>360</v>
      </c>
      <c r="N71" s="345">
        <f>K71/M71</f>
        <v>347.72497222222222</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644.07564892891105</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96577.233609941264</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19315.446721988254</v>
      </c>
      <c r="M83" s="794"/>
      <c r="N83" s="51"/>
    </row>
    <row r="84" spans="1:14">
      <c r="B84" s="89" t="s">
        <v>2090</v>
      </c>
      <c r="C84" s="90"/>
      <c r="D84" s="90"/>
      <c r="E84" s="90"/>
      <c r="F84" s="90"/>
      <c r="G84" s="90"/>
      <c r="H84" s="90"/>
      <c r="I84" s="87"/>
      <c r="J84" s="88"/>
      <c r="K84" s="259">
        <v>0.05</v>
      </c>
      <c r="L84" s="793">
        <f>N78*K84</f>
        <v>4828.8616804970634</v>
      </c>
      <c r="M84" s="794"/>
      <c r="N84" s="51"/>
    </row>
    <row r="85" spans="1:14" ht="15.75" thickBot="1">
      <c r="B85" s="91" t="s">
        <v>2091</v>
      </c>
      <c r="C85" s="92"/>
      <c r="D85" s="92"/>
      <c r="E85" s="92"/>
      <c r="F85" s="92"/>
      <c r="G85" s="92"/>
      <c r="H85" s="92"/>
      <c r="I85" s="93"/>
      <c r="J85" s="94"/>
      <c r="K85" s="260">
        <v>0.05</v>
      </c>
      <c r="L85" s="795">
        <f>N78*K85</f>
        <v>4828.8616804970634</v>
      </c>
      <c r="M85" s="796"/>
      <c r="N85" s="51"/>
    </row>
    <row r="86" spans="1:14" ht="15.75" thickBot="1">
      <c r="B86" s="759" t="s">
        <v>2072</v>
      </c>
      <c r="C86" s="760"/>
      <c r="D86" s="760"/>
      <c r="E86" s="760"/>
      <c r="F86" s="760"/>
      <c r="G86" s="760"/>
      <c r="H86" s="760"/>
      <c r="I86" s="760"/>
      <c r="J86" s="760"/>
      <c r="K86" s="760"/>
      <c r="L86" s="760"/>
      <c r="M86" s="761"/>
      <c r="N86" s="52">
        <f>L83+L84+L85</f>
        <v>28973.170082982379</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125550.40369292365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topLeftCell="A34"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162</v>
      </c>
      <c r="C31" s="81" t="s">
        <v>163</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821</v>
      </c>
      <c r="B36" s="772" t="str">
        <f>VLOOKUP(A36,EQUIPOS!A6:D154,3,FALSE)</f>
        <v xml:space="preserve">Carrotanque de agua(1000 Galones) </v>
      </c>
      <c r="C36" s="773"/>
      <c r="D36" s="773"/>
      <c r="E36" s="773"/>
      <c r="F36" s="773"/>
      <c r="G36" s="773"/>
      <c r="H36" s="774"/>
      <c r="I36" s="222"/>
      <c r="J36" s="223"/>
      <c r="K36" s="224">
        <f>VLOOKUP(A36,EQUIPOS!A6:D163,4,FALSE)</f>
        <v>70220.503352192478</v>
      </c>
      <c r="L36" s="225"/>
      <c r="M36" s="226">
        <v>45</v>
      </c>
      <c r="N36" s="227">
        <f>K36/M36</f>
        <v>1560.4556300487218</v>
      </c>
    </row>
    <row r="37" spans="1:14">
      <c r="A37" s="113" t="s">
        <v>959</v>
      </c>
      <c r="B37" s="772" t="str">
        <f>VLOOKUP(A37,EQUIPOS!A7:D154,3,FALSE)</f>
        <v>Motoniveladora  potencia 215 HP, ancho de cuchilla 4,27 m, peso 18 ton.</v>
      </c>
      <c r="C37" s="773"/>
      <c r="D37" s="773"/>
      <c r="E37" s="773"/>
      <c r="F37" s="773"/>
      <c r="G37" s="773"/>
      <c r="H37" s="774"/>
      <c r="I37" s="222"/>
      <c r="J37" s="223"/>
      <c r="K37" s="224">
        <f>VLOOKUP(A37,EQUIPOS!A7:D164,4,FALSE)</f>
        <v>222749.75120110402</v>
      </c>
      <c r="L37" s="225"/>
      <c r="M37" s="226">
        <v>45</v>
      </c>
      <c r="N37" s="227">
        <f>K37/M37</f>
        <v>4949.9944711356447</v>
      </c>
    </row>
    <row r="38" spans="1:14">
      <c r="A38" t="s">
        <v>1075</v>
      </c>
      <c r="B38" s="772" t="str">
        <f>VLOOKUP(A38,EQUIPOS!A8:D154,3,FALSE)</f>
        <v xml:space="preserve">Vibrocompatador, potencia 153 HP, peso 10 Ton. </v>
      </c>
      <c r="C38" s="773"/>
      <c r="D38" s="773"/>
      <c r="E38" s="773"/>
      <c r="F38" s="773"/>
      <c r="G38" s="773"/>
      <c r="H38" s="774"/>
      <c r="I38" s="222"/>
      <c r="J38" s="223"/>
      <c r="K38" s="224">
        <f>VLOOKUP(A38,EQUIPOS!A8:D165,4,FALSE)</f>
        <v>131864.31094790224</v>
      </c>
      <c r="L38" s="225"/>
      <c r="M38" s="226">
        <v>45</v>
      </c>
      <c r="N38" s="227">
        <f>K38/M38</f>
        <v>2930.3180210644941</v>
      </c>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6.4407564892891109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9447.2088787381508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1500</v>
      </c>
      <c r="B48" s="43" t="str">
        <f>VLOOKUP(A48,MATERIALES!A4:D373,3,FALSE)</f>
        <v>Material de base (gradación 2)</v>
      </c>
      <c r="C48" s="236"/>
      <c r="D48" s="236"/>
      <c r="E48" s="236"/>
      <c r="F48" s="236"/>
      <c r="G48" s="236"/>
      <c r="H48" s="236"/>
      <c r="I48" s="223"/>
      <c r="J48" s="200" t="str">
        <f>VLOOKUP(A48,MATERIALES!A4:D373,2,FALSE)</f>
        <v>m3</v>
      </c>
      <c r="K48" s="237">
        <v>1.3</v>
      </c>
      <c r="L48" s="222"/>
      <c r="M48" s="352">
        <f>VLOOKUP(A48,MATERIALES!A4:D395,4,FALSE)</f>
        <v>63991.196939721529</v>
      </c>
      <c r="N48" s="227">
        <f>K48*M48</f>
        <v>83188.556021637996</v>
      </c>
    </row>
    <row r="49" spans="1:14">
      <c r="A49" t="s">
        <v>1131</v>
      </c>
      <c r="B49" s="43" t="str">
        <f>VLOOKUP(A49,MATERIALES!A5:D373,3,FALSE)</f>
        <v>Agua</v>
      </c>
      <c r="C49" s="236"/>
      <c r="D49" s="236"/>
      <c r="E49" s="236"/>
      <c r="F49" s="236"/>
      <c r="G49" s="236"/>
      <c r="H49" s="236"/>
      <c r="I49" s="223"/>
      <c r="J49" s="200" t="str">
        <f>VLOOKUP(A49,MATERIALES!A5:D373,2,FALSE)</f>
        <v>lt</v>
      </c>
      <c r="K49" s="237">
        <v>24</v>
      </c>
      <c r="L49" s="222"/>
      <c r="M49" s="352">
        <f>VLOOKUP(A49,MATERIALES!A5:D396,4,FALSE)</f>
        <v>56.024337816260008</v>
      </c>
      <c r="N49" s="227">
        <f>K49*M49</f>
        <v>1344.5841075902401</v>
      </c>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84533.140129228239</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1878</v>
      </c>
      <c r="B59" s="46" t="str">
        <f>VLOOKUP(A59,TRANSPORTE!A5:D104,3,FALSE)</f>
        <v>Transporte de material de subbase</v>
      </c>
      <c r="C59" s="272"/>
      <c r="D59" s="272"/>
      <c r="E59" s="272"/>
      <c r="F59" s="272"/>
      <c r="G59" s="272"/>
      <c r="H59" s="266" t="s">
        <v>1038</v>
      </c>
      <c r="I59" s="234">
        <v>1.3</v>
      </c>
      <c r="J59" s="241">
        <v>1</v>
      </c>
      <c r="K59" s="234">
        <f>I59*J59</f>
        <v>1.3</v>
      </c>
      <c r="L59" s="763">
        <f>VLOOKUP(A59,TRANSPORTE!A5:D123,4,FALSE)</f>
        <v>1355.0479121462611</v>
      </c>
      <c r="M59" s="764"/>
      <c r="N59" s="242">
        <f>K59*L59</f>
        <v>1761.5622857901394</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1761.5622857901394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360</v>
      </c>
      <c r="N70" s="345">
        <f>K70/M70</f>
        <v>296.35067670668883</v>
      </c>
      <c r="O70" s="106"/>
    </row>
    <row r="71" spans="1:15">
      <c r="A71" t="s">
        <v>706</v>
      </c>
      <c r="B71" s="49" t="str">
        <f>VLOOKUP(A71,'MANO DE OBRA'!A8:D69,3,FALSE)</f>
        <v>Obrero (2)</v>
      </c>
      <c r="C71" s="47"/>
      <c r="D71" s="47"/>
      <c r="E71" s="47"/>
      <c r="F71" s="47"/>
      <c r="G71" s="47"/>
      <c r="H71" s="47"/>
      <c r="I71" s="247">
        <f>K71/J71*100</f>
        <v>67665.399999999994</v>
      </c>
      <c r="J71" s="248">
        <v>185</v>
      </c>
      <c r="K71" s="249">
        <f>VLOOKUP(A71,'MANO DE OBRA'!A8:D100,4,FALSE)</f>
        <v>125180.98999999999</v>
      </c>
      <c r="L71" s="50"/>
      <c r="M71" s="254">
        <v>360</v>
      </c>
      <c r="N71" s="345">
        <f>K71/M71</f>
        <v>347.72497222222222</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125"/>
    </row>
    <row r="76" spans="1:15" ht="15.75" thickBot="1">
      <c r="B76" s="765" t="s">
        <v>2072</v>
      </c>
      <c r="C76" s="766"/>
      <c r="D76" s="766"/>
      <c r="E76" s="766"/>
      <c r="F76" s="766"/>
      <c r="G76" s="766"/>
      <c r="H76" s="766"/>
      <c r="I76" s="766"/>
      <c r="J76" s="766"/>
      <c r="K76" s="766"/>
      <c r="L76" s="766"/>
      <c r="M76" s="767"/>
      <c r="N76" s="401">
        <f>SUM(N70:N75)</f>
        <v>644.07564892891105</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96385.986942685427</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19277.197388537086</v>
      </c>
      <c r="M83" s="794"/>
      <c r="N83" s="51"/>
    </row>
    <row r="84" spans="1:14">
      <c r="B84" s="89" t="s">
        <v>2090</v>
      </c>
      <c r="C84" s="90"/>
      <c r="D84" s="90"/>
      <c r="E84" s="90"/>
      <c r="F84" s="90"/>
      <c r="G84" s="90"/>
      <c r="H84" s="90"/>
      <c r="I84" s="87"/>
      <c r="J84" s="88"/>
      <c r="K84" s="259">
        <v>0.05</v>
      </c>
      <c r="L84" s="793">
        <f>N78*K84</f>
        <v>4819.2993471342716</v>
      </c>
      <c r="M84" s="794"/>
      <c r="N84" s="51"/>
    </row>
    <row r="85" spans="1:14" ht="15.75" thickBot="1">
      <c r="B85" s="91" t="s">
        <v>2091</v>
      </c>
      <c r="C85" s="92"/>
      <c r="D85" s="92"/>
      <c r="E85" s="92"/>
      <c r="F85" s="92"/>
      <c r="G85" s="92"/>
      <c r="H85" s="92"/>
      <c r="I85" s="93"/>
      <c r="J85" s="94"/>
      <c r="K85" s="260">
        <v>0.05</v>
      </c>
      <c r="L85" s="795">
        <f>N78*K85</f>
        <v>4819.2993471342716</v>
      </c>
      <c r="M85" s="796"/>
      <c r="N85" s="51"/>
    </row>
    <row r="86" spans="1:14" ht="15.75" thickBot="1">
      <c r="B86" s="759" t="s">
        <v>2072</v>
      </c>
      <c r="C86" s="760"/>
      <c r="D86" s="760"/>
      <c r="E86" s="760"/>
      <c r="F86" s="760"/>
      <c r="G86" s="760"/>
      <c r="H86" s="760"/>
      <c r="I86" s="760"/>
      <c r="J86" s="760"/>
      <c r="K86" s="760"/>
      <c r="L86" s="760"/>
      <c r="M86" s="761"/>
      <c r="N86" s="52">
        <f>L83+L84+L85</f>
        <v>28915.796082805628</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125301.78302549105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topLeftCell="A34"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164</v>
      </c>
      <c r="C31" s="81" t="s">
        <v>165</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821</v>
      </c>
      <c r="B36" s="772" t="str">
        <f>VLOOKUP(A36,EQUIPOS!A6:D154,3,FALSE)</f>
        <v xml:space="preserve">Carrotanque de agua(1000 Galones) </v>
      </c>
      <c r="C36" s="773"/>
      <c r="D36" s="773"/>
      <c r="E36" s="773"/>
      <c r="F36" s="773"/>
      <c r="G36" s="773"/>
      <c r="H36" s="774"/>
      <c r="I36" s="222"/>
      <c r="J36" s="223"/>
      <c r="K36" s="224">
        <f>VLOOKUP(A36,EQUIPOS!A6:D163,4,FALSE)</f>
        <v>70220.503352192478</v>
      </c>
      <c r="L36" s="225"/>
      <c r="M36" s="226">
        <v>45</v>
      </c>
      <c r="N36" s="227">
        <f>K36/M36</f>
        <v>1560.4556300487218</v>
      </c>
    </row>
    <row r="37" spans="1:14">
      <c r="A37" s="113" t="s">
        <v>959</v>
      </c>
      <c r="B37" s="772" t="str">
        <f>VLOOKUP(A37,EQUIPOS!A7:D154,3,FALSE)</f>
        <v>Motoniveladora  potencia 215 HP, ancho de cuchilla 4,27 m, peso 18 ton.</v>
      </c>
      <c r="C37" s="773"/>
      <c r="D37" s="773"/>
      <c r="E37" s="773"/>
      <c r="F37" s="773"/>
      <c r="G37" s="773"/>
      <c r="H37" s="774"/>
      <c r="I37" s="222"/>
      <c r="J37" s="223"/>
      <c r="K37" s="224">
        <f>VLOOKUP(A37,EQUIPOS!A7:D164,4,FALSE)</f>
        <v>222749.75120110402</v>
      </c>
      <c r="L37" s="225"/>
      <c r="M37" s="226">
        <v>45</v>
      </c>
      <c r="N37" s="227">
        <f>K37/M37</f>
        <v>4949.9944711356447</v>
      </c>
    </row>
    <row r="38" spans="1:14">
      <c r="A38" t="s">
        <v>1075</v>
      </c>
      <c r="B38" s="772" t="str">
        <f>VLOOKUP(A38,EQUIPOS!A8:D154,3,FALSE)</f>
        <v xml:space="preserve">Vibrocompatador, potencia 153 HP, peso 10 Ton. </v>
      </c>
      <c r="C38" s="773"/>
      <c r="D38" s="773"/>
      <c r="E38" s="773"/>
      <c r="F38" s="773"/>
      <c r="G38" s="773"/>
      <c r="H38" s="774"/>
      <c r="I38" s="222"/>
      <c r="J38" s="223"/>
      <c r="K38" s="224">
        <f>VLOOKUP(A38,EQUIPOS!A8:D165,4,FALSE)</f>
        <v>131864.31094790224</v>
      </c>
      <c r="L38" s="225"/>
      <c r="M38" s="226">
        <v>45</v>
      </c>
      <c r="N38" s="227">
        <f>K38/M38</f>
        <v>2930.3180210644941</v>
      </c>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6.4407564892891109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9447.2088787381508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1502</v>
      </c>
      <c r="B48" s="43" t="str">
        <f>VLOOKUP(A48,MATERIALES!A4:D373,3,FALSE)</f>
        <v>Material de base (gradación 3)</v>
      </c>
      <c r="C48" s="236"/>
      <c r="D48" s="236"/>
      <c r="E48" s="236"/>
      <c r="F48" s="236"/>
      <c r="G48" s="236"/>
      <c r="H48" s="236"/>
      <c r="I48" s="223"/>
      <c r="J48" s="200" t="str">
        <f>VLOOKUP(A48,MATERIALES!A4:D373,2,FALSE)</f>
        <v>m3</v>
      </c>
      <c r="K48" s="237">
        <v>1.3</v>
      </c>
      <c r="L48" s="222"/>
      <c r="M48" s="352">
        <f>VLOOKUP(A48,MATERIALES!A4:D395,4,FALSE)</f>
        <v>68926.123639639656</v>
      </c>
      <c r="N48" s="227">
        <f>K48*M48</f>
        <v>89603.960731531552</v>
      </c>
    </row>
    <row r="49" spans="1:14">
      <c r="A49" t="s">
        <v>1131</v>
      </c>
      <c r="B49" s="43" t="str">
        <f>VLOOKUP(A49,MATERIALES!A5:D373,3,FALSE)</f>
        <v>Agua</v>
      </c>
      <c r="C49" s="236"/>
      <c r="D49" s="236"/>
      <c r="E49" s="236"/>
      <c r="F49" s="236"/>
      <c r="G49" s="236"/>
      <c r="H49" s="236"/>
      <c r="I49" s="223"/>
      <c r="J49" s="200" t="str">
        <f>VLOOKUP(A49,MATERIALES!A5:D373,2,FALSE)</f>
        <v>lt</v>
      </c>
      <c r="K49" s="237">
        <v>24</v>
      </c>
      <c r="L49" s="222"/>
      <c r="M49" s="352">
        <f>VLOOKUP(A49,MATERIALES!A5:D396,4,FALSE)</f>
        <v>56.024337816260008</v>
      </c>
      <c r="N49" s="227">
        <f>K49*M49</f>
        <v>1344.5841075902401</v>
      </c>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90948.544839121794</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1878</v>
      </c>
      <c r="B59" s="46" t="str">
        <f>VLOOKUP(A59,TRANSPORTE!A5:D104,3,FALSE)</f>
        <v>Transporte de material de subbase</v>
      </c>
      <c r="C59" s="272"/>
      <c r="D59" s="272"/>
      <c r="E59" s="272"/>
      <c r="F59" s="272"/>
      <c r="G59" s="272"/>
      <c r="H59" s="266" t="s">
        <v>1038</v>
      </c>
      <c r="I59" s="234">
        <v>1.3</v>
      </c>
      <c r="J59" s="241">
        <v>1</v>
      </c>
      <c r="K59" s="234">
        <f>I59*J59</f>
        <v>1.3</v>
      </c>
      <c r="L59" s="763">
        <f>VLOOKUP(A59,TRANSPORTE!A5:D123,4,FALSE)</f>
        <v>1355.0479121462611</v>
      </c>
      <c r="M59" s="764"/>
      <c r="N59" s="242">
        <f>K59*L59</f>
        <v>1761.5622857901394</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1761.5622857901394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360</v>
      </c>
      <c r="N70" s="345">
        <f>K70/M70</f>
        <v>296.35067670668883</v>
      </c>
      <c r="O70" s="106"/>
    </row>
    <row r="71" spans="1:15">
      <c r="A71" t="s">
        <v>706</v>
      </c>
      <c r="B71" s="49" t="str">
        <f>VLOOKUP(A71,'MANO DE OBRA'!A8:D69,3,FALSE)</f>
        <v>Obrero (2)</v>
      </c>
      <c r="C71" s="47"/>
      <c r="D71" s="47"/>
      <c r="E71" s="47"/>
      <c r="F71" s="47"/>
      <c r="G71" s="47"/>
      <c r="H71" s="47"/>
      <c r="I71" s="247">
        <f>K71/J71*100</f>
        <v>67665.399999999994</v>
      </c>
      <c r="J71" s="248">
        <v>185</v>
      </c>
      <c r="K71" s="249">
        <f>VLOOKUP(A71,'MANO DE OBRA'!A8:D100,4,FALSE)</f>
        <v>125180.98999999999</v>
      </c>
      <c r="L71" s="50"/>
      <c r="M71" s="254">
        <v>360</v>
      </c>
      <c r="N71" s="345">
        <f>K71/M71</f>
        <v>347.72497222222222</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SUM(N70:N75)</f>
        <v>644.07564892891105</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102801.39165257898</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20560.278330515797</v>
      </c>
      <c r="M83" s="794"/>
      <c r="N83" s="51"/>
    </row>
    <row r="84" spans="1:14">
      <c r="B84" s="89" t="s">
        <v>2090</v>
      </c>
      <c r="C84" s="90"/>
      <c r="D84" s="90"/>
      <c r="E84" s="90"/>
      <c r="F84" s="90"/>
      <c r="G84" s="90"/>
      <c r="H84" s="90"/>
      <c r="I84" s="87"/>
      <c r="J84" s="88"/>
      <c r="K84" s="259">
        <v>0.05</v>
      </c>
      <c r="L84" s="793">
        <f>N78*K84</f>
        <v>5140.0695826289493</v>
      </c>
      <c r="M84" s="794"/>
      <c r="N84" s="51"/>
    </row>
    <row r="85" spans="1:14" ht="15.75" thickBot="1">
      <c r="B85" s="91" t="s">
        <v>2091</v>
      </c>
      <c r="C85" s="92"/>
      <c r="D85" s="92"/>
      <c r="E85" s="92"/>
      <c r="F85" s="92"/>
      <c r="G85" s="92"/>
      <c r="H85" s="92"/>
      <c r="I85" s="93"/>
      <c r="J85" s="94"/>
      <c r="K85" s="260">
        <v>0.05</v>
      </c>
      <c r="L85" s="795">
        <f>N78*K85</f>
        <v>5140.0695826289493</v>
      </c>
      <c r="M85" s="796"/>
      <c r="N85" s="51"/>
    </row>
    <row r="86" spans="1:14" ht="15.75" thickBot="1">
      <c r="B86" s="759" t="s">
        <v>2072</v>
      </c>
      <c r="C86" s="760"/>
      <c r="D86" s="760"/>
      <c r="E86" s="760"/>
      <c r="F86" s="760"/>
      <c r="G86" s="760"/>
      <c r="H86" s="760"/>
      <c r="I86" s="760"/>
      <c r="J86" s="760"/>
      <c r="K86" s="760"/>
      <c r="L86" s="760"/>
      <c r="M86" s="761"/>
      <c r="N86" s="52">
        <f>L83+L84+L85</f>
        <v>30840.417495773694</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133641.80914835268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topLeftCell="A37" zoomScale="78" zoomScaleNormal="78" workbookViewId="0"/>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166</v>
      </c>
      <c r="C31" s="81" t="s">
        <v>167</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829</v>
      </c>
      <c r="B36" s="772" t="str">
        <f>VLOOKUP(A36,EQUIPOS!A6:D154,3,FALSE)</f>
        <v>Compactador manual (SALTARIN) Peso de operación (Kg.) 52, Fuerza de impacto por golpe (KN) 12.</v>
      </c>
      <c r="C36" s="773"/>
      <c r="D36" s="773"/>
      <c r="E36" s="773"/>
      <c r="F36" s="773"/>
      <c r="G36" s="773"/>
      <c r="H36" s="774"/>
      <c r="I36" s="222"/>
      <c r="J36" s="223"/>
      <c r="K36" s="224">
        <f>VLOOKUP(A36,EQUIPOS!A6:D163,4,FALSE)</f>
        <v>6872.0152854615708</v>
      </c>
      <c r="L36" s="225"/>
      <c r="M36" s="226">
        <v>2.5</v>
      </c>
      <c r="N36" s="227">
        <f>K36/M36</f>
        <v>2748.8061141846283</v>
      </c>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0.05</v>
      </c>
      <c r="N41" s="295">
        <f>N76*M41</f>
        <v>892.62055903601981</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3641.4266732206479</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1498</v>
      </c>
      <c r="B48" s="43" t="str">
        <f>VLOOKUP(A48,MATERIALES!A4:D373,3,FALSE)</f>
        <v>Material de base (gradación 1)</v>
      </c>
      <c r="C48" s="236"/>
      <c r="D48" s="236"/>
      <c r="E48" s="236"/>
      <c r="F48" s="236"/>
      <c r="G48" s="236"/>
      <c r="H48" s="236"/>
      <c r="I48" s="223"/>
      <c r="J48" s="200" t="str">
        <f>VLOOKUP(A48,MATERIALES!A4:D373,2,FALSE)</f>
        <v>m3</v>
      </c>
      <c r="K48" s="237">
        <v>1.3</v>
      </c>
      <c r="L48" s="222"/>
      <c r="M48" s="352">
        <f>VLOOKUP(A48,MATERIALES!A4:D395,4,FALSE)</f>
        <v>64138.309760687567</v>
      </c>
      <c r="N48" s="227">
        <f>K48*M48</f>
        <v>83379.802688893833</v>
      </c>
    </row>
    <row r="49" spans="1:14">
      <c r="A49" t="s">
        <v>1131</v>
      </c>
      <c r="B49" s="43" t="str">
        <f>VLOOKUP(A49,MATERIALES!A5:D373,3,FALSE)</f>
        <v>Agua</v>
      </c>
      <c r="C49" s="236"/>
      <c r="D49" s="236"/>
      <c r="E49" s="236"/>
      <c r="F49" s="236"/>
      <c r="G49" s="236"/>
      <c r="H49" s="236"/>
      <c r="I49" s="223"/>
      <c r="J49" s="200" t="str">
        <f>VLOOKUP(A49,MATERIALES!A5:D373,2,FALSE)</f>
        <v>lt</v>
      </c>
      <c r="K49" s="237">
        <v>24</v>
      </c>
      <c r="L49" s="222"/>
      <c r="M49" s="352">
        <f>VLOOKUP(A49,MATERIALES!A5:D396,4,FALSE)</f>
        <v>56.024337816260008</v>
      </c>
      <c r="N49" s="227">
        <f>K49*M49</f>
        <v>1344.5841075902401</v>
      </c>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84724.386796484076</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1878</v>
      </c>
      <c r="B59" s="46" t="str">
        <f>VLOOKUP(A59,TRANSPORTE!A5:D104,3,FALSE)</f>
        <v>Transporte de material de subbase</v>
      </c>
      <c r="C59" s="272"/>
      <c r="D59" s="272"/>
      <c r="E59" s="272"/>
      <c r="F59" s="272"/>
      <c r="G59" s="272"/>
      <c r="H59" s="266" t="s">
        <v>1038</v>
      </c>
      <c r="I59" s="234">
        <v>1.3</v>
      </c>
      <c r="J59" s="241">
        <v>1</v>
      </c>
      <c r="K59" s="234">
        <f>I59*J59</f>
        <v>1.3</v>
      </c>
      <c r="L59" s="763">
        <f>VLOOKUP(A59,TRANSPORTE!A5:D123,4,FALSE)</f>
        <v>1355.0479121462611</v>
      </c>
      <c r="M59" s="764"/>
      <c r="N59" s="242">
        <f>K59*L59</f>
        <v>1761.5622857901394</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1761.5622857901394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20</v>
      </c>
      <c r="N70" s="345">
        <f>K70/M70</f>
        <v>5334.3121807203988</v>
      </c>
      <c r="O70" s="106"/>
    </row>
    <row r="71" spans="1:15">
      <c r="A71" t="s">
        <v>710</v>
      </c>
      <c r="B71" s="49" t="str">
        <f>VLOOKUP(A71,'MANO DE OBRA'!A8:D69,3,FALSE)</f>
        <v>Obrero (4)</v>
      </c>
      <c r="C71" s="47"/>
      <c r="D71" s="47"/>
      <c r="E71" s="47"/>
      <c r="F71" s="47"/>
      <c r="G71" s="47"/>
      <c r="H71" s="47"/>
      <c r="I71" s="247">
        <f>K71/J71*100</f>
        <v>135330.79999999999</v>
      </c>
      <c r="J71" s="248">
        <v>185</v>
      </c>
      <c r="K71" s="249">
        <f>VLOOKUP(A71,'MANO DE OBRA'!A8:D100,4,FALSE)</f>
        <v>250361.97999999998</v>
      </c>
      <c r="L71" s="50"/>
      <c r="M71" s="254">
        <v>20</v>
      </c>
      <c r="N71" s="345">
        <f>K71/M71</f>
        <v>12518.098999999998</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SUM(N70:N75)</f>
        <v>17852.411180720395</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107979.78693621524</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21595.957387243048</v>
      </c>
      <c r="M83" s="794"/>
      <c r="N83" s="51"/>
    </row>
    <row r="84" spans="1:14">
      <c r="B84" s="89" t="s">
        <v>2090</v>
      </c>
      <c r="C84" s="90"/>
      <c r="D84" s="90"/>
      <c r="E84" s="90"/>
      <c r="F84" s="90"/>
      <c r="G84" s="90"/>
      <c r="H84" s="90"/>
      <c r="I84" s="87"/>
      <c r="J84" s="88"/>
      <c r="K84" s="259">
        <v>0.05</v>
      </c>
      <c r="L84" s="793">
        <f>N78*K84</f>
        <v>5398.9893468107621</v>
      </c>
      <c r="M84" s="794"/>
      <c r="N84" s="51"/>
    </row>
    <row r="85" spans="1:14" ht="15.75" thickBot="1">
      <c r="B85" s="91" t="s">
        <v>2091</v>
      </c>
      <c r="C85" s="92"/>
      <c r="D85" s="92"/>
      <c r="E85" s="92"/>
      <c r="F85" s="92"/>
      <c r="G85" s="92"/>
      <c r="H85" s="92"/>
      <c r="I85" s="93"/>
      <c r="J85" s="94"/>
      <c r="K85" s="260">
        <v>0.05</v>
      </c>
      <c r="L85" s="795">
        <f>N78*K85</f>
        <v>5398.9893468107621</v>
      </c>
      <c r="M85" s="796"/>
      <c r="N85" s="51"/>
    </row>
    <row r="86" spans="1:14" ht="15.75" thickBot="1">
      <c r="B86" s="759" t="s">
        <v>2072</v>
      </c>
      <c r="C86" s="760"/>
      <c r="D86" s="760"/>
      <c r="E86" s="760"/>
      <c r="F86" s="760"/>
      <c r="G86" s="760"/>
      <c r="H86" s="760"/>
      <c r="I86" s="760"/>
      <c r="J86" s="760"/>
      <c r="K86" s="760"/>
      <c r="L86" s="760"/>
      <c r="M86" s="761"/>
      <c r="N86" s="52">
        <f>L83+L84+L85</f>
        <v>32393.936080864572</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140373.72301707981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topLeftCell="A31" zoomScale="78" zoomScaleNormal="78" workbookViewId="0"/>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168</v>
      </c>
      <c r="C31" s="81" t="s">
        <v>169</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829</v>
      </c>
      <c r="B36" s="772" t="str">
        <f>VLOOKUP(A36,EQUIPOS!A6:D154,3,FALSE)</f>
        <v>Compactador manual (SALTARIN) Peso de operación (Kg.) 52, Fuerza de impacto por golpe (KN) 12.</v>
      </c>
      <c r="C36" s="773"/>
      <c r="D36" s="773"/>
      <c r="E36" s="773"/>
      <c r="F36" s="773"/>
      <c r="G36" s="773"/>
      <c r="H36" s="774"/>
      <c r="I36" s="222"/>
      <c r="J36" s="223"/>
      <c r="K36" s="224">
        <f>VLOOKUP(A36,EQUIPOS!A6:D163,4,FALSE)</f>
        <v>6872.0152854615708</v>
      </c>
      <c r="L36" s="225"/>
      <c r="M36" s="226">
        <v>2.5</v>
      </c>
      <c r="N36" s="227">
        <f>K36/M36</f>
        <v>2748.8061141846283</v>
      </c>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0.05</v>
      </c>
      <c r="N41" s="295">
        <f>N76*M41</f>
        <v>892.62055903601981</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3641.4266732206479</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1500</v>
      </c>
      <c r="B48" s="43" t="str">
        <f>VLOOKUP(A48,MATERIALES!A4:D373,3,FALSE)</f>
        <v>Material de base (gradación 2)</v>
      </c>
      <c r="C48" s="236"/>
      <c r="D48" s="236"/>
      <c r="E48" s="236"/>
      <c r="F48" s="236"/>
      <c r="G48" s="236"/>
      <c r="H48" s="236"/>
      <c r="I48" s="223"/>
      <c r="J48" s="200" t="str">
        <f>VLOOKUP(A48,MATERIALES!A4:D373,2,FALSE)</f>
        <v>m3</v>
      </c>
      <c r="K48" s="237">
        <v>1.3</v>
      </c>
      <c r="L48" s="222"/>
      <c r="M48" s="352">
        <f>VLOOKUP(A48,MATERIALES!A4:D395,4,FALSE)</f>
        <v>63991.196939721529</v>
      </c>
      <c r="N48" s="227">
        <f>K48*M48</f>
        <v>83188.556021637996</v>
      </c>
    </row>
    <row r="49" spans="1:14">
      <c r="A49" t="s">
        <v>1131</v>
      </c>
      <c r="B49" s="43" t="str">
        <f>VLOOKUP(A49,MATERIALES!A5:D373,3,FALSE)</f>
        <v>Agua</v>
      </c>
      <c r="C49" s="236"/>
      <c r="D49" s="236"/>
      <c r="E49" s="236"/>
      <c r="F49" s="236"/>
      <c r="G49" s="236"/>
      <c r="H49" s="236"/>
      <c r="I49" s="223"/>
      <c r="J49" s="200" t="str">
        <f>VLOOKUP(A49,MATERIALES!A5:D373,2,FALSE)</f>
        <v>lt</v>
      </c>
      <c r="K49" s="237">
        <v>24</v>
      </c>
      <c r="L49" s="222"/>
      <c r="M49" s="352">
        <f>VLOOKUP(A49,MATERIALES!A5:D396,4,FALSE)</f>
        <v>56.024337816260008</v>
      </c>
      <c r="N49" s="227">
        <f>K49*M49</f>
        <v>1344.5841075902401</v>
      </c>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84533.140129228239</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1878</v>
      </c>
      <c r="B59" s="46" t="str">
        <f>VLOOKUP(A59,TRANSPORTE!A5:D104,3,FALSE)</f>
        <v>Transporte de material de subbase</v>
      </c>
      <c r="C59" s="272"/>
      <c r="D59" s="272"/>
      <c r="E59" s="272"/>
      <c r="F59" s="272"/>
      <c r="G59" s="272"/>
      <c r="H59" s="266" t="s">
        <v>1038</v>
      </c>
      <c r="I59" s="234">
        <v>1.3</v>
      </c>
      <c r="J59" s="241">
        <v>1</v>
      </c>
      <c r="K59" s="234">
        <f>I59*J59</f>
        <v>1.3</v>
      </c>
      <c r="L59" s="763">
        <f>VLOOKUP(A59,TRANSPORTE!A5:D123,4,FALSE)</f>
        <v>1355.0479121462611</v>
      </c>
      <c r="M59" s="764"/>
      <c r="N59" s="242">
        <f>K59*L59</f>
        <v>1761.5622857901394</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1761.5622857901394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20</v>
      </c>
      <c r="N70" s="345">
        <f>K70/M70</f>
        <v>5334.3121807203988</v>
      </c>
      <c r="O70" s="106"/>
    </row>
    <row r="71" spans="1:15">
      <c r="A71" t="s">
        <v>710</v>
      </c>
      <c r="B71" s="49" t="str">
        <f>VLOOKUP(A71,'MANO DE OBRA'!A8:D69,3,FALSE)</f>
        <v>Obrero (4)</v>
      </c>
      <c r="C71" s="47"/>
      <c r="D71" s="47"/>
      <c r="E71" s="47"/>
      <c r="F71" s="47"/>
      <c r="G71" s="47"/>
      <c r="H71" s="47"/>
      <c r="I71" s="247">
        <f>K71/J71*100</f>
        <v>135330.79999999999</v>
      </c>
      <c r="J71" s="248">
        <v>185</v>
      </c>
      <c r="K71" s="249">
        <f>VLOOKUP(A71,'MANO DE OBRA'!A8:D100,4,FALSE)</f>
        <v>250361.97999999998</v>
      </c>
      <c r="L71" s="50"/>
      <c r="M71" s="254">
        <v>20</v>
      </c>
      <c r="N71" s="345">
        <f>K71/M71</f>
        <v>12518.098999999998</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125"/>
    </row>
    <row r="76" spans="1:15" ht="15.75" thickBot="1">
      <c r="B76" s="765" t="s">
        <v>2072</v>
      </c>
      <c r="C76" s="766"/>
      <c r="D76" s="766"/>
      <c r="E76" s="766"/>
      <c r="F76" s="766"/>
      <c r="G76" s="766"/>
      <c r="H76" s="766"/>
      <c r="I76" s="766"/>
      <c r="J76" s="766"/>
      <c r="K76" s="766"/>
      <c r="L76" s="766"/>
      <c r="M76" s="767"/>
      <c r="N76" s="401">
        <f>SUM(N70:N75)</f>
        <v>17852.411180720395</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107788.54026895942</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21557.708053791885</v>
      </c>
      <c r="M83" s="794"/>
      <c r="N83" s="51"/>
    </row>
    <row r="84" spans="1:14">
      <c r="B84" s="89" t="s">
        <v>2090</v>
      </c>
      <c r="C84" s="90"/>
      <c r="D84" s="90"/>
      <c r="E84" s="90"/>
      <c r="F84" s="90"/>
      <c r="G84" s="90"/>
      <c r="H84" s="90"/>
      <c r="I84" s="87"/>
      <c r="J84" s="88"/>
      <c r="K84" s="259">
        <v>0.05</v>
      </c>
      <c r="L84" s="793">
        <f>N78*K84</f>
        <v>5389.4270134479711</v>
      </c>
      <c r="M84" s="794"/>
      <c r="N84" s="51"/>
    </row>
    <row r="85" spans="1:14" ht="15.75" thickBot="1">
      <c r="B85" s="91" t="s">
        <v>2091</v>
      </c>
      <c r="C85" s="92"/>
      <c r="D85" s="92"/>
      <c r="E85" s="92"/>
      <c r="F85" s="92"/>
      <c r="G85" s="92"/>
      <c r="H85" s="92"/>
      <c r="I85" s="93"/>
      <c r="J85" s="94"/>
      <c r="K85" s="260">
        <v>0.05</v>
      </c>
      <c r="L85" s="795">
        <f>N78*K85</f>
        <v>5389.4270134479711</v>
      </c>
      <c r="M85" s="796"/>
      <c r="N85" s="51"/>
    </row>
    <row r="86" spans="1:14" ht="15.75" thickBot="1">
      <c r="B86" s="759" t="s">
        <v>2072</v>
      </c>
      <c r="C86" s="760"/>
      <c r="D86" s="760"/>
      <c r="E86" s="760"/>
      <c r="F86" s="760"/>
      <c r="G86" s="760"/>
      <c r="H86" s="760"/>
      <c r="I86" s="760"/>
      <c r="J86" s="760"/>
      <c r="K86" s="760"/>
      <c r="L86" s="760"/>
      <c r="M86" s="761"/>
      <c r="N86" s="52">
        <f>L83+L84+L85</f>
        <v>32336.562080687825</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140125.10234964723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topLeftCell="A28"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170</v>
      </c>
      <c r="C31" s="81" t="s">
        <v>171</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829</v>
      </c>
      <c r="B36" s="772" t="str">
        <f>VLOOKUP(A36,EQUIPOS!A6:D154,3,FALSE)</f>
        <v>Compactador manual (SALTARIN) Peso de operación (Kg.) 52, Fuerza de impacto por golpe (KN) 12.</v>
      </c>
      <c r="C36" s="773"/>
      <c r="D36" s="773"/>
      <c r="E36" s="773"/>
      <c r="F36" s="773"/>
      <c r="G36" s="773"/>
      <c r="H36" s="774"/>
      <c r="I36" s="222"/>
      <c r="J36" s="223"/>
      <c r="K36" s="224">
        <f>VLOOKUP(A36,EQUIPOS!A6:D163,4,FALSE)</f>
        <v>6872.0152854615708</v>
      </c>
      <c r="L36" s="225"/>
      <c r="M36" s="226">
        <v>2.5</v>
      </c>
      <c r="N36" s="227">
        <f>K36/M36</f>
        <v>2748.8061141846283</v>
      </c>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0.05</v>
      </c>
      <c r="N41" s="295">
        <f>N76*M41</f>
        <v>892.62055903601981</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3641.4266732206479</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1502</v>
      </c>
      <c r="B48" s="43" t="str">
        <f>VLOOKUP(A48,MATERIALES!A4:D373,3,FALSE)</f>
        <v>Material de base (gradación 3)</v>
      </c>
      <c r="C48" s="236"/>
      <c r="D48" s="236"/>
      <c r="E48" s="236"/>
      <c r="F48" s="236"/>
      <c r="G48" s="236"/>
      <c r="H48" s="236"/>
      <c r="I48" s="223"/>
      <c r="J48" s="200" t="str">
        <f>VLOOKUP(A48,MATERIALES!A4:D373,2,FALSE)</f>
        <v>m3</v>
      </c>
      <c r="K48" s="237">
        <v>1.3</v>
      </c>
      <c r="L48" s="222"/>
      <c r="M48" s="352">
        <f>VLOOKUP(A48,MATERIALES!A4:D395,4,FALSE)</f>
        <v>68926.123639639656</v>
      </c>
      <c r="N48" s="227">
        <f>K48*M48</f>
        <v>89603.960731531552</v>
      </c>
    </row>
    <row r="49" spans="1:14">
      <c r="A49" t="s">
        <v>1131</v>
      </c>
      <c r="B49" s="43" t="str">
        <f>VLOOKUP(A49,MATERIALES!A5:D373,3,FALSE)</f>
        <v>Agua</v>
      </c>
      <c r="C49" s="236"/>
      <c r="D49" s="236"/>
      <c r="E49" s="236"/>
      <c r="F49" s="236"/>
      <c r="G49" s="236"/>
      <c r="H49" s="236"/>
      <c r="I49" s="223"/>
      <c r="J49" s="200" t="str">
        <f>VLOOKUP(A49,MATERIALES!A5:D373,2,FALSE)</f>
        <v>lt</v>
      </c>
      <c r="K49" s="237">
        <v>24</v>
      </c>
      <c r="L49" s="222"/>
      <c r="M49" s="352">
        <f>VLOOKUP(A49,MATERIALES!A5:D396,4,FALSE)</f>
        <v>56.024337816260008</v>
      </c>
      <c r="N49" s="227">
        <f>K49*M49</f>
        <v>1344.5841075902401</v>
      </c>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90948.544839121794</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1878</v>
      </c>
      <c r="B59" s="46" t="str">
        <f>VLOOKUP(A59,TRANSPORTE!A5:D104,3,FALSE)</f>
        <v>Transporte de material de subbase</v>
      </c>
      <c r="C59" s="272"/>
      <c r="D59" s="272"/>
      <c r="E59" s="272"/>
      <c r="F59" s="272"/>
      <c r="G59" s="272"/>
      <c r="H59" s="266" t="s">
        <v>1038</v>
      </c>
      <c r="I59" s="234">
        <v>1.3</v>
      </c>
      <c r="J59" s="241">
        <v>1</v>
      </c>
      <c r="K59" s="234">
        <f>I59*J59</f>
        <v>1.3</v>
      </c>
      <c r="L59" s="763">
        <f>VLOOKUP(A59,TRANSPORTE!A5:D123,4,FALSE)</f>
        <v>1355.0479121462611</v>
      </c>
      <c r="M59" s="764"/>
      <c r="N59" s="242">
        <f>K59*L59</f>
        <v>1761.5622857901394</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1761.5622857901394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20</v>
      </c>
      <c r="N70" s="345">
        <f>K70/M70</f>
        <v>5334.3121807203988</v>
      </c>
      <c r="O70" s="106"/>
    </row>
    <row r="71" spans="1:15">
      <c r="A71" t="s">
        <v>710</v>
      </c>
      <c r="B71" s="49" t="str">
        <f>VLOOKUP(A71,'MANO DE OBRA'!A8:D69,3,FALSE)</f>
        <v>Obrero (4)</v>
      </c>
      <c r="C71" s="47"/>
      <c r="D71" s="47"/>
      <c r="E71" s="47"/>
      <c r="F71" s="47"/>
      <c r="G71" s="47"/>
      <c r="H71" s="47"/>
      <c r="I71" s="247">
        <f>K71/J71*100</f>
        <v>135330.79999999999</v>
      </c>
      <c r="J71" s="248">
        <v>185</v>
      </c>
      <c r="K71" s="249">
        <f>VLOOKUP(A71,'MANO DE OBRA'!A8:D100,4,FALSE)</f>
        <v>250361.97999999998</v>
      </c>
      <c r="L71" s="50"/>
      <c r="M71" s="254">
        <v>20</v>
      </c>
      <c r="N71" s="345">
        <f>K71/M71</f>
        <v>12518.098999999998</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SUM(N70:N75)</f>
        <v>17852.411180720395</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114203.94497885296</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22840.788995770592</v>
      </c>
      <c r="M83" s="794"/>
      <c r="N83" s="51"/>
    </row>
    <row r="84" spans="1:14">
      <c r="B84" s="89" t="s">
        <v>2090</v>
      </c>
      <c r="C84" s="90"/>
      <c r="D84" s="90"/>
      <c r="E84" s="90"/>
      <c r="F84" s="90"/>
      <c r="G84" s="90"/>
      <c r="H84" s="90"/>
      <c r="I84" s="87"/>
      <c r="J84" s="88"/>
      <c r="K84" s="259">
        <v>0.05</v>
      </c>
      <c r="L84" s="793">
        <f>N78*K84</f>
        <v>5710.197248942648</v>
      </c>
      <c r="M84" s="794"/>
      <c r="N84" s="51"/>
    </row>
    <row r="85" spans="1:14" ht="15.75" thickBot="1">
      <c r="B85" s="91" t="s">
        <v>2091</v>
      </c>
      <c r="C85" s="92"/>
      <c r="D85" s="92"/>
      <c r="E85" s="92"/>
      <c r="F85" s="92"/>
      <c r="G85" s="92"/>
      <c r="H85" s="92"/>
      <c r="I85" s="93"/>
      <c r="J85" s="94"/>
      <c r="K85" s="260">
        <v>0.05</v>
      </c>
      <c r="L85" s="795">
        <f>N78*K85</f>
        <v>5710.197248942648</v>
      </c>
      <c r="M85" s="796"/>
      <c r="N85" s="51"/>
    </row>
    <row r="86" spans="1:14" ht="15.75" thickBot="1">
      <c r="B86" s="759" t="s">
        <v>2072</v>
      </c>
      <c r="C86" s="760"/>
      <c r="D86" s="760"/>
      <c r="E86" s="760"/>
      <c r="F86" s="760"/>
      <c r="G86" s="760"/>
      <c r="H86" s="760"/>
      <c r="I86" s="760"/>
      <c r="J86" s="760"/>
      <c r="K86" s="760"/>
      <c r="L86" s="760"/>
      <c r="M86" s="761"/>
      <c r="N86" s="52">
        <f>L83+L84+L85</f>
        <v>34261.183493655888</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148465.12847250886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topLeftCell="A43" zoomScale="78" zoomScaleNormal="78" workbookViewId="0">
      <selection activeCell="K24" sqref="K24"/>
    </sheetView>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172</v>
      </c>
      <c r="C31" s="81" t="s">
        <v>173</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823</v>
      </c>
      <c r="B36" s="772" t="str">
        <f>VLOOKUP(A36,EQUIPOS!A6:D154,3,FALSE)</f>
        <v>Carrotanque Irrigador de asfalto, 1000 GALONES DE CAPACIDAD</v>
      </c>
      <c r="C36" s="773"/>
      <c r="D36" s="773"/>
      <c r="E36" s="773"/>
      <c r="F36" s="773"/>
      <c r="G36" s="773"/>
      <c r="H36" s="774"/>
      <c r="I36" s="222"/>
      <c r="J36" s="223"/>
      <c r="K36" s="224">
        <f>VLOOKUP(A36,EQUIPOS!A6:D163,4,FALSE)</f>
        <v>128742.9062603546</v>
      </c>
      <c r="L36" s="225"/>
      <c r="M36" s="226">
        <v>30</v>
      </c>
      <c r="N36" s="227">
        <f>K36/M36</f>
        <v>4291.4302086784865</v>
      </c>
    </row>
    <row r="37" spans="1:14">
      <c r="A37" s="113" t="s">
        <v>961</v>
      </c>
      <c r="B37" s="772" t="str">
        <f>VLOOKUP(A37,EQUIPOS!A7:D154,3,FALSE)</f>
        <v>Motoniveladora, potencia 140 HP, ancho de cuchilla 3,66 m, peso 11 ton.</v>
      </c>
      <c r="C37" s="773"/>
      <c r="D37" s="773"/>
      <c r="E37" s="773"/>
      <c r="F37" s="773"/>
      <c r="G37" s="773"/>
      <c r="H37" s="774"/>
      <c r="I37" s="222"/>
      <c r="J37" s="223"/>
      <c r="K37" s="224">
        <f>VLOOKUP(A37,EQUIPOS!A7:D164,4,FALSE)</f>
        <v>132307.28059155913</v>
      </c>
      <c r="L37" s="225"/>
      <c r="M37" s="226">
        <v>30</v>
      </c>
      <c r="N37" s="227">
        <f>K37/M37</f>
        <v>4410.2426863853043</v>
      </c>
    </row>
    <row r="38" spans="1:14">
      <c r="A38" t="s">
        <v>1075</v>
      </c>
      <c r="B38" s="772" t="str">
        <f>VLOOKUP(A38,EQUIPOS!A8:D154,3,FALSE)</f>
        <v xml:space="preserve">Vibrocompatador, potencia 153 HP, peso 10 Ton. </v>
      </c>
      <c r="C38" s="773"/>
      <c r="D38" s="773"/>
      <c r="E38" s="773"/>
      <c r="F38" s="773"/>
      <c r="G38" s="773"/>
      <c r="H38" s="774"/>
      <c r="I38" s="222"/>
      <c r="J38" s="223"/>
      <c r="K38" s="224">
        <f>VLOOKUP(A38,EQUIPOS!A8:D165,4,FALSE)</f>
        <v>131864.31094790224</v>
      </c>
      <c r="L38" s="225"/>
      <c r="M38" s="226">
        <v>30</v>
      </c>
      <c r="N38" s="227">
        <f>K38/M38</f>
        <v>4395.4770315967417</v>
      </c>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9.6611347339336664</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13106.811061394466</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1498</v>
      </c>
      <c r="B48" s="43" t="str">
        <f>VLOOKUP(A48,MATERIALES!A4:D373,3,FALSE)</f>
        <v>Material de base (gradación 1)</v>
      </c>
      <c r="C48" s="236"/>
      <c r="D48" s="236"/>
      <c r="E48" s="236"/>
      <c r="F48" s="236"/>
      <c r="G48" s="236"/>
      <c r="H48" s="236"/>
      <c r="I48" s="223"/>
      <c r="J48" s="200" t="str">
        <f>VLOOKUP(A48,MATERIALES!A4:D373,2,FALSE)</f>
        <v>m3</v>
      </c>
      <c r="K48" s="237">
        <v>1.25</v>
      </c>
      <c r="L48" s="222"/>
      <c r="M48" s="352">
        <f>VLOOKUP(A48,MATERIALES!A4:D395,4,FALSE)</f>
        <v>64138.309760687567</v>
      </c>
      <c r="N48" s="227">
        <f>K48*M48</f>
        <v>80172.887200859463</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80172.887200859463</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1861</v>
      </c>
      <c r="B59" s="46" t="str">
        <f>VLOOKUP(A59,TRANSPORTE!A5:D104,3,FALSE)</f>
        <v>Transporte de Material de Base</v>
      </c>
      <c r="C59" s="272"/>
      <c r="D59" s="272"/>
      <c r="E59" s="272"/>
      <c r="F59" s="272"/>
      <c r="G59" s="272"/>
      <c r="H59" s="266" t="s">
        <v>1038</v>
      </c>
      <c r="I59" s="234">
        <v>1.25</v>
      </c>
      <c r="J59" s="241">
        <v>1</v>
      </c>
      <c r="K59" s="234">
        <f>I59*J59</f>
        <v>1.25</v>
      </c>
      <c r="L59" s="763">
        <f>VLOOKUP(A59,TRANSPORTE!A5:D123,4,FALSE)</f>
        <v>1355.0479121462611</v>
      </c>
      <c r="M59" s="764"/>
      <c r="N59" s="242">
        <f>K59*L59</f>
        <v>1693.8098901828264</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1693.8098901828264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240</v>
      </c>
      <c r="N70" s="345">
        <f>K70/M70</f>
        <v>444.52601506003327</v>
      </c>
      <c r="O70" s="106"/>
    </row>
    <row r="71" spans="1:15">
      <c r="A71" t="s">
        <v>706</v>
      </c>
      <c r="B71" s="49" t="str">
        <f>VLOOKUP(A71,'MANO DE OBRA'!A8:D69,3,FALSE)</f>
        <v>Obrero (2)</v>
      </c>
      <c r="C71" s="47"/>
      <c r="D71" s="47"/>
      <c r="E71" s="47"/>
      <c r="F71" s="47"/>
      <c r="G71" s="47"/>
      <c r="H71" s="47"/>
      <c r="I71" s="247">
        <f>K71/J71*100</f>
        <v>67665.399999999994</v>
      </c>
      <c r="J71" s="248">
        <v>185</v>
      </c>
      <c r="K71" s="249">
        <f>VLOOKUP(A71,'MANO DE OBRA'!A8:D100,4,FALSE)</f>
        <v>125180.98999999999</v>
      </c>
      <c r="L71" s="50"/>
      <c r="M71" s="254">
        <v>240</v>
      </c>
      <c r="N71" s="345">
        <f>K71/M71</f>
        <v>521.5874583333333</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125"/>
    </row>
    <row r="76" spans="1:15" ht="15.75" thickBot="1">
      <c r="B76" s="759" t="s">
        <v>2072</v>
      </c>
      <c r="C76" s="760"/>
      <c r="D76" s="760"/>
      <c r="E76" s="760"/>
      <c r="F76" s="760"/>
      <c r="G76" s="760"/>
      <c r="H76" s="760"/>
      <c r="I76" s="766"/>
      <c r="J76" s="766"/>
      <c r="K76" s="766"/>
      <c r="L76" s="766"/>
      <c r="M76" s="767"/>
      <c r="N76" s="401">
        <f>SUM(N70:N75)</f>
        <v>966.11347339336658</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95939.621625830114</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19187.924325166023</v>
      </c>
      <c r="M83" s="794"/>
      <c r="N83" s="51"/>
    </row>
    <row r="84" spans="1:14">
      <c r="B84" s="89" t="s">
        <v>2090</v>
      </c>
      <c r="C84" s="90"/>
      <c r="D84" s="90"/>
      <c r="E84" s="90"/>
      <c r="F84" s="90"/>
      <c r="G84" s="90"/>
      <c r="H84" s="90"/>
      <c r="I84" s="87"/>
      <c r="J84" s="88"/>
      <c r="K84" s="259">
        <v>0.05</v>
      </c>
      <c r="L84" s="793">
        <f>N78*K84</f>
        <v>4796.9810812915057</v>
      </c>
      <c r="M84" s="794"/>
      <c r="N84" s="51"/>
    </row>
    <row r="85" spans="1:14" ht="15.75" thickBot="1">
      <c r="B85" s="91" t="s">
        <v>2091</v>
      </c>
      <c r="C85" s="92"/>
      <c r="D85" s="92"/>
      <c r="E85" s="92"/>
      <c r="F85" s="92"/>
      <c r="G85" s="92"/>
      <c r="H85" s="92"/>
      <c r="I85" s="93"/>
      <c r="J85" s="94"/>
      <c r="K85" s="260">
        <v>0.05</v>
      </c>
      <c r="L85" s="795">
        <f>N78*K85</f>
        <v>4796.9810812915057</v>
      </c>
      <c r="M85" s="796"/>
      <c r="N85" s="51"/>
    </row>
    <row r="86" spans="1:14" ht="15.75" thickBot="1">
      <c r="B86" s="759" t="s">
        <v>2072</v>
      </c>
      <c r="C86" s="760"/>
      <c r="D86" s="760"/>
      <c r="E86" s="760"/>
      <c r="F86" s="760"/>
      <c r="G86" s="760"/>
      <c r="H86" s="760"/>
      <c r="I86" s="760"/>
      <c r="J86" s="760"/>
      <c r="K86" s="760"/>
      <c r="L86" s="760"/>
      <c r="M86" s="761"/>
      <c r="N86" s="52">
        <f>L83+L84+L85</f>
        <v>28781.886487749034</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124721.50811357916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topLeftCell="A43"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174</v>
      </c>
      <c r="C31" s="81" t="s">
        <v>175</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823</v>
      </c>
      <c r="B36" s="772" t="str">
        <f>VLOOKUP(A36,EQUIPOS!A6:D154,3,FALSE)</f>
        <v>Carrotanque Irrigador de asfalto, 1000 GALONES DE CAPACIDAD</v>
      </c>
      <c r="C36" s="773"/>
      <c r="D36" s="773"/>
      <c r="E36" s="773"/>
      <c r="F36" s="773"/>
      <c r="G36" s="773"/>
      <c r="H36" s="774"/>
      <c r="I36" s="222"/>
      <c r="J36" s="223"/>
      <c r="K36" s="224">
        <f>VLOOKUP(A36,EQUIPOS!A6:D163,4,FALSE)</f>
        <v>128742.9062603546</v>
      </c>
      <c r="L36" s="225"/>
      <c r="M36" s="226">
        <v>30</v>
      </c>
      <c r="N36" s="227">
        <f>K36/M36</f>
        <v>4291.4302086784865</v>
      </c>
    </row>
    <row r="37" spans="1:14">
      <c r="A37" s="113" t="s">
        <v>961</v>
      </c>
      <c r="B37" s="772" t="str">
        <f>VLOOKUP(A37,EQUIPOS!A7:D154,3,FALSE)</f>
        <v>Motoniveladora, potencia 140 HP, ancho de cuchilla 3,66 m, peso 11 ton.</v>
      </c>
      <c r="C37" s="773"/>
      <c r="D37" s="773"/>
      <c r="E37" s="773"/>
      <c r="F37" s="773"/>
      <c r="G37" s="773"/>
      <c r="H37" s="774"/>
      <c r="I37" s="222"/>
      <c r="J37" s="223"/>
      <c r="K37" s="224">
        <f>VLOOKUP(A37,EQUIPOS!A7:D164,4,FALSE)</f>
        <v>132307.28059155913</v>
      </c>
      <c r="L37" s="225"/>
      <c r="M37" s="226">
        <v>30</v>
      </c>
      <c r="N37" s="227">
        <f>K37/M37</f>
        <v>4410.2426863853043</v>
      </c>
    </row>
    <row r="38" spans="1:14">
      <c r="A38" t="s">
        <v>1075</v>
      </c>
      <c r="B38" s="772" t="str">
        <f>VLOOKUP(A38,EQUIPOS!A8:D154,3,FALSE)</f>
        <v xml:space="preserve">Vibrocompatador, potencia 153 HP, peso 10 Ton. </v>
      </c>
      <c r="C38" s="773"/>
      <c r="D38" s="773"/>
      <c r="E38" s="773"/>
      <c r="F38" s="773"/>
      <c r="G38" s="773"/>
      <c r="H38" s="774"/>
      <c r="I38" s="222"/>
      <c r="J38" s="223"/>
      <c r="K38" s="224">
        <f>VLOOKUP(A38,EQUIPOS!A8:D165,4,FALSE)</f>
        <v>131864.31094790224</v>
      </c>
      <c r="L38" s="225"/>
      <c r="M38" s="226">
        <v>30</v>
      </c>
      <c r="N38" s="227">
        <f>K38/M38</f>
        <v>4395.4770315967417</v>
      </c>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9.6611347339336664</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13106.811061394466</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1502</v>
      </c>
      <c r="B48" s="43" t="str">
        <f>VLOOKUP(A48,MATERIALES!A4:D373,3,FALSE)</f>
        <v>Material de base (gradación 3)</v>
      </c>
      <c r="C48" s="236"/>
      <c r="D48" s="236"/>
      <c r="E48" s="236"/>
      <c r="F48" s="236"/>
      <c r="G48" s="236"/>
      <c r="H48" s="236"/>
      <c r="I48" s="223"/>
      <c r="J48" s="200" t="str">
        <f>VLOOKUP(A48,MATERIALES!A4:D373,2,FALSE)</f>
        <v>m3</v>
      </c>
      <c r="K48" s="237">
        <v>1.25</v>
      </c>
      <c r="L48" s="222"/>
      <c r="M48" s="352">
        <f>VLOOKUP(A48,MATERIALES!A4:D395,4,FALSE)</f>
        <v>68926.123639639656</v>
      </c>
      <c r="N48" s="227">
        <f>K48*M48</f>
        <v>86157.654549549567</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86157.654549549567</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1861</v>
      </c>
      <c r="B59" s="46" t="str">
        <f>VLOOKUP(A59,TRANSPORTE!A5:D104,3,FALSE)</f>
        <v>Transporte de Material de Base</v>
      </c>
      <c r="C59" s="272"/>
      <c r="D59" s="272"/>
      <c r="E59" s="272"/>
      <c r="F59" s="272"/>
      <c r="G59" s="272"/>
      <c r="H59" s="266" t="s">
        <v>1038</v>
      </c>
      <c r="I59" s="234">
        <v>1.25</v>
      </c>
      <c r="J59" s="241">
        <v>1</v>
      </c>
      <c r="K59" s="234">
        <f>I59*J59</f>
        <v>1.25</v>
      </c>
      <c r="L59" s="763">
        <f>VLOOKUP(A59,TRANSPORTE!A5:D123,4,FALSE)</f>
        <v>1355.0479121462611</v>
      </c>
      <c r="M59" s="764"/>
      <c r="N59" s="242">
        <f>K59*L59</f>
        <v>1693.8098901828264</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1693.8098901828264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240</v>
      </c>
      <c r="N70" s="345">
        <f>K70/M70</f>
        <v>444.52601506003327</v>
      </c>
      <c r="O70" s="106"/>
    </row>
    <row r="71" spans="1:15">
      <c r="A71" t="s">
        <v>706</v>
      </c>
      <c r="B71" s="49" t="str">
        <f>VLOOKUP(A71,'MANO DE OBRA'!A8:D69,3,FALSE)</f>
        <v>Obrero (2)</v>
      </c>
      <c r="C71" s="47"/>
      <c r="D71" s="47"/>
      <c r="E71" s="47"/>
      <c r="F71" s="47"/>
      <c r="G71" s="47"/>
      <c r="H71" s="47"/>
      <c r="I71" s="247">
        <f>K71/J71*100</f>
        <v>67665.399999999994</v>
      </c>
      <c r="J71" s="248">
        <v>185</v>
      </c>
      <c r="K71" s="249">
        <f>VLOOKUP(A71,'MANO DE OBRA'!A8:D100,4,FALSE)</f>
        <v>125180.98999999999</v>
      </c>
      <c r="L71" s="50"/>
      <c r="M71" s="254">
        <v>240</v>
      </c>
      <c r="N71" s="345">
        <f>K71/M71</f>
        <v>521.5874583333333</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SUM(N70:N75)</f>
        <v>966.11347339336658</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101924.38897452022</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20384.877794904045</v>
      </c>
      <c r="M83" s="794"/>
      <c r="N83" s="51"/>
    </row>
    <row r="84" spans="1:14">
      <c r="B84" s="89" t="s">
        <v>2090</v>
      </c>
      <c r="C84" s="90"/>
      <c r="D84" s="90"/>
      <c r="E84" s="90"/>
      <c r="F84" s="90"/>
      <c r="G84" s="90"/>
      <c r="H84" s="90"/>
      <c r="I84" s="87"/>
      <c r="J84" s="88"/>
      <c r="K84" s="259">
        <v>0.05</v>
      </c>
      <c r="L84" s="793">
        <f>N78*K84</f>
        <v>5096.2194487260113</v>
      </c>
      <c r="M84" s="794"/>
      <c r="N84" s="51"/>
    </row>
    <row r="85" spans="1:14" ht="15.75" thickBot="1">
      <c r="B85" s="91" t="s">
        <v>2091</v>
      </c>
      <c r="C85" s="92"/>
      <c r="D85" s="92"/>
      <c r="E85" s="92"/>
      <c r="F85" s="92"/>
      <c r="G85" s="92"/>
      <c r="H85" s="92"/>
      <c r="I85" s="93"/>
      <c r="J85" s="94"/>
      <c r="K85" s="260">
        <v>0.05</v>
      </c>
      <c r="L85" s="795">
        <f>N78*K85</f>
        <v>5096.2194487260113</v>
      </c>
      <c r="M85" s="796"/>
      <c r="N85" s="51"/>
    </row>
    <row r="86" spans="1:14" ht="15.75" thickBot="1">
      <c r="B86" s="759" t="s">
        <v>2072</v>
      </c>
      <c r="C86" s="760"/>
      <c r="D86" s="760"/>
      <c r="E86" s="760"/>
      <c r="F86" s="760"/>
      <c r="G86" s="760"/>
      <c r="H86" s="760"/>
      <c r="I86" s="760"/>
      <c r="J86" s="760"/>
      <c r="K86" s="760"/>
      <c r="L86" s="760"/>
      <c r="M86" s="761"/>
      <c r="N86" s="52">
        <f>L83+L84+L85</f>
        <v>30577.316692356071</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132501.70566687628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topLeftCell="A31"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176</v>
      </c>
      <c r="C31" s="81" t="s">
        <v>177</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823</v>
      </c>
      <c r="B36" s="772" t="str">
        <f>VLOOKUP(A36,EQUIPOS!A6:D154,3,FALSE)</f>
        <v>Carrotanque Irrigador de asfalto, 1000 GALONES DE CAPACIDAD</v>
      </c>
      <c r="C36" s="773"/>
      <c r="D36" s="773"/>
      <c r="E36" s="773"/>
      <c r="F36" s="773"/>
      <c r="G36" s="773"/>
      <c r="H36" s="774"/>
      <c r="I36" s="222"/>
      <c r="J36" s="223"/>
      <c r="K36" s="224">
        <f>VLOOKUP(A36,EQUIPOS!A6:D163,4,FALSE)</f>
        <v>128742.9062603546</v>
      </c>
      <c r="L36" s="225"/>
      <c r="M36" s="226">
        <v>30</v>
      </c>
      <c r="N36" s="227">
        <f>K36/M36</f>
        <v>4291.4302086784865</v>
      </c>
    </row>
    <row r="37" spans="1:14">
      <c r="A37" s="113" t="s">
        <v>961</v>
      </c>
      <c r="B37" s="772" t="str">
        <f>VLOOKUP(A37,EQUIPOS!A7:D154,3,FALSE)</f>
        <v>Motoniveladora, potencia 140 HP, ancho de cuchilla 3,66 m, peso 11 ton.</v>
      </c>
      <c r="C37" s="773"/>
      <c r="D37" s="773"/>
      <c r="E37" s="773"/>
      <c r="F37" s="773"/>
      <c r="G37" s="773"/>
      <c r="H37" s="774"/>
      <c r="I37" s="222"/>
      <c r="J37" s="223"/>
      <c r="K37" s="224">
        <f>VLOOKUP(A37,EQUIPOS!A7:D164,4,FALSE)</f>
        <v>132307.28059155913</v>
      </c>
      <c r="L37" s="225"/>
      <c r="M37" s="226">
        <v>30</v>
      </c>
      <c r="N37" s="227">
        <f>K37/M37</f>
        <v>4410.2426863853043</v>
      </c>
    </row>
    <row r="38" spans="1:14">
      <c r="A38" t="s">
        <v>1075</v>
      </c>
      <c r="B38" s="772" t="str">
        <f>VLOOKUP(A38,EQUIPOS!A8:D154,3,FALSE)</f>
        <v xml:space="preserve">Vibrocompatador, potencia 153 HP, peso 10 Ton. </v>
      </c>
      <c r="C38" s="773"/>
      <c r="D38" s="773"/>
      <c r="E38" s="773"/>
      <c r="F38" s="773"/>
      <c r="G38" s="773"/>
      <c r="H38" s="774"/>
      <c r="I38" s="222"/>
      <c r="J38" s="223"/>
      <c r="K38" s="224">
        <f>VLOOKUP(A38,EQUIPOS!A8:D165,4,FALSE)</f>
        <v>131864.31094790224</v>
      </c>
      <c r="L38" s="225"/>
      <c r="M38" s="226">
        <v>30</v>
      </c>
      <c r="N38" s="227">
        <f>K38/M38</f>
        <v>4395.4770315967417</v>
      </c>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9.6611347339336664</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13106.811061394466</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1502</v>
      </c>
      <c r="B48" s="43" t="str">
        <f>VLOOKUP(A48,MATERIALES!A4:D373,3,FALSE)</f>
        <v>Material de base (gradación 3)</v>
      </c>
      <c r="C48" s="236"/>
      <c r="D48" s="236"/>
      <c r="E48" s="236"/>
      <c r="F48" s="236"/>
      <c r="G48" s="236"/>
      <c r="H48" s="236"/>
      <c r="I48" s="223"/>
      <c r="J48" s="200" t="str">
        <f>VLOOKUP(A48,MATERIALES!A4:D373,2,FALSE)</f>
        <v>m3</v>
      </c>
      <c r="K48" s="237">
        <v>1.25</v>
      </c>
      <c r="L48" s="222"/>
      <c r="M48" s="352">
        <f>VLOOKUP(A48,MATERIALES!A4:D395,4,FALSE)</f>
        <v>68926.123639639656</v>
      </c>
      <c r="N48" s="227">
        <f>K48*M48</f>
        <v>86157.654549549567</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86157.654549549567</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1861</v>
      </c>
      <c r="B59" s="46" t="str">
        <f>VLOOKUP(A59,TRANSPORTE!A5:D104,3,FALSE)</f>
        <v>Transporte de Material de Base</v>
      </c>
      <c r="C59" s="272"/>
      <c r="D59" s="272"/>
      <c r="E59" s="272"/>
      <c r="F59" s="272"/>
      <c r="G59" s="272"/>
      <c r="H59" s="266" t="s">
        <v>1038</v>
      </c>
      <c r="I59" s="234">
        <v>1.25</v>
      </c>
      <c r="J59" s="241">
        <v>1</v>
      </c>
      <c r="K59" s="234">
        <f>I59*J59</f>
        <v>1.25</v>
      </c>
      <c r="L59" s="763">
        <f>VLOOKUP(A59,TRANSPORTE!A5:D123,4,FALSE)</f>
        <v>1355.0479121462611</v>
      </c>
      <c r="M59" s="764"/>
      <c r="N59" s="242">
        <f>K59*L59</f>
        <v>1693.8098901828264</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1693.8098901828264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240</v>
      </c>
      <c r="N70" s="345">
        <f>K70/M70</f>
        <v>444.52601506003327</v>
      </c>
      <c r="O70" s="106"/>
    </row>
    <row r="71" spans="1:15">
      <c r="A71" t="s">
        <v>706</v>
      </c>
      <c r="B71" s="49" t="str">
        <f>VLOOKUP(A71,'MANO DE OBRA'!A8:D69,3,FALSE)</f>
        <v>Obrero (2)</v>
      </c>
      <c r="C71" s="47"/>
      <c r="D71" s="47"/>
      <c r="E71" s="47"/>
      <c r="F71" s="47"/>
      <c r="G71" s="47"/>
      <c r="H71" s="47"/>
      <c r="I71" s="247">
        <f>K71/J71*100</f>
        <v>67665.399999999994</v>
      </c>
      <c r="J71" s="248">
        <v>185</v>
      </c>
      <c r="K71" s="249">
        <f>VLOOKUP(A71,'MANO DE OBRA'!A8:D100,4,FALSE)</f>
        <v>125180.98999999999</v>
      </c>
      <c r="L71" s="50"/>
      <c r="M71" s="254">
        <v>240</v>
      </c>
      <c r="N71" s="345">
        <f>K71/M71</f>
        <v>521.5874583333333</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SUM(N70:N75)</f>
        <v>966.11347339336658</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101924.38897452022</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20384.877794904045</v>
      </c>
      <c r="M83" s="794"/>
      <c r="N83" s="51"/>
    </row>
    <row r="84" spans="1:14">
      <c r="B84" s="89" t="s">
        <v>2090</v>
      </c>
      <c r="C84" s="90"/>
      <c r="D84" s="90"/>
      <c r="E84" s="90"/>
      <c r="F84" s="90"/>
      <c r="G84" s="90"/>
      <c r="H84" s="90"/>
      <c r="I84" s="87"/>
      <c r="J84" s="88"/>
      <c r="K84" s="259">
        <v>0.05</v>
      </c>
      <c r="L84" s="793">
        <f>N78*K84</f>
        <v>5096.2194487260113</v>
      </c>
      <c r="M84" s="794"/>
      <c r="N84" s="51"/>
    </row>
    <row r="85" spans="1:14" ht="15.75" thickBot="1">
      <c r="B85" s="91" t="s">
        <v>2091</v>
      </c>
      <c r="C85" s="92"/>
      <c r="D85" s="92"/>
      <c r="E85" s="92"/>
      <c r="F85" s="92"/>
      <c r="G85" s="92"/>
      <c r="H85" s="92"/>
      <c r="I85" s="93"/>
      <c r="J85" s="94"/>
      <c r="K85" s="260">
        <v>0.05</v>
      </c>
      <c r="L85" s="795">
        <f>N78*K85</f>
        <v>5096.2194487260113</v>
      </c>
      <c r="M85" s="796"/>
      <c r="N85" s="51"/>
    </row>
    <row r="86" spans="1:14" ht="15.75" thickBot="1">
      <c r="B86" s="759" t="s">
        <v>2072</v>
      </c>
      <c r="C86" s="760"/>
      <c r="D86" s="760"/>
      <c r="E86" s="760"/>
      <c r="F86" s="760"/>
      <c r="G86" s="760"/>
      <c r="H86" s="760"/>
      <c r="I86" s="760"/>
      <c r="J86" s="760"/>
      <c r="K86" s="760"/>
      <c r="L86" s="760"/>
      <c r="M86" s="761"/>
      <c r="N86" s="52">
        <f>L83+L84+L85</f>
        <v>30577.316692356071</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132501.70566687628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topLeftCell="A40"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178</v>
      </c>
      <c r="C31" s="81" t="s">
        <v>179</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821</v>
      </c>
      <c r="B36" s="772" t="str">
        <f>VLOOKUP(A36,EQUIPOS!A6:D154,3,FALSE)</f>
        <v xml:space="preserve">Carrotanque de agua(1000 Galones) </v>
      </c>
      <c r="C36" s="773"/>
      <c r="D36" s="773"/>
      <c r="E36" s="773"/>
      <c r="F36" s="773"/>
      <c r="G36" s="773"/>
      <c r="H36" s="774"/>
      <c r="I36" s="222"/>
      <c r="J36" s="223"/>
      <c r="K36" s="224">
        <f>VLOOKUP(A36,EQUIPOS!A6:D163,4,FALSE)</f>
        <v>70220.503352192478</v>
      </c>
      <c r="L36" s="225"/>
      <c r="M36" s="226">
        <v>45</v>
      </c>
      <c r="N36" s="227">
        <f>K36/M36</f>
        <v>1560.4556300487218</v>
      </c>
    </row>
    <row r="37" spans="1:14">
      <c r="A37" s="113" t="s">
        <v>961</v>
      </c>
      <c r="B37" s="772" t="str">
        <f>VLOOKUP(A37,EQUIPOS!A7:D154,3,FALSE)</f>
        <v>Motoniveladora, potencia 140 HP, ancho de cuchilla 3,66 m, peso 11 ton.</v>
      </c>
      <c r="C37" s="773"/>
      <c r="D37" s="773"/>
      <c r="E37" s="773"/>
      <c r="F37" s="773"/>
      <c r="G37" s="773"/>
      <c r="H37" s="774"/>
      <c r="I37" s="222"/>
      <c r="J37" s="223"/>
      <c r="K37" s="224">
        <f>VLOOKUP(A37,EQUIPOS!A7:D164,4,FALSE)</f>
        <v>132307.28059155913</v>
      </c>
      <c r="L37" s="225"/>
      <c r="M37" s="226">
        <v>45</v>
      </c>
      <c r="N37" s="227">
        <f>K37/M37</f>
        <v>2940.161790923536</v>
      </c>
    </row>
    <row r="38" spans="1:14">
      <c r="A38" t="s">
        <v>1075</v>
      </c>
      <c r="B38" s="772" t="str">
        <f>VLOOKUP(A38,EQUIPOS!A8:D154,3,FALSE)</f>
        <v xml:space="preserve">Vibrocompatador, potencia 153 HP, peso 10 Ton. </v>
      </c>
      <c r="C38" s="773"/>
      <c r="D38" s="773"/>
      <c r="E38" s="773"/>
      <c r="F38" s="773"/>
      <c r="G38" s="773"/>
      <c r="H38" s="774"/>
      <c r="I38" s="222"/>
      <c r="J38" s="223"/>
      <c r="K38" s="224">
        <f>VLOOKUP(A38,EQUIPOS!A8:D165,4,FALSE)</f>
        <v>131864.31094790224</v>
      </c>
      <c r="L38" s="225"/>
      <c r="M38" s="226">
        <v>45</v>
      </c>
      <c r="N38" s="227">
        <f>K38/M38</f>
        <v>2930.3180210644941</v>
      </c>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6.4407564892891109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7437.3761985260408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1498</v>
      </c>
      <c r="B48" s="43" t="str">
        <f>VLOOKUP(A48,MATERIALES!A4:D373,3,FALSE)</f>
        <v>Material de base (gradación 1)</v>
      </c>
      <c r="C48" s="236"/>
      <c r="D48" s="236"/>
      <c r="E48" s="236"/>
      <c r="F48" s="236"/>
      <c r="G48" s="236"/>
      <c r="H48" s="236"/>
      <c r="I48" s="223"/>
      <c r="J48" s="200" t="str">
        <f>VLOOKUP(A48,MATERIALES!A4:D373,2,FALSE)</f>
        <v>m3</v>
      </c>
      <c r="K48" s="237">
        <v>1.3</v>
      </c>
      <c r="L48" s="222"/>
      <c r="M48" s="352">
        <f>VLOOKUP(A48,MATERIALES!A4:D395,4,FALSE)</f>
        <v>64138.309760687567</v>
      </c>
      <c r="N48" s="227">
        <f>K48*M48</f>
        <v>83379.802688893833</v>
      </c>
    </row>
    <row r="49" spans="1:14">
      <c r="A49" t="s">
        <v>1244</v>
      </c>
      <c r="B49" s="43" t="str">
        <f>VLOOKUP(A49,MATERIALES!A5:D373,3,FALSE)</f>
        <v>Cemento gris</v>
      </c>
      <c r="C49" s="236"/>
      <c r="D49" s="236"/>
      <c r="E49" s="236"/>
      <c r="F49" s="236"/>
      <c r="G49" s="236"/>
      <c r="H49" s="236"/>
      <c r="I49" s="223"/>
      <c r="J49" s="200" t="str">
        <f>VLOOKUP(A49,MATERIALES!A5:D373,2,FALSE)</f>
        <v>kg</v>
      </c>
      <c r="K49" s="237">
        <v>90</v>
      </c>
      <c r="L49" s="222"/>
      <c r="M49" s="352">
        <f>VLOOKUP(A49,MATERIALES!A5:D396,4,FALSE)</f>
        <v>473.79782413444985</v>
      </c>
      <c r="N49" s="227">
        <f>K49*M49</f>
        <v>42641.804172100485</v>
      </c>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126021.60686099432</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1861</v>
      </c>
      <c r="B59" s="46" t="str">
        <f>VLOOKUP(A59,TRANSPORTE!A5:D104,3,FALSE)</f>
        <v>Transporte de Material de Base</v>
      </c>
      <c r="C59" s="272"/>
      <c r="D59" s="272"/>
      <c r="E59" s="272"/>
      <c r="F59" s="272"/>
      <c r="G59" s="272"/>
      <c r="H59" s="266" t="s">
        <v>1038</v>
      </c>
      <c r="I59" s="234">
        <v>1.3</v>
      </c>
      <c r="J59" s="241">
        <v>1</v>
      </c>
      <c r="K59" s="234">
        <f>I59*J59</f>
        <v>1.3</v>
      </c>
      <c r="L59" s="763">
        <f>VLOOKUP(A59,TRANSPORTE!A5:D123,4,FALSE)</f>
        <v>1355.0479121462611</v>
      </c>
      <c r="M59" s="764"/>
      <c r="N59" s="242">
        <f>K59*L59</f>
        <v>1761.5622857901394</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1761.5622857901394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360</v>
      </c>
      <c r="N70" s="345">
        <f>K70/M70</f>
        <v>296.35067670668883</v>
      </c>
      <c r="O70" s="106"/>
    </row>
    <row r="71" spans="1:15">
      <c r="A71" t="s">
        <v>706</v>
      </c>
      <c r="B71" s="49" t="str">
        <f>VLOOKUP(A71,'MANO DE OBRA'!A8:D69,3,FALSE)</f>
        <v>Obrero (2)</v>
      </c>
      <c r="C71" s="47"/>
      <c r="D71" s="47"/>
      <c r="E71" s="47"/>
      <c r="F71" s="47"/>
      <c r="G71" s="47"/>
      <c r="H71" s="47"/>
      <c r="I71" s="247">
        <f>K71/J71*100</f>
        <v>67665.399999999994</v>
      </c>
      <c r="J71" s="248">
        <v>185</v>
      </c>
      <c r="K71" s="249">
        <f>VLOOKUP(A71,'MANO DE OBRA'!A8:D100,4,FALSE)</f>
        <v>125180.98999999999</v>
      </c>
      <c r="L71" s="50"/>
      <c r="M71" s="254">
        <v>360</v>
      </c>
      <c r="N71" s="345">
        <f>K71/M71</f>
        <v>347.72497222222222</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644.07564892891105</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135864.62099423941</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27172.924198847883</v>
      </c>
      <c r="M83" s="794"/>
      <c r="N83" s="51"/>
    </row>
    <row r="84" spans="1:14">
      <c r="B84" s="89" t="s">
        <v>2090</v>
      </c>
      <c r="C84" s="90"/>
      <c r="D84" s="90"/>
      <c r="E84" s="90"/>
      <c r="F84" s="90"/>
      <c r="G84" s="90"/>
      <c r="H84" s="90"/>
      <c r="I84" s="87"/>
      <c r="J84" s="88"/>
      <c r="K84" s="259">
        <v>0.05</v>
      </c>
      <c r="L84" s="793">
        <f>N78*K84</f>
        <v>6793.2310497119706</v>
      </c>
      <c r="M84" s="794"/>
      <c r="N84" s="51"/>
    </row>
    <row r="85" spans="1:14" ht="15.75" thickBot="1">
      <c r="B85" s="91" t="s">
        <v>2091</v>
      </c>
      <c r="C85" s="92"/>
      <c r="D85" s="92"/>
      <c r="E85" s="92"/>
      <c r="F85" s="92"/>
      <c r="G85" s="92"/>
      <c r="H85" s="92"/>
      <c r="I85" s="93"/>
      <c r="J85" s="94"/>
      <c r="K85" s="260">
        <v>0.05</v>
      </c>
      <c r="L85" s="795">
        <f>N78*K85</f>
        <v>6793.2310497119706</v>
      </c>
      <c r="M85" s="796"/>
      <c r="N85" s="51"/>
    </row>
    <row r="86" spans="1:14" ht="15.75" thickBot="1">
      <c r="B86" s="759" t="s">
        <v>2072</v>
      </c>
      <c r="C86" s="760"/>
      <c r="D86" s="760"/>
      <c r="E86" s="760"/>
      <c r="F86" s="760"/>
      <c r="G86" s="760"/>
      <c r="H86" s="760"/>
      <c r="I86" s="760"/>
      <c r="J86" s="760"/>
      <c r="K86" s="760"/>
      <c r="L86" s="760"/>
      <c r="M86" s="761"/>
      <c r="N86" s="52">
        <f>L83+L84+L85</f>
        <v>40759.38629827182</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176624.00729251123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180</v>
      </c>
      <c r="C31" s="81" t="s">
        <v>181</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821</v>
      </c>
      <c r="B36" s="772" t="str">
        <f>VLOOKUP(A36,EQUIPOS!A6:D154,3,FALSE)</f>
        <v xml:space="preserve">Carrotanque de agua(1000 Galones) </v>
      </c>
      <c r="C36" s="773"/>
      <c r="D36" s="773"/>
      <c r="E36" s="773"/>
      <c r="F36" s="773"/>
      <c r="G36" s="773"/>
      <c r="H36" s="774"/>
      <c r="I36" s="222"/>
      <c r="J36" s="223"/>
      <c r="K36" s="224">
        <f>VLOOKUP(A36,EQUIPOS!A6:D163,4,FALSE)</f>
        <v>70220.503352192478</v>
      </c>
      <c r="L36" s="225"/>
      <c r="M36" s="226">
        <v>45</v>
      </c>
      <c r="N36" s="227">
        <f>K36/M36</f>
        <v>1560.4556300487218</v>
      </c>
    </row>
    <row r="37" spans="1:14">
      <c r="A37" s="113" t="s">
        <v>961</v>
      </c>
      <c r="B37" s="772" t="str">
        <f>VLOOKUP(A37,EQUIPOS!A7:D154,3,FALSE)</f>
        <v>Motoniveladora, potencia 140 HP, ancho de cuchilla 3,66 m, peso 11 ton.</v>
      </c>
      <c r="C37" s="773"/>
      <c r="D37" s="773"/>
      <c r="E37" s="773"/>
      <c r="F37" s="773"/>
      <c r="G37" s="773"/>
      <c r="H37" s="774"/>
      <c r="I37" s="222"/>
      <c r="J37" s="223"/>
      <c r="K37" s="224">
        <f>VLOOKUP(A37,EQUIPOS!A7:D164,4,FALSE)</f>
        <v>132307.28059155913</v>
      </c>
      <c r="L37" s="225"/>
      <c r="M37" s="226">
        <v>45</v>
      </c>
      <c r="N37" s="227">
        <f>K37/M37</f>
        <v>2940.161790923536</v>
      </c>
    </row>
    <row r="38" spans="1:14">
      <c r="A38" t="s">
        <v>1075</v>
      </c>
      <c r="B38" s="772" t="str">
        <f>VLOOKUP(A38,EQUIPOS!A8:D154,3,FALSE)</f>
        <v xml:space="preserve">Vibrocompatador, potencia 153 HP, peso 10 Ton. </v>
      </c>
      <c r="C38" s="773"/>
      <c r="D38" s="773"/>
      <c r="E38" s="773"/>
      <c r="F38" s="773"/>
      <c r="G38" s="773"/>
      <c r="H38" s="774"/>
      <c r="I38" s="222"/>
      <c r="J38" s="223"/>
      <c r="K38" s="224">
        <f>VLOOKUP(A38,EQUIPOS!A8:D165,4,FALSE)</f>
        <v>131864.31094790224</v>
      </c>
      <c r="L38" s="225"/>
      <c r="M38" s="226">
        <v>45</v>
      </c>
      <c r="N38" s="227">
        <f>K38/M38</f>
        <v>2930.3180210644941</v>
      </c>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6.4407564892891109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7437.3761985260408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1500</v>
      </c>
      <c r="B48" s="43" t="str">
        <f>VLOOKUP(A48,MATERIALES!A4:D373,3,FALSE)</f>
        <v>Material de base (gradación 2)</v>
      </c>
      <c r="C48" s="236"/>
      <c r="D48" s="236"/>
      <c r="E48" s="236"/>
      <c r="F48" s="236"/>
      <c r="G48" s="236"/>
      <c r="H48" s="236"/>
      <c r="I48" s="223"/>
      <c r="J48" s="200" t="str">
        <f>VLOOKUP(A48,MATERIALES!A4:D373,2,FALSE)</f>
        <v>m3</v>
      </c>
      <c r="K48" s="237">
        <v>1.3</v>
      </c>
      <c r="L48" s="222"/>
      <c r="M48" s="352">
        <f>VLOOKUP(A48,MATERIALES!A4:D395,4,FALSE)</f>
        <v>63991.196939721529</v>
      </c>
      <c r="N48" s="227">
        <f>K48*M48</f>
        <v>83188.556021637996</v>
      </c>
    </row>
    <row r="49" spans="1:14">
      <c r="A49" t="s">
        <v>1244</v>
      </c>
      <c r="B49" s="43" t="str">
        <f>VLOOKUP(A49,MATERIALES!A5:D373,3,FALSE)</f>
        <v>Cemento gris</v>
      </c>
      <c r="C49" s="236"/>
      <c r="D49" s="236"/>
      <c r="E49" s="236"/>
      <c r="F49" s="236"/>
      <c r="G49" s="236"/>
      <c r="H49" s="236"/>
      <c r="I49" s="223"/>
      <c r="J49" s="200" t="str">
        <f>VLOOKUP(A49,MATERIALES!A5:D373,2,FALSE)</f>
        <v>kg</v>
      </c>
      <c r="K49" s="237">
        <v>90</v>
      </c>
      <c r="L49" s="222"/>
      <c r="M49" s="352">
        <f>VLOOKUP(A49,MATERIALES!A5:D396,4,FALSE)</f>
        <v>473.79782413444985</v>
      </c>
      <c r="N49" s="227">
        <f>K49*M49</f>
        <v>42641.804172100485</v>
      </c>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125830.36019373848</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1861</v>
      </c>
      <c r="B59" s="46" t="str">
        <f>VLOOKUP(A59,TRANSPORTE!A5:D104,3,FALSE)</f>
        <v>Transporte de Material de Base</v>
      </c>
      <c r="C59" s="272"/>
      <c r="D59" s="272"/>
      <c r="E59" s="272"/>
      <c r="F59" s="272"/>
      <c r="G59" s="272"/>
      <c r="H59" s="266" t="s">
        <v>1038</v>
      </c>
      <c r="I59" s="234">
        <v>1.3</v>
      </c>
      <c r="J59" s="241">
        <v>1</v>
      </c>
      <c r="K59" s="234">
        <f>I59*J59</f>
        <v>1.3</v>
      </c>
      <c r="L59" s="763">
        <f>VLOOKUP(A59,TRANSPORTE!A5:D123,4,FALSE)</f>
        <v>1355.0479121462611</v>
      </c>
      <c r="M59" s="764"/>
      <c r="N59" s="242">
        <f>K59*L59</f>
        <v>1761.5622857901394</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1761.5622857901394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360</v>
      </c>
      <c r="N70" s="345">
        <f>K70/M70</f>
        <v>296.35067670668883</v>
      </c>
      <c r="O70" s="106"/>
    </row>
    <row r="71" spans="1:15">
      <c r="A71" t="s">
        <v>706</v>
      </c>
      <c r="B71" s="49" t="str">
        <f>VLOOKUP(A71,'MANO DE OBRA'!A8:D69,3,FALSE)</f>
        <v>Obrero (2)</v>
      </c>
      <c r="C71" s="47"/>
      <c r="D71" s="47"/>
      <c r="E71" s="47"/>
      <c r="F71" s="47"/>
      <c r="G71" s="47"/>
      <c r="H71" s="47"/>
      <c r="I71" s="247">
        <f>K71/J71*100</f>
        <v>67665.399999999994</v>
      </c>
      <c r="J71" s="248">
        <v>185</v>
      </c>
      <c r="K71" s="249">
        <f>VLOOKUP(A71,'MANO DE OBRA'!A8:D100,4,FALSE)</f>
        <v>125180.98999999999</v>
      </c>
      <c r="L71" s="50"/>
      <c r="M71" s="254">
        <v>360</v>
      </c>
      <c r="N71" s="345">
        <f>K71/M71</f>
        <v>347.72497222222222</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644.07564892891105</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135673.37432698355</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27134.674865396712</v>
      </c>
      <c r="M83" s="794"/>
      <c r="N83" s="51"/>
    </row>
    <row r="84" spans="1:14">
      <c r="B84" s="89" t="s">
        <v>2090</v>
      </c>
      <c r="C84" s="90"/>
      <c r="D84" s="90"/>
      <c r="E84" s="90"/>
      <c r="F84" s="90"/>
      <c r="G84" s="90"/>
      <c r="H84" s="90"/>
      <c r="I84" s="87"/>
      <c r="J84" s="88"/>
      <c r="K84" s="259">
        <v>0.05</v>
      </c>
      <c r="L84" s="793">
        <f>N78*K84</f>
        <v>6783.6687163491779</v>
      </c>
      <c r="M84" s="794"/>
      <c r="N84" s="51"/>
    </row>
    <row r="85" spans="1:14" ht="15.75" thickBot="1">
      <c r="B85" s="91" t="s">
        <v>2091</v>
      </c>
      <c r="C85" s="92"/>
      <c r="D85" s="92"/>
      <c r="E85" s="92"/>
      <c r="F85" s="92"/>
      <c r="G85" s="92"/>
      <c r="H85" s="92"/>
      <c r="I85" s="93"/>
      <c r="J85" s="94"/>
      <c r="K85" s="260">
        <v>0.05</v>
      </c>
      <c r="L85" s="795">
        <f>N78*K85</f>
        <v>6783.6687163491779</v>
      </c>
      <c r="M85" s="796"/>
      <c r="N85" s="51"/>
    </row>
    <row r="86" spans="1:14" ht="15.75" thickBot="1">
      <c r="B86" s="759" t="s">
        <v>2072</v>
      </c>
      <c r="C86" s="760"/>
      <c r="D86" s="760"/>
      <c r="E86" s="760"/>
      <c r="F86" s="760"/>
      <c r="G86" s="760"/>
      <c r="H86" s="760"/>
      <c r="I86" s="760"/>
      <c r="J86" s="760"/>
      <c r="K86" s="760"/>
      <c r="L86" s="760"/>
      <c r="M86" s="761"/>
      <c r="N86" s="52">
        <f>L83+L84+L85</f>
        <v>40702.012298095069</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176375.38662507862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182</v>
      </c>
      <c r="C31" s="81" t="s">
        <v>183</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821</v>
      </c>
      <c r="B36" s="772" t="str">
        <f>VLOOKUP(A36,EQUIPOS!A6:D154,3,FALSE)</f>
        <v xml:space="preserve">Carrotanque de agua(1000 Galones) </v>
      </c>
      <c r="C36" s="773"/>
      <c r="D36" s="773"/>
      <c r="E36" s="773"/>
      <c r="F36" s="773"/>
      <c r="G36" s="773"/>
      <c r="H36" s="774"/>
      <c r="I36" s="222"/>
      <c r="J36" s="223"/>
      <c r="K36" s="224">
        <f>VLOOKUP(A36,EQUIPOS!A6:D163,4,FALSE)</f>
        <v>70220.503352192478</v>
      </c>
      <c r="L36" s="225"/>
      <c r="M36" s="226">
        <v>45</v>
      </c>
      <c r="N36" s="227">
        <f>K36/M36</f>
        <v>1560.4556300487218</v>
      </c>
    </row>
    <row r="37" spans="1:14">
      <c r="A37" s="113" t="s">
        <v>961</v>
      </c>
      <c r="B37" s="772" t="str">
        <f>VLOOKUP(A37,EQUIPOS!A7:D154,3,FALSE)</f>
        <v>Motoniveladora, potencia 140 HP, ancho de cuchilla 3,66 m, peso 11 ton.</v>
      </c>
      <c r="C37" s="773"/>
      <c r="D37" s="773"/>
      <c r="E37" s="773"/>
      <c r="F37" s="773"/>
      <c r="G37" s="773"/>
      <c r="H37" s="774"/>
      <c r="I37" s="222"/>
      <c r="J37" s="223"/>
      <c r="K37" s="224">
        <f>VLOOKUP(A37,EQUIPOS!A7:D164,4,FALSE)</f>
        <v>132307.28059155913</v>
      </c>
      <c r="L37" s="225"/>
      <c r="M37" s="226">
        <v>45</v>
      </c>
      <c r="N37" s="227">
        <f>K37/M37</f>
        <v>2940.161790923536</v>
      </c>
    </row>
    <row r="38" spans="1:14">
      <c r="A38" t="s">
        <v>1075</v>
      </c>
      <c r="B38" s="772" t="str">
        <f>VLOOKUP(A38,EQUIPOS!A8:D154,3,FALSE)</f>
        <v xml:space="preserve">Vibrocompatador, potencia 153 HP, peso 10 Ton. </v>
      </c>
      <c r="C38" s="773"/>
      <c r="D38" s="773"/>
      <c r="E38" s="773"/>
      <c r="F38" s="773"/>
      <c r="G38" s="773"/>
      <c r="H38" s="774"/>
      <c r="I38" s="222"/>
      <c r="J38" s="223"/>
      <c r="K38" s="224">
        <f>VLOOKUP(A38,EQUIPOS!A8:D165,4,FALSE)</f>
        <v>131864.31094790224</v>
      </c>
      <c r="L38" s="225"/>
      <c r="M38" s="226">
        <v>45</v>
      </c>
      <c r="N38" s="227">
        <f>K38/M38</f>
        <v>2930.3180210644941</v>
      </c>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6.4407564892891109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7437.3761985260408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1498</v>
      </c>
      <c r="B48" s="43" t="str">
        <f>VLOOKUP(A48,MATERIALES!A4:D373,3,FALSE)</f>
        <v>Material de base (gradación 1)</v>
      </c>
      <c r="C48" s="236"/>
      <c r="D48" s="236"/>
      <c r="E48" s="236"/>
      <c r="F48" s="236"/>
      <c r="G48" s="236"/>
      <c r="H48" s="236"/>
      <c r="I48" s="223"/>
      <c r="J48" s="200" t="str">
        <f>VLOOKUP(A48,MATERIALES!A4:D373,2,FALSE)</f>
        <v>m3</v>
      </c>
      <c r="K48" s="237">
        <v>1.3</v>
      </c>
      <c r="L48" s="222"/>
      <c r="M48" s="352">
        <f>VLOOKUP(A48,MATERIALES!A4:D395,4,FALSE)</f>
        <v>64138.309760687567</v>
      </c>
      <c r="N48" s="227">
        <f>K48*M48</f>
        <v>83379.802688893833</v>
      </c>
    </row>
    <row r="49" spans="1:14">
      <c r="A49" t="s">
        <v>1244</v>
      </c>
      <c r="B49" s="43" t="str">
        <f>VLOOKUP(A49,MATERIALES!A5:D373,3,FALSE)</f>
        <v>Cemento gris</v>
      </c>
      <c r="C49" s="236"/>
      <c r="D49" s="236"/>
      <c r="E49" s="236"/>
      <c r="F49" s="236"/>
      <c r="G49" s="236"/>
      <c r="H49" s="236"/>
      <c r="I49" s="223"/>
      <c r="J49" s="200" t="str">
        <f>VLOOKUP(A49,MATERIALES!A5:D373,2,FALSE)</f>
        <v>kg</v>
      </c>
      <c r="K49" s="237">
        <v>90</v>
      </c>
      <c r="L49" s="222"/>
      <c r="M49" s="352">
        <f>VLOOKUP(A49,MATERIALES!A5:D396,4,FALSE)</f>
        <v>473.79782413444985</v>
      </c>
      <c r="N49" s="227">
        <f>K49*M49</f>
        <v>42641.804172100485</v>
      </c>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126021.60686099432</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1861</v>
      </c>
      <c r="B59" s="46" t="str">
        <f>VLOOKUP(A59,TRANSPORTE!A5:D104,3,FALSE)</f>
        <v>Transporte de Material de Base</v>
      </c>
      <c r="C59" s="272"/>
      <c r="D59" s="272"/>
      <c r="E59" s="272"/>
      <c r="F59" s="272"/>
      <c r="G59" s="272"/>
      <c r="H59" s="266" t="s">
        <v>1038</v>
      </c>
      <c r="I59" s="234">
        <v>1.3</v>
      </c>
      <c r="J59" s="241">
        <v>1</v>
      </c>
      <c r="K59" s="234">
        <f>I59*J59</f>
        <v>1.3</v>
      </c>
      <c r="L59" s="763">
        <f>VLOOKUP(A59,TRANSPORTE!A5:D123,4,FALSE)</f>
        <v>1355.0479121462611</v>
      </c>
      <c r="M59" s="764"/>
      <c r="N59" s="242">
        <f>K59*L59</f>
        <v>1761.5622857901394</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1761.5622857901394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360</v>
      </c>
      <c r="N70" s="345">
        <f>K70/M70</f>
        <v>296.35067670668883</v>
      </c>
      <c r="O70" s="106"/>
    </row>
    <row r="71" spans="1:15">
      <c r="A71" t="s">
        <v>706</v>
      </c>
      <c r="B71" s="49" t="str">
        <f>VLOOKUP(A71,'MANO DE OBRA'!A8:D69,3,FALSE)</f>
        <v>Obrero (2)</v>
      </c>
      <c r="C71" s="47"/>
      <c r="D71" s="47"/>
      <c r="E71" s="47"/>
      <c r="F71" s="47"/>
      <c r="G71" s="47"/>
      <c r="H71" s="47"/>
      <c r="I71" s="247">
        <f>K71/J71*100</f>
        <v>67665.399999999994</v>
      </c>
      <c r="J71" s="248">
        <v>185</v>
      </c>
      <c r="K71" s="249">
        <f>VLOOKUP(A71,'MANO DE OBRA'!A8:D100,4,FALSE)</f>
        <v>125180.98999999999</v>
      </c>
      <c r="L71" s="50"/>
      <c r="M71" s="254">
        <v>360</v>
      </c>
      <c r="N71" s="345">
        <f>K71/M71</f>
        <v>347.72497222222222</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644.07564892891105</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135864.62099423941</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27172.924198847883</v>
      </c>
      <c r="M83" s="794"/>
      <c r="N83" s="51"/>
    </row>
    <row r="84" spans="1:14">
      <c r="B84" s="89" t="s">
        <v>2090</v>
      </c>
      <c r="C84" s="90"/>
      <c r="D84" s="90"/>
      <c r="E84" s="90"/>
      <c r="F84" s="90"/>
      <c r="G84" s="90"/>
      <c r="H84" s="90"/>
      <c r="I84" s="87"/>
      <c r="J84" s="88"/>
      <c r="K84" s="259">
        <v>0.05</v>
      </c>
      <c r="L84" s="793">
        <f>N78*K84</f>
        <v>6793.2310497119706</v>
      </c>
      <c r="M84" s="794"/>
      <c r="N84" s="51"/>
    </row>
    <row r="85" spans="1:14" ht="15.75" thickBot="1">
      <c r="B85" s="91" t="s">
        <v>2091</v>
      </c>
      <c r="C85" s="92"/>
      <c r="D85" s="92"/>
      <c r="E85" s="92"/>
      <c r="F85" s="92"/>
      <c r="G85" s="92"/>
      <c r="H85" s="92"/>
      <c r="I85" s="93"/>
      <c r="J85" s="94"/>
      <c r="K85" s="260">
        <v>0.05</v>
      </c>
      <c r="L85" s="795">
        <f>N78*K85</f>
        <v>6793.2310497119706</v>
      </c>
      <c r="M85" s="796"/>
      <c r="N85" s="51"/>
    </row>
    <row r="86" spans="1:14" ht="15.75" thickBot="1">
      <c r="B86" s="759" t="s">
        <v>2072</v>
      </c>
      <c r="C86" s="760"/>
      <c r="D86" s="760"/>
      <c r="E86" s="760"/>
      <c r="F86" s="760"/>
      <c r="G86" s="760"/>
      <c r="H86" s="760"/>
      <c r="I86" s="760"/>
      <c r="J86" s="760"/>
      <c r="K86" s="760"/>
      <c r="L86" s="760"/>
      <c r="M86" s="761"/>
      <c r="N86" s="52">
        <f>L83+L84+L85</f>
        <v>40759.38629827182</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176624.00729251123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184</v>
      </c>
      <c r="C31" s="81" t="s">
        <v>185</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821</v>
      </c>
      <c r="B36" s="772" t="str">
        <f>VLOOKUP(A36,EQUIPOS!A6:D154,3,FALSE)</f>
        <v xml:space="preserve">Carrotanque de agua(1000 Galones) </v>
      </c>
      <c r="C36" s="773"/>
      <c r="D36" s="773"/>
      <c r="E36" s="773"/>
      <c r="F36" s="773"/>
      <c r="G36" s="773"/>
      <c r="H36" s="774"/>
      <c r="I36" s="222"/>
      <c r="J36" s="223"/>
      <c r="K36" s="224">
        <f>VLOOKUP(A36,EQUIPOS!A6:D163,4,FALSE)</f>
        <v>70220.503352192478</v>
      </c>
      <c r="L36" s="225"/>
      <c r="M36" s="226">
        <v>45</v>
      </c>
      <c r="N36" s="227">
        <f>K36/M36</f>
        <v>1560.4556300487218</v>
      </c>
    </row>
    <row r="37" spans="1:14">
      <c r="A37" s="113" t="s">
        <v>961</v>
      </c>
      <c r="B37" s="772" t="str">
        <f>VLOOKUP(A37,EQUIPOS!A7:D154,3,FALSE)</f>
        <v>Motoniveladora, potencia 140 HP, ancho de cuchilla 3,66 m, peso 11 ton.</v>
      </c>
      <c r="C37" s="773"/>
      <c r="D37" s="773"/>
      <c r="E37" s="773"/>
      <c r="F37" s="773"/>
      <c r="G37" s="773"/>
      <c r="H37" s="774"/>
      <c r="I37" s="222"/>
      <c r="J37" s="223"/>
      <c r="K37" s="224">
        <f>VLOOKUP(A37,EQUIPOS!A7:D164,4,FALSE)</f>
        <v>132307.28059155913</v>
      </c>
      <c r="L37" s="225"/>
      <c r="M37" s="226">
        <v>45</v>
      </c>
      <c r="N37" s="227">
        <f>K37/M37</f>
        <v>2940.161790923536</v>
      </c>
    </row>
    <row r="38" spans="1:14">
      <c r="A38" t="s">
        <v>1075</v>
      </c>
      <c r="B38" s="772" t="str">
        <f>VLOOKUP(A38,EQUIPOS!A8:D154,3,FALSE)</f>
        <v xml:space="preserve">Vibrocompatador, potencia 153 HP, peso 10 Ton. </v>
      </c>
      <c r="C38" s="773"/>
      <c r="D38" s="773"/>
      <c r="E38" s="773"/>
      <c r="F38" s="773"/>
      <c r="G38" s="773"/>
      <c r="H38" s="774"/>
      <c r="I38" s="222"/>
      <c r="J38" s="223"/>
      <c r="K38" s="224">
        <f>VLOOKUP(A38,EQUIPOS!A8:D165,4,FALSE)</f>
        <v>131864.31094790224</v>
      </c>
      <c r="L38" s="225"/>
      <c r="M38" s="226">
        <v>45</v>
      </c>
      <c r="N38" s="227">
        <f>K38/M38</f>
        <v>2930.3180210644941</v>
      </c>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6.4407564892891109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7437.3761985260408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1500</v>
      </c>
      <c r="B48" s="43" t="str">
        <f>VLOOKUP(A48,MATERIALES!A4:D373,3,FALSE)</f>
        <v>Material de base (gradación 2)</v>
      </c>
      <c r="C48" s="236"/>
      <c r="D48" s="236"/>
      <c r="E48" s="236"/>
      <c r="F48" s="236"/>
      <c r="G48" s="236"/>
      <c r="H48" s="236"/>
      <c r="I48" s="223"/>
      <c r="J48" s="200" t="str">
        <f>VLOOKUP(A48,MATERIALES!A4:D373,2,FALSE)</f>
        <v>m3</v>
      </c>
      <c r="K48" s="237">
        <v>1.3</v>
      </c>
      <c r="L48" s="222"/>
      <c r="M48" s="352">
        <f>VLOOKUP(A48,MATERIALES!A4:D395,4,FALSE)</f>
        <v>63991.196939721529</v>
      </c>
      <c r="N48" s="227">
        <f>K48*M48</f>
        <v>83188.556021637996</v>
      </c>
    </row>
    <row r="49" spans="1:14">
      <c r="A49" t="s">
        <v>1244</v>
      </c>
      <c r="B49" s="43" t="str">
        <f>VLOOKUP(A49,MATERIALES!A5:D373,3,FALSE)</f>
        <v>Cemento gris</v>
      </c>
      <c r="C49" s="236"/>
      <c r="D49" s="236"/>
      <c r="E49" s="236"/>
      <c r="F49" s="236"/>
      <c r="G49" s="236"/>
      <c r="H49" s="236"/>
      <c r="I49" s="223"/>
      <c r="J49" s="200" t="str">
        <f>VLOOKUP(A49,MATERIALES!A5:D373,2,FALSE)</f>
        <v>kg</v>
      </c>
      <c r="K49" s="237">
        <v>90</v>
      </c>
      <c r="L49" s="222"/>
      <c r="M49" s="352">
        <f>VLOOKUP(A49,MATERIALES!A5:D396,4,FALSE)</f>
        <v>473.79782413444985</v>
      </c>
      <c r="N49" s="227">
        <f>K49*M49</f>
        <v>42641.804172100485</v>
      </c>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125830.36019373848</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1861</v>
      </c>
      <c r="B59" s="46" t="str">
        <f>VLOOKUP(A59,TRANSPORTE!A5:D104,3,FALSE)</f>
        <v>Transporte de Material de Base</v>
      </c>
      <c r="C59" s="272"/>
      <c r="D59" s="272"/>
      <c r="E59" s="272"/>
      <c r="F59" s="272"/>
      <c r="G59" s="272"/>
      <c r="H59" s="266" t="s">
        <v>1038</v>
      </c>
      <c r="I59" s="234">
        <v>1.3</v>
      </c>
      <c r="J59" s="241">
        <v>1</v>
      </c>
      <c r="K59" s="234">
        <f>I59*J59</f>
        <v>1.3</v>
      </c>
      <c r="L59" s="763">
        <f>VLOOKUP(A59,TRANSPORTE!A5:D123,4,FALSE)</f>
        <v>1355.0479121462611</v>
      </c>
      <c r="M59" s="764"/>
      <c r="N59" s="242">
        <f>K59*L59</f>
        <v>1761.5622857901394</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1761.5622857901394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360</v>
      </c>
      <c r="N70" s="345">
        <f>K70/M70</f>
        <v>296.35067670668883</v>
      </c>
      <c r="O70" s="106"/>
    </row>
    <row r="71" spans="1:15">
      <c r="A71" t="s">
        <v>706</v>
      </c>
      <c r="B71" s="49" t="str">
        <f>VLOOKUP(A71,'MANO DE OBRA'!A8:D69,3,FALSE)</f>
        <v>Obrero (2)</v>
      </c>
      <c r="C71" s="47"/>
      <c r="D71" s="47"/>
      <c r="E71" s="47"/>
      <c r="F71" s="47"/>
      <c r="G71" s="47"/>
      <c r="H71" s="47"/>
      <c r="I71" s="247">
        <f>K71/J71*100</f>
        <v>67665.399999999994</v>
      </c>
      <c r="J71" s="248">
        <v>185</v>
      </c>
      <c r="K71" s="249">
        <f>VLOOKUP(A71,'MANO DE OBRA'!A8:D100,4,FALSE)</f>
        <v>125180.98999999999</v>
      </c>
      <c r="L71" s="50"/>
      <c r="M71" s="254">
        <v>360</v>
      </c>
      <c r="N71" s="345">
        <f>K71/M71</f>
        <v>347.72497222222222</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644.07564892891105</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135673.37432698355</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27134.674865396712</v>
      </c>
      <c r="M83" s="794"/>
      <c r="N83" s="51"/>
    </row>
    <row r="84" spans="1:14">
      <c r="B84" s="89" t="s">
        <v>2090</v>
      </c>
      <c r="C84" s="90"/>
      <c r="D84" s="90"/>
      <c r="E84" s="90"/>
      <c r="F84" s="90"/>
      <c r="G84" s="90"/>
      <c r="H84" s="90"/>
      <c r="I84" s="87"/>
      <c r="J84" s="88"/>
      <c r="K84" s="259">
        <v>0.05</v>
      </c>
      <c r="L84" s="793">
        <f>N78*K84</f>
        <v>6783.6687163491779</v>
      </c>
      <c r="M84" s="794"/>
      <c r="N84" s="51"/>
    </row>
    <row r="85" spans="1:14" ht="15.75" thickBot="1">
      <c r="B85" s="91" t="s">
        <v>2091</v>
      </c>
      <c r="C85" s="92"/>
      <c r="D85" s="92"/>
      <c r="E85" s="92"/>
      <c r="F85" s="92"/>
      <c r="G85" s="92"/>
      <c r="H85" s="92"/>
      <c r="I85" s="93"/>
      <c r="J85" s="94"/>
      <c r="K85" s="260">
        <v>0.05</v>
      </c>
      <c r="L85" s="795">
        <f>N78*K85</f>
        <v>6783.6687163491779</v>
      </c>
      <c r="M85" s="796"/>
      <c r="N85" s="51"/>
    </row>
    <row r="86" spans="1:14" ht="15.75" thickBot="1">
      <c r="B86" s="759" t="s">
        <v>2072</v>
      </c>
      <c r="C86" s="760"/>
      <c r="D86" s="760"/>
      <c r="E86" s="760"/>
      <c r="F86" s="760"/>
      <c r="G86" s="760"/>
      <c r="H86" s="760"/>
      <c r="I86" s="760"/>
      <c r="J86" s="760"/>
      <c r="K86" s="760"/>
      <c r="L86" s="760"/>
      <c r="M86" s="761"/>
      <c r="N86" s="52">
        <f>L83+L84+L85</f>
        <v>40702.012298095069</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176375.38662507862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186</v>
      </c>
      <c r="C31" s="81" t="s">
        <v>187</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821</v>
      </c>
      <c r="B36" s="772" t="str">
        <f>VLOOKUP(A36,EQUIPOS!A6:D154,3,FALSE)</f>
        <v xml:space="preserve">Carrotanque de agua(1000 Galones) </v>
      </c>
      <c r="C36" s="773"/>
      <c r="D36" s="773"/>
      <c r="E36" s="773"/>
      <c r="F36" s="773"/>
      <c r="G36" s="773"/>
      <c r="H36" s="774"/>
      <c r="I36" s="222"/>
      <c r="J36" s="223"/>
      <c r="K36" s="224">
        <f>VLOOKUP(A36,EQUIPOS!A6:D163,4,FALSE)</f>
        <v>70220.503352192478</v>
      </c>
      <c r="L36" s="225"/>
      <c r="M36" s="226">
        <v>45</v>
      </c>
      <c r="N36" s="227">
        <f>K36/M36</f>
        <v>1560.4556300487218</v>
      </c>
    </row>
    <row r="37" spans="1:14">
      <c r="A37" s="113" t="s">
        <v>961</v>
      </c>
      <c r="B37" s="772" t="str">
        <f>VLOOKUP(A37,EQUIPOS!A7:D154,3,FALSE)</f>
        <v>Motoniveladora, potencia 140 HP, ancho de cuchilla 3,66 m, peso 11 ton.</v>
      </c>
      <c r="C37" s="773"/>
      <c r="D37" s="773"/>
      <c r="E37" s="773"/>
      <c r="F37" s="773"/>
      <c r="G37" s="773"/>
      <c r="H37" s="774"/>
      <c r="I37" s="222"/>
      <c r="J37" s="223"/>
      <c r="K37" s="224">
        <f>VLOOKUP(A37,EQUIPOS!A7:D164,4,FALSE)</f>
        <v>132307.28059155913</v>
      </c>
      <c r="L37" s="225"/>
      <c r="M37" s="226">
        <v>45</v>
      </c>
      <c r="N37" s="227">
        <f>K37/M37</f>
        <v>2940.161790923536</v>
      </c>
    </row>
    <row r="38" spans="1:14">
      <c r="A38" t="s">
        <v>1075</v>
      </c>
      <c r="B38" s="772" t="str">
        <f>VLOOKUP(A38,EQUIPOS!A8:D154,3,FALSE)</f>
        <v xml:space="preserve">Vibrocompatador, potencia 153 HP, peso 10 Ton. </v>
      </c>
      <c r="C38" s="773"/>
      <c r="D38" s="773"/>
      <c r="E38" s="773"/>
      <c r="F38" s="773"/>
      <c r="G38" s="773"/>
      <c r="H38" s="774"/>
      <c r="I38" s="222"/>
      <c r="J38" s="223"/>
      <c r="K38" s="224">
        <f>VLOOKUP(A38,EQUIPOS!A8:D165,4,FALSE)</f>
        <v>131864.31094790224</v>
      </c>
      <c r="L38" s="225"/>
      <c r="M38" s="226">
        <v>45</v>
      </c>
      <c r="N38" s="227">
        <f>K38/M38</f>
        <v>2930.3180210644941</v>
      </c>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6.4407564892891109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7437.3761985260408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1498</v>
      </c>
      <c r="B48" s="43" t="str">
        <f>VLOOKUP(A48,MATERIALES!A4:D373,3,FALSE)</f>
        <v>Material de base (gradación 1)</v>
      </c>
      <c r="C48" s="236"/>
      <c r="D48" s="236"/>
      <c r="E48" s="236"/>
      <c r="F48" s="236"/>
      <c r="G48" s="236"/>
      <c r="H48" s="236"/>
      <c r="I48" s="223"/>
      <c r="J48" s="200" t="str">
        <f>VLOOKUP(A48,MATERIALES!A4:D373,2,FALSE)</f>
        <v>m3</v>
      </c>
      <c r="K48" s="237">
        <v>1.3</v>
      </c>
      <c r="L48" s="222"/>
      <c r="M48" s="352">
        <f>VLOOKUP(A48,MATERIALES!A4:D395,4,FALSE)</f>
        <v>64138.309760687567</v>
      </c>
      <c r="N48" s="227">
        <f>K48*M48</f>
        <v>83379.802688893833</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83379.802688893833</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1861</v>
      </c>
      <c r="B59" s="46" t="str">
        <f>VLOOKUP(A59,TRANSPORTE!A5:D104,3,FALSE)</f>
        <v>Transporte de Material de Base</v>
      </c>
      <c r="C59" s="272"/>
      <c r="D59" s="272"/>
      <c r="E59" s="272"/>
      <c r="F59" s="272"/>
      <c r="G59" s="272"/>
      <c r="H59" s="266" t="s">
        <v>1038</v>
      </c>
      <c r="I59" s="234">
        <v>1.3</v>
      </c>
      <c r="J59" s="241">
        <v>1</v>
      </c>
      <c r="K59" s="234">
        <f>I59*J59</f>
        <v>1.3</v>
      </c>
      <c r="L59" s="763">
        <f>VLOOKUP(A59,TRANSPORTE!A5:D123,4,FALSE)</f>
        <v>1355.0479121462611</v>
      </c>
      <c r="M59" s="764"/>
      <c r="N59" s="242">
        <f>K59*L59</f>
        <v>1761.5622857901394</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1761.5622857901394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360</v>
      </c>
      <c r="N70" s="345">
        <f>K70/M70</f>
        <v>296.35067670668883</v>
      </c>
      <c r="O70" s="106"/>
    </row>
    <row r="71" spans="1:15">
      <c r="A71" t="s">
        <v>706</v>
      </c>
      <c r="B71" s="49" t="str">
        <f>VLOOKUP(A71,'MANO DE OBRA'!A8:D69,3,FALSE)</f>
        <v>Obrero (2)</v>
      </c>
      <c r="C71" s="47"/>
      <c r="D71" s="47"/>
      <c r="E71" s="47"/>
      <c r="F71" s="47"/>
      <c r="G71" s="47"/>
      <c r="H71" s="47"/>
      <c r="I71" s="247">
        <f>K71/J71*100</f>
        <v>67665.399999999994</v>
      </c>
      <c r="J71" s="248">
        <v>185</v>
      </c>
      <c r="K71" s="249">
        <f>VLOOKUP(A71,'MANO DE OBRA'!A8:D100,4,FALSE)</f>
        <v>125180.98999999999</v>
      </c>
      <c r="L71" s="50"/>
      <c r="M71" s="254">
        <v>360</v>
      </c>
      <c r="N71" s="345">
        <f>K71/M71</f>
        <v>347.72497222222222</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644.07564892891105</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93222.816822138906</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18644.56336442778</v>
      </c>
      <c r="M83" s="794"/>
      <c r="N83" s="51"/>
    </row>
    <row r="84" spans="1:14">
      <c r="B84" s="89" t="s">
        <v>2090</v>
      </c>
      <c r="C84" s="90"/>
      <c r="D84" s="90"/>
      <c r="E84" s="90"/>
      <c r="F84" s="90"/>
      <c r="G84" s="90"/>
      <c r="H84" s="90"/>
      <c r="I84" s="87"/>
      <c r="J84" s="88"/>
      <c r="K84" s="259">
        <v>0.05</v>
      </c>
      <c r="L84" s="793">
        <f>N78*K84</f>
        <v>4661.1408411069451</v>
      </c>
      <c r="M84" s="794"/>
      <c r="N84" s="51"/>
    </row>
    <row r="85" spans="1:14" ht="15.75" thickBot="1">
      <c r="B85" s="91" t="s">
        <v>2091</v>
      </c>
      <c r="C85" s="92"/>
      <c r="D85" s="92"/>
      <c r="E85" s="92"/>
      <c r="F85" s="92"/>
      <c r="G85" s="92"/>
      <c r="H85" s="92"/>
      <c r="I85" s="93"/>
      <c r="J85" s="94"/>
      <c r="K85" s="260">
        <v>0.05</v>
      </c>
      <c r="L85" s="795">
        <f>N78*K85</f>
        <v>4661.1408411069451</v>
      </c>
      <c r="M85" s="796"/>
      <c r="N85" s="51"/>
    </row>
    <row r="86" spans="1:14" ht="15.75" thickBot="1">
      <c r="B86" s="759" t="s">
        <v>2072</v>
      </c>
      <c r="C86" s="760"/>
      <c r="D86" s="760"/>
      <c r="E86" s="760"/>
      <c r="F86" s="760"/>
      <c r="G86" s="760"/>
      <c r="H86" s="760"/>
      <c r="I86" s="760"/>
      <c r="J86" s="760"/>
      <c r="K86" s="760"/>
      <c r="L86" s="760"/>
      <c r="M86" s="761"/>
      <c r="N86" s="52">
        <f>L83+L84+L85</f>
        <v>27966.845046641673</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121189.66186878057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188</v>
      </c>
      <c r="C31" s="81" t="s">
        <v>189</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821</v>
      </c>
      <c r="B36" s="772" t="str">
        <f>VLOOKUP(A36,EQUIPOS!A6:D154,3,FALSE)</f>
        <v xml:space="preserve">Carrotanque de agua(1000 Galones) </v>
      </c>
      <c r="C36" s="773"/>
      <c r="D36" s="773"/>
      <c r="E36" s="773"/>
      <c r="F36" s="773"/>
      <c r="G36" s="773"/>
      <c r="H36" s="774"/>
      <c r="I36" s="222"/>
      <c r="J36" s="223"/>
      <c r="K36" s="224">
        <f>VLOOKUP(A36,EQUIPOS!A6:D163,4,FALSE)</f>
        <v>70220.503352192478</v>
      </c>
      <c r="L36" s="225"/>
      <c r="M36" s="226">
        <v>45</v>
      </c>
      <c r="N36" s="227">
        <f>K36/M36</f>
        <v>1560.4556300487218</v>
      </c>
    </row>
    <row r="37" spans="1:14">
      <c r="A37" s="113" t="s">
        <v>961</v>
      </c>
      <c r="B37" s="772" t="str">
        <f>VLOOKUP(A37,EQUIPOS!A7:D154,3,FALSE)</f>
        <v>Motoniveladora, potencia 140 HP, ancho de cuchilla 3,66 m, peso 11 ton.</v>
      </c>
      <c r="C37" s="773"/>
      <c r="D37" s="773"/>
      <c r="E37" s="773"/>
      <c r="F37" s="773"/>
      <c r="G37" s="773"/>
      <c r="H37" s="774"/>
      <c r="I37" s="222"/>
      <c r="J37" s="223"/>
      <c r="K37" s="224">
        <f>VLOOKUP(A37,EQUIPOS!A7:D164,4,FALSE)</f>
        <v>132307.28059155913</v>
      </c>
      <c r="L37" s="225"/>
      <c r="M37" s="226">
        <v>45</v>
      </c>
      <c r="N37" s="227">
        <f>K37/M37</f>
        <v>2940.161790923536</v>
      </c>
    </row>
    <row r="38" spans="1:14">
      <c r="A38" t="s">
        <v>1075</v>
      </c>
      <c r="B38" s="772" t="str">
        <f>VLOOKUP(A38,EQUIPOS!A8:D154,3,FALSE)</f>
        <v xml:space="preserve">Vibrocompatador, potencia 153 HP, peso 10 Ton. </v>
      </c>
      <c r="C38" s="773"/>
      <c r="D38" s="773"/>
      <c r="E38" s="773"/>
      <c r="F38" s="773"/>
      <c r="G38" s="773"/>
      <c r="H38" s="774"/>
      <c r="I38" s="222"/>
      <c r="J38" s="223"/>
      <c r="K38" s="224">
        <f>VLOOKUP(A38,EQUIPOS!A8:D165,4,FALSE)</f>
        <v>131864.31094790224</v>
      </c>
      <c r="L38" s="225"/>
      <c r="M38" s="226">
        <v>45</v>
      </c>
      <c r="N38" s="227">
        <f>K38/M38</f>
        <v>2930.3180210644941</v>
      </c>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6.4407564892891109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7437.3761985260408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1500</v>
      </c>
      <c r="B48" s="43" t="str">
        <f>VLOOKUP(A48,MATERIALES!A4:D373,3,FALSE)</f>
        <v>Material de base (gradación 2)</v>
      </c>
      <c r="C48" s="236"/>
      <c r="D48" s="236"/>
      <c r="E48" s="236"/>
      <c r="F48" s="236"/>
      <c r="G48" s="236"/>
      <c r="H48" s="236"/>
      <c r="I48" s="223"/>
      <c r="J48" s="200" t="str">
        <f>VLOOKUP(A48,MATERIALES!A4:D373,2,FALSE)</f>
        <v>m3</v>
      </c>
      <c r="K48" s="237">
        <v>1.3</v>
      </c>
      <c r="L48" s="222"/>
      <c r="M48" s="352">
        <f>VLOOKUP(A48,MATERIALES!A4:D395,4,FALSE)</f>
        <v>63991.196939721529</v>
      </c>
      <c r="N48" s="227">
        <f>K48*M48</f>
        <v>83188.556021637996</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83188.556021637996</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1861</v>
      </c>
      <c r="B59" s="46" t="str">
        <f>VLOOKUP(A59,TRANSPORTE!A5:D104,3,FALSE)</f>
        <v>Transporte de Material de Base</v>
      </c>
      <c r="C59" s="272"/>
      <c r="D59" s="272"/>
      <c r="E59" s="272"/>
      <c r="F59" s="272"/>
      <c r="G59" s="272"/>
      <c r="H59" s="266" t="s">
        <v>1038</v>
      </c>
      <c r="I59" s="234">
        <v>1.3</v>
      </c>
      <c r="J59" s="241">
        <v>1</v>
      </c>
      <c r="K59" s="234">
        <f>I59*J59</f>
        <v>1.3</v>
      </c>
      <c r="L59" s="763">
        <f>VLOOKUP(A59,TRANSPORTE!A5:D123,4,FALSE)</f>
        <v>1355.0479121462611</v>
      </c>
      <c r="M59" s="764"/>
      <c r="N59" s="242">
        <f>K59*L59</f>
        <v>1761.5622857901394</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1761.5622857901394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360</v>
      </c>
      <c r="N70" s="345">
        <f>K70/M70</f>
        <v>296.35067670668883</v>
      </c>
      <c r="O70" s="106"/>
    </row>
    <row r="71" spans="1:15">
      <c r="A71" t="s">
        <v>706</v>
      </c>
      <c r="B71" s="49" t="str">
        <f>VLOOKUP(A71,'MANO DE OBRA'!A8:D69,3,FALSE)</f>
        <v>Obrero (2)</v>
      </c>
      <c r="C71" s="47"/>
      <c r="D71" s="47"/>
      <c r="E71" s="47"/>
      <c r="F71" s="47"/>
      <c r="G71" s="47"/>
      <c r="H71" s="47"/>
      <c r="I71" s="247">
        <f>K71/J71*100</f>
        <v>67665.399999999994</v>
      </c>
      <c r="J71" s="248">
        <v>185</v>
      </c>
      <c r="K71" s="249">
        <f>VLOOKUP(A71,'MANO DE OBRA'!A8:D100,4,FALSE)</f>
        <v>125180.98999999999</v>
      </c>
      <c r="L71" s="50"/>
      <c r="M71" s="254">
        <v>360</v>
      </c>
      <c r="N71" s="345">
        <f>K71/M71</f>
        <v>347.72497222222222</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644.07564892891105</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93031.570154883069</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18606.314030976613</v>
      </c>
      <c r="M83" s="794"/>
      <c r="N83" s="51"/>
    </row>
    <row r="84" spans="1:14">
      <c r="B84" s="89" t="s">
        <v>2090</v>
      </c>
      <c r="C84" s="90"/>
      <c r="D84" s="90"/>
      <c r="E84" s="90"/>
      <c r="F84" s="90"/>
      <c r="G84" s="90"/>
      <c r="H84" s="90"/>
      <c r="I84" s="87"/>
      <c r="J84" s="88"/>
      <c r="K84" s="259">
        <v>0.05</v>
      </c>
      <c r="L84" s="793">
        <f>N78*K84</f>
        <v>4651.5785077441533</v>
      </c>
      <c r="M84" s="794"/>
      <c r="N84" s="51"/>
    </row>
    <row r="85" spans="1:14" ht="15.75" thickBot="1">
      <c r="B85" s="91" t="s">
        <v>2091</v>
      </c>
      <c r="C85" s="92"/>
      <c r="D85" s="92"/>
      <c r="E85" s="92"/>
      <c r="F85" s="92"/>
      <c r="G85" s="92"/>
      <c r="H85" s="92"/>
      <c r="I85" s="93"/>
      <c r="J85" s="94"/>
      <c r="K85" s="260">
        <v>0.05</v>
      </c>
      <c r="L85" s="795">
        <f>N78*K85</f>
        <v>4651.5785077441533</v>
      </c>
      <c r="M85" s="796"/>
      <c r="N85" s="51"/>
    </row>
    <row r="86" spans="1:14" ht="15.75" thickBot="1">
      <c r="B86" s="759" t="s">
        <v>2072</v>
      </c>
      <c r="C86" s="760"/>
      <c r="D86" s="760"/>
      <c r="E86" s="760"/>
      <c r="F86" s="760"/>
      <c r="G86" s="760"/>
      <c r="H86" s="760"/>
      <c r="I86" s="760"/>
      <c r="J86" s="760"/>
      <c r="K86" s="760"/>
      <c r="L86" s="760"/>
      <c r="M86" s="761"/>
      <c r="N86" s="52">
        <f>L83+L84+L85</f>
        <v>27909.471046464922</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120941.04120134799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190</v>
      </c>
      <c r="C31" s="81" t="s">
        <v>191</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821</v>
      </c>
      <c r="B36" s="772" t="str">
        <f>VLOOKUP(A36,EQUIPOS!A6:D154,3,FALSE)</f>
        <v xml:space="preserve">Carrotanque de agua(1000 Galones) </v>
      </c>
      <c r="C36" s="773"/>
      <c r="D36" s="773"/>
      <c r="E36" s="773"/>
      <c r="F36" s="773"/>
      <c r="G36" s="773"/>
      <c r="H36" s="774"/>
      <c r="I36" s="222"/>
      <c r="J36" s="223"/>
      <c r="K36" s="224">
        <f>VLOOKUP(A36,EQUIPOS!A6:D163,4,FALSE)</f>
        <v>70220.503352192478</v>
      </c>
      <c r="L36" s="225"/>
      <c r="M36" s="226">
        <v>45</v>
      </c>
      <c r="N36" s="227">
        <f>K36/M36</f>
        <v>1560.4556300487218</v>
      </c>
    </row>
    <row r="37" spans="1:14">
      <c r="A37" s="113" t="s">
        <v>961</v>
      </c>
      <c r="B37" s="772" t="str">
        <f>VLOOKUP(A37,EQUIPOS!A7:D154,3,FALSE)</f>
        <v>Motoniveladora, potencia 140 HP, ancho de cuchilla 3,66 m, peso 11 ton.</v>
      </c>
      <c r="C37" s="773"/>
      <c r="D37" s="773"/>
      <c r="E37" s="773"/>
      <c r="F37" s="773"/>
      <c r="G37" s="773"/>
      <c r="H37" s="774"/>
      <c r="I37" s="222"/>
      <c r="J37" s="223"/>
      <c r="K37" s="224">
        <f>VLOOKUP(A37,EQUIPOS!A7:D164,4,FALSE)</f>
        <v>132307.28059155913</v>
      </c>
      <c r="L37" s="225"/>
      <c r="M37" s="226">
        <v>45</v>
      </c>
      <c r="N37" s="227">
        <f>K37/M37</f>
        <v>2940.161790923536</v>
      </c>
    </row>
    <row r="38" spans="1:14">
      <c r="A38" t="s">
        <v>1075</v>
      </c>
      <c r="B38" s="772" t="str">
        <f>VLOOKUP(A38,EQUIPOS!A8:D154,3,FALSE)</f>
        <v xml:space="preserve">Vibrocompatador, potencia 153 HP, peso 10 Ton. </v>
      </c>
      <c r="C38" s="773"/>
      <c r="D38" s="773"/>
      <c r="E38" s="773"/>
      <c r="F38" s="773"/>
      <c r="G38" s="773"/>
      <c r="H38" s="774"/>
      <c r="I38" s="222"/>
      <c r="J38" s="223"/>
      <c r="K38" s="224">
        <f>VLOOKUP(A38,EQUIPOS!A8:D165,4,FALSE)</f>
        <v>131864.31094790224</v>
      </c>
      <c r="L38" s="225"/>
      <c r="M38" s="226">
        <v>45</v>
      </c>
      <c r="N38" s="227">
        <f>K38/M38</f>
        <v>2930.3180210644941</v>
      </c>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6.4407564892891109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7437.3761985260408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1498</v>
      </c>
      <c r="B48" s="43" t="str">
        <f>VLOOKUP(A48,MATERIALES!A4:D373,3,FALSE)</f>
        <v>Material de base (gradación 1)</v>
      </c>
      <c r="C48" s="236"/>
      <c r="D48" s="236"/>
      <c r="E48" s="236"/>
      <c r="F48" s="236"/>
      <c r="G48" s="236"/>
      <c r="H48" s="236"/>
      <c r="I48" s="223"/>
      <c r="J48" s="200" t="str">
        <f>VLOOKUP(A48,MATERIALES!A4:D373,2,FALSE)</f>
        <v>m3</v>
      </c>
      <c r="K48" s="237">
        <v>1.3</v>
      </c>
      <c r="L48" s="222"/>
      <c r="M48" s="352">
        <f>VLOOKUP(A48,MATERIALES!A4:D395,4,FALSE)</f>
        <v>64138.309760687567</v>
      </c>
      <c r="N48" s="227">
        <f>K48*M48</f>
        <v>83379.802688893833</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83379.802688893833</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1861</v>
      </c>
      <c r="B59" s="46" t="str">
        <f>VLOOKUP(A59,TRANSPORTE!A5:D104,3,FALSE)</f>
        <v>Transporte de Material de Base</v>
      </c>
      <c r="C59" s="272"/>
      <c r="D59" s="272"/>
      <c r="E59" s="272"/>
      <c r="F59" s="272"/>
      <c r="G59" s="272"/>
      <c r="H59" s="266" t="s">
        <v>1038</v>
      </c>
      <c r="I59" s="234">
        <v>1.3</v>
      </c>
      <c r="J59" s="241">
        <v>1</v>
      </c>
      <c r="K59" s="234">
        <f>I59*J59</f>
        <v>1.3</v>
      </c>
      <c r="L59" s="763">
        <f>VLOOKUP(A59,TRANSPORTE!A5:D123,4,FALSE)</f>
        <v>1355.0479121462611</v>
      </c>
      <c r="M59" s="764"/>
      <c r="N59" s="242">
        <f>K59*L59</f>
        <v>1761.5622857901394</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1761.5622857901394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360</v>
      </c>
      <c r="N70" s="345">
        <f>K70/M70</f>
        <v>296.35067670668883</v>
      </c>
      <c r="O70" s="106"/>
    </row>
    <row r="71" spans="1:15">
      <c r="A71" t="s">
        <v>706</v>
      </c>
      <c r="B71" s="49" t="str">
        <f>VLOOKUP(A71,'MANO DE OBRA'!A8:D69,3,FALSE)</f>
        <v>Obrero (2)</v>
      </c>
      <c r="C71" s="47"/>
      <c r="D71" s="47"/>
      <c r="E71" s="47"/>
      <c r="F71" s="47"/>
      <c r="G71" s="47"/>
      <c r="H71" s="47"/>
      <c r="I71" s="247">
        <f>K71/J71*100</f>
        <v>67665.399999999994</v>
      </c>
      <c r="J71" s="248">
        <v>185</v>
      </c>
      <c r="K71" s="249">
        <f>VLOOKUP(A71,'MANO DE OBRA'!A8:D100,4,FALSE)</f>
        <v>125180.98999999999</v>
      </c>
      <c r="L71" s="50"/>
      <c r="M71" s="254">
        <v>360</v>
      </c>
      <c r="N71" s="345">
        <f>K71/M71</f>
        <v>347.72497222222222</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SUM(N70:N75)</f>
        <v>644.07564892891105</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93222.816822138906</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18644.56336442778</v>
      </c>
      <c r="M83" s="794"/>
      <c r="N83" s="51"/>
    </row>
    <row r="84" spans="1:14">
      <c r="B84" s="89" t="s">
        <v>2090</v>
      </c>
      <c r="C84" s="90"/>
      <c r="D84" s="90"/>
      <c r="E84" s="90"/>
      <c r="F84" s="90"/>
      <c r="G84" s="90"/>
      <c r="H84" s="90"/>
      <c r="I84" s="87"/>
      <c r="J84" s="88"/>
      <c r="K84" s="259">
        <v>0.05</v>
      </c>
      <c r="L84" s="793">
        <f>N78*K84</f>
        <v>4661.1408411069451</v>
      </c>
      <c r="M84" s="794"/>
      <c r="N84" s="51"/>
    </row>
    <row r="85" spans="1:14" ht="15.75" thickBot="1">
      <c r="B85" s="91" t="s">
        <v>2091</v>
      </c>
      <c r="C85" s="92"/>
      <c r="D85" s="92"/>
      <c r="E85" s="92"/>
      <c r="F85" s="92"/>
      <c r="G85" s="92"/>
      <c r="H85" s="92"/>
      <c r="I85" s="93"/>
      <c r="J85" s="94"/>
      <c r="K85" s="260">
        <v>0.05</v>
      </c>
      <c r="L85" s="795">
        <f>N78*K85</f>
        <v>4661.1408411069451</v>
      </c>
      <c r="M85" s="796"/>
      <c r="N85" s="51"/>
    </row>
    <row r="86" spans="1:14" ht="15.75" thickBot="1">
      <c r="B86" s="759" t="s">
        <v>2072</v>
      </c>
      <c r="C86" s="760"/>
      <c r="D86" s="760"/>
      <c r="E86" s="760"/>
      <c r="F86" s="760"/>
      <c r="G86" s="760"/>
      <c r="H86" s="760"/>
      <c r="I86" s="760"/>
      <c r="J86" s="760"/>
      <c r="K86" s="760"/>
      <c r="L86" s="760"/>
      <c r="M86" s="761"/>
      <c r="N86" s="52">
        <f>L83+L84+L85</f>
        <v>27966.845046641673</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121189.66186878057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192</v>
      </c>
      <c r="C31" s="81" t="s">
        <v>193</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821</v>
      </c>
      <c r="B36" s="772" t="str">
        <f>VLOOKUP(A36,EQUIPOS!A6:D154,3,FALSE)</f>
        <v xml:space="preserve">Carrotanque de agua(1000 Galones) </v>
      </c>
      <c r="C36" s="773"/>
      <c r="D36" s="773"/>
      <c r="E36" s="773"/>
      <c r="F36" s="773"/>
      <c r="G36" s="773"/>
      <c r="H36" s="774"/>
      <c r="I36" s="222"/>
      <c r="J36" s="223"/>
      <c r="K36" s="224">
        <f>VLOOKUP(A36,EQUIPOS!A6:D163,4,FALSE)</f>
        <v>70220.503352192478</v>
      </c>
      <c r="L36" s="225"/>
      <c r="M36" s="226">
        <v>45</v>
      </c>
      <c r="N36" s="227">
        <f>K36/M36</f>
        <v>1560.4556300487218</v>
      </c>
    </row>
    <row r="37" spans="1:14">
      <c r="A37" s="113" t="s">
        <v>961</v>
      </c>
      <c r="B37" s="772" t="str">
        <f>VLOOKUP(A37,EQUIPOS!A7:D154,3,FALSE)</f>
        <v>Motoniveladora, potencia 140 HP, ancho de cuchilla 3,66 m, peso 11 ton.</v>
      </c>
      <c r="C37" s="773"/>
      <c r="D37" s="773"/>
      <c r="E37" s="773"/>
      <c r="F37" s="773"/>
      <c r="G37" s="773"/>
      <c r="H37" s="774"/>
      <c r="I37" s="222"/>
      <c r="J37" s="223"/>
      <c r="K37" s="224">
        <f>VLOOKUP(A37,EQUIPOS!A7:D164,4,FALSE)</f>
        <v>132307.28059155913</v>
      </c>
      <c r="L37" s="225"/>
      <c r="M37" s="226">
        <v>45</v>
      </c>
      <c r="N37" s="227">
        <f>K37/M37</f>
        <v>2940.161790923536</v>
      </c>
    </row>
    <row r="38" spans="1:14">
      <c r="A38" t="s">
        <v>1075</v>
      </c>
      <c r="B38" s="772" t="str">
        <f>VLOOKUP(A38,EQUIPOS!A8:D154,3,FALSE)</f>
        <v xml:space="preserve">Vibrocompatador, potencia 153 HP, peso 10 Ton. </v>
      </c>
      <c r="C38" s="773"/>
      <c r="D38" s="773"/>
      <c r="E38" s="773"/>
      <c r="F38" s="773"/>
      <c r="G38" s="773"/>
      <c r="H38" s="774"/>
      <c r="I38" s="222"/>
      <c r="J38" s="223"/>
      <c r="K38" s="224">
        <f>VLOOKUP(A38,EQUIPOS!A8:D165,4,FALSE)</f>
        <v>131864.31094790224</v>
      </c>
      <c r="L38" s="225"/>
      <c r="M38" s="226">
        <v>45</v>
      </c>
      <c r="N38" s="227">
        <f>K38/M38</f>
        <v>2930.3180210644941</v>
      </c>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6.4407564892891109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7437.3761985260408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1500</v>
      </c>
      <c r="B48" s="43" t="str">
        <f>VLOOKUP(A48,MATERIALES!A4:D373,3,FALSE)</f>
        <v>Material de base (gradación 2)</v>
      </c>
      <c r="C48" s="236"/>
      <c r="D48" s="236"/>
      <c r="E48" s="236"/>
      <c r="F48" s="236"/>
      <c r="G48" s="236"/>
      <c r="H48" s="236"/>
      <c r="I48" s="223"/>
      <c r="J48" s="200" t="str">
        <f>VLOOKUP(A48,MATERIALES!A4:D373,2,FALSE)</f>
        <v>m3</v>
      </c>
      <c r="K48" s="237">
        <v>1.3</v>
      </c>
      <c r="L48" s="222"/>
      <c r="M48" s="352">
        <f>VLOOKUP(A48,MATERIALES!A4:D395,4,FALSE)</f>
        <v>63991.196939721529</v>
      </c>
      <c r="N48" s="227">
        <f>K48*M48</f>
        <v>83188.556021637996</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83188.556021637996</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1861</v>
      </c>
      <c r="B59" s="46" t="str">
        <f>VLOOKUP(A59,TRANSPORTE!A5:D104,3,FALSE)</f>
        <v>Transporte de Material de Base</v>
      </c>
      <c r="C59" s="272"/>
      <c r="D59" s="272"/>
      <c r="E59" s="272"/>
      <c r="F59" s="272"/>
      <c r="G59" s="272"/>
      <c r="H59" s="266" t="s">
        <v>1038</v>
      </c>
      <c r="I59" s="234">
        <v>1.3</v>
      </c>
      <c r="J59" s="241">
        <v>1</v>
      </c>
      <c r="K59" s="234">
        <f>I59*J59</f>
        <v>1.3</v>
      </c>
      <c r="L59" s="763">
        <f>VLOOKUP(A59,TRANSPORTE!A5:D123,4,FALSE)</f>
        <v>1355.0479121462611</v>
      </c>
      <c r="M59" s="764"/>
      <c r="N59" s="242">
        <f>K59*L59</f>
        <v>1761.5622857901394</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1761.5622857901394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360</v>
      </c>
      <c r="N70" s="345">
        <f>K70/M70</f>
        <v>296.35067670668883</v>
      </c>
      <c r="O70" s="106"/>
    </row>
    <row r="71" spans="1:15">
      <c r="A71" t="s">
        <v>706</v>
      </c>
      <c r="B71" s="49" t="str">
        <f>VLOOKUP(A71,'MANO DE OBRA'!A8:D69,3,FALSE)</f>
        <v>Obrero (2)</v>
      </c>
      <c r="C71" s="47"/>
      <c r="D71" s="47"/>
      <c r="E71" s="47"/>
      <c r="F71" s="47"/>
      <c r="G71" s="47"/>
      <c r="H71" s="47"/>
      <c r="I71" s="247">
        <f>K71/J71*100</f>
        <v>67665.399999999994</v>
      </c>
      <c r="J71" s="248">
        <v>185</v>
      </c>
      <c r="K71" s="249">
        <f>VLOOKUP(A71,'MANO DE OBRA'!A8:D100,4,FALSE)</f>
        <v>125180.98999999999</v>
      </c>
      <c r="L71" s="50"/>
      <c r="M71" s="254">
        <v>360</v>
      </c>
      <c r="N71" s="345">
        <f>K71/M71</f>
        <v>347.72497222222222</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SUM(N70:N75)</f>
        <v>644.07564892891105</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93031.570154883069</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18606.314030976613</v>
      </c>
      <c r="M83" s="794"/>
      <c r="N83" s="51"/>
    </row>
    <row r="84" spans="1:14">
      <c r="B84" s="89" t="s">
        <v>2090</v>
      </c>
      <c r="C84" s="90"/>
      <c r="D84" s="90"/>
      <c r="E84" s="90"/>
      <c r="F84" s="90"/>
      <c r="G84" s="90"/>
      <c r="H84" s="90"/>
      <c r="I84" s="87"/>
      <c r="J84" s="88"/>
      <c r="K84" s="259">
        <v>0.05</v>
      </c>
      <c r="L84" s="793">
        <f>N78*K84</f>
        <v>4651.5785077441533</v>
      </c>
      <c r="M84" s="794"/>
      <c r="N84" s="51"/>
    </row>
    <row r="85" spans="1:14" ht="15.75" thickBot="1">
      <c r="B85" s="91" t="s">
        <v>2091</v>
      </c>
      <c r="C85" s="92"/>
      <c r="D85" s="92"/>
      <c r="E85" s="92"/>
      <c r="F85" s="92"/>
      <c r="G85" s="92"/>
      <c r="H85" s="92"/>
      <c r="I85" s="93"/>
      <c r="J85" s="94"/>
      <c r="K85" s="260">
        <v>0.05</v>
      </c>
      <c r="L85" s="795">
        <f>N78*K85</f>
        <v>4651.5785077441533</v>
      </c>
      <c r="M85" s="796"/>
      <c r="N85" s="51"/>
    </row>
    <row r="86" spans="1:14" ht="15.75" thickBot="1">
      <c r="B86" s="759" t="s">
        <v>2072</v>
      </c>
      <c r="C86" s="760"/>
      <c r="D86" s="760"/>
      <c r="E86" s="760"/>
      <c r="F86" s="760"/>
      <c r="G86" s="760"/>
      <c r="H86" s="760"/>
      <c r="I86" s="760"/>
      <c r="J86" s="760"/>
      <c r="K86" s="760"/>
      <c r="L86" s="760"/>
      <c r="M86" s="761"/>
      <c r="N86" s="52">
        <f>L83+L84+L85</f>
        <v>27909.471046464922</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120941.04120134799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194</v>
      </c>
      <c r="C31" s="81" t="s">
        <v>195</v>
      </c>
      <c r="D31" s="82"/>
      <c r="E31" s="82"/>
      <c r="F31" s="82"/>
      <c r="G31" s="82"/>
      <c r="H31" s="82"/>
      <c r="I31" s="82"/>
      <c r="J31" s="83"/>
      <c r="K31" s="263"/>
      <c r="L31" s="261" t="s">
        <v>35</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26"/>
      <c r="N36" s="227"/>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351"/>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1244</v>
      </c>
      <c r="B48" s="43" t="str">
        <f>VLOOKUP(A48,MATERIALES!A4:D373,3,FALSE)</f>
        <v>Cemento gris</v>
      </c>
      <c r="C48" s="236"/>
      <c r="D48" s="236"/>
      <c r="E48" s="236"/>
      <c r="F48" s="236"/>
      <c r="G48" s="236"/>
      <c r="H48" s="236"/>
      <c r="I48" s="223"/>
      <c r="J48" s="200" t="str">
        <f>VLOOKUP(A48,MATERIALES!A4:D373,2,FALSE)</f>
        <v>kg</v>
      </c>
      <c r="K48" s="237">
        <v>1</v>
      </c>
      <c r="L48" s="222"/>
      <c r="M48" s="352">
        <f>VLOOKUP(A48,MATERIALES!A4:D395,4,FALSE)</f>
        <v>473.79782413444985</v>
      </c>
      <c r="N48" s="227">
        <f>K48*M48</f>
        <v>473.79782413444985</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473.79782413444985</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2:15" ht="15.75" thickBot="1">
      <c r="B65" s="765" t="s">
        <v>2072</v>
      </c>
      <c r="C65" s="766"/>
      <c r="D65" s="766"/>
      <c r="E65" s="766"/>
      <c r="F65" s="766"/>
      <c r="G65" s="766"/>
      <c r="H65" s="766"/>
      <c r="I65" s="766"/>
      <c r="J65" s="766"/>
      <c r="K65" s="766"/>
      <c r="L65" s="766"/>
      <c r="M65" s="767"/>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85" t="s">
        <v>2108</v>
      </c>
      <c r="C69" s="786"/>
      <c r="D69" s="786"/>
      <c r="E69" s="786"/>
      <c r="F69" s="786"/>
      <c r="G69" s="786"/>
      <c r="H69" s="786"/>
      <c r="I69" s="73" t="s">
        <v>2082</v>
      </c>
      <c r="J69" s="75" t="s">
        <v>2109</v>
      </c>
      <c r="K69" s="74" t="s">
        <v>2084</v>
      </c>
      <c r="L69" s="787" t="s">
        <v>2070</v>
      </c>
      <c r="M69" s="788"/>
      <c r="N69" s="98" t="s">
        <v>2071</v>
      </c>
    </row>
    <row r="70" spans="2:15">
      <c r="B70" s="49"/>
      <c r="C70" s="47"/>
      <c r="D70" s="47"/>
      <c r="E70" s="47"/>
      <c r="F70" s="47"/>
      <c r="G70" s="47"/>
      <c r="H70" s="47"/>
      <c r="I70" s="247"/>
      <c r="J70" s="248"/>
      <c r="K70" s="249"/>
      <c r="L70" s="50"/>
      <c r="M70" s="250"/>
      <c r="N70" s="345"/>
      <c r="O70" s="106"/>
    </row>
    <row r="71" spans="2:15">
      <c r="B71" s="49"/>
      <c r="C71" s="47"/>
      <c r="D71" s="47"/>
      <c r="E71" s="47"/>
      <c r="F71" s="47"/>
      <c r="G71" s="47"/>
      <c r="H71" s="47"/>
      <c r="I71" s="247"/>
      <c r="J71" s="248"/>
      <c r="K71" s="249"/>
      <c r="L71" s="50"/>
      <c r="M71" s="254"/>
      <c r="N71" s="345"/>
    </row>
    <row r="72" spans="2:15">
      <c r="B72" s="49"/>
      <c r="C72" s="47"/>
      <c r="D72" s="47"/>
      <c r="E72" s="47"/>
      <c r="F72" s="47"/>
      <c r="G72" s="47"/>
      <c r="H72" s="47"/>
      <c r="I72" s="234"/>
      <c r="J72" s="252"/>
      <c r="K72" s="253"/>
      <c r="L72" s="50"/>
      <c r="M72" s="255"/>
      <c r="N72" s="251"/>
    </row>
    <row r="73" spans="2:15">
      <c r="B73" s="49"/>
      <c r="C73" s="47"/>
      <c r="D73" s="47"/>
      <c r="E73" s="47"/>
      <c r="F73" s="47"/>
      <c r="G73" s="47"/>
      <c r="H73" s="47"/>
      <c r="I73" s="234"/>
      <c r="J73" s="252"/>
      <c r="K73" s="253"/>
      <c r="L73" s="273"/>
      <c r="M73" s="255"/>
      <c r="N73" s="251"/>
    </row>
    <row r="74" spans="2:15">
      <c r="B74" s="49"/>
      <c r="C74" s="47"/>
      <c r="D74" s="47"/>
      <c r="E74" s="47"/>
      <c r="F74" s="47"/>
      <c r="G74" s="47"/>
      <c r="H74" s="47"/>
      <c r="I74" s="234"/>
      <c r="J74" s="252"/>
      <c r="K74" s="253"/>
      <c r="L74" s="273"/>
      <c r="M74" s="255"/>
      <c r="N74" s="251"/>
    </row>
    <row r="75" spans="2:15" ht="15.75" thickBot="1">
      <c r="B75" s="746"/>
      <c r="C75" s="747"/>
      <c r="D75" s="747"/>
      <c r="E75" s="747"/>
      <c r="F75" s="747"/>
      <c r="G75" s="747"/>
      <c r="H75" s="747"/>
      <c r="I75" s="124"/>
      <c r="J75" s="124"/>
      <c r="K75" s="124"/>
      <c r="L75" s="847"/>
      <c r="M75" s="847"/>
      <c r="N75" s="45"/>
    </row>
    <row r="76" spans="2:15" ht="15.75" thickBot="1">
      <c r="B76" s="759" t="s">
        <v>2072</v>
      </c>
      <c r="C76" s="760"/>
      <c r="D76" s="760"/>
      <c r="E76" s="760"/>
      <c r="F76" s="760"/>
      <c r="G76" s="760"/>
      <c r="H76" s="760"/>
      <c r="I76" s="766"/>
      <c r="J76" s="766"/>
      <c r="K76" s="766"/>
      <c r="L76" s="766"/>
      <c r="M76" s="767"/>
      <c r="N76" s="256"/>
    </row>
    <row r="77" spans="2:15" ht="15.75" thickBot="1">
      <c r="B77" s="33"/>
      <c r="C77" s="34"/>
      <c r="D77" s="34"/>
      <c r="E77" s="34"/>
      <c r="F77" s="34"/>
      <c r="G77" s="34"/>
      <c r="H77" s="34"/>
      <c r="I77" s="34"/>
      <c r="J77" s="34"/>
      <c r="K77" s="34"/>
      <c r="L77" s="34"/>
      <c r="M77" s="34"/>
      <c r="N77" s="35"/>
    </row>
    <row r="78" spans="2:15" ht="15.75" thickBot="1">
      <c r="B78" s="759" t="s">
        <v>2085</v>
      </c>
      <c r="C78" s="760"/>
      <c r="D78" s="760"/>
      <c r="E78" s="760"/>
      <c r="F78" s="760"/>
      <c r="G78" s="760"/>
      <c r="H78" s="760"/>
      <c r="I78" s="760"/>
      <c r="J78" s="760"/>
      <c r="K78" s="760"/>
      <c r="L78" s="760"/>
      <c r="M78" s="761"/>
      <c r="N78" s="99">
        <f>N43+N54+N65+N76</f>
        <v>473.79782413444985</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94.759564826889971</v>
      </c>
      <c r="M83" s="794"/>
      <c r="N83" s="51"/>
    </row>
    <row r="84" spans="1:14">
      <c r="B84" s="89" t="s">
        <v>2090</v>
      </c>
      <c r="C84" s="90"/>
      <c r="D84" s="90"/>
      <c r="E84" s="90"/>
      <c r="F84" s="90"/>
      <c r="G84" s="90"/>
      <c r="H84" s="90"/>
      <c r="I84" s="87"/>
      <c r="J84" s="88"/>
      <c r="K84" s="259">
        <v>0.05</v>
      </c>
      <c r="L84" s="793">
        <f>N78*K84</f>
        <v>23.689891206722493</v>
      </c>
      <c r="M84" s="794"/>
      <c r="N84" s="51"/>
    </row>
    <row r="85" spans="1:14" ht="15.75" thickBot="1">
      <c r="B85" s="91" t="s">
        <v>2091</v>
      </c>
      <c r="C85" s="92"/>
      <c r="D85" s="92"/>
      <c r="E85" s="92"/>
      <c r="F85" s="92"/>
      <c r="G85" s="92"/>
      <c r="H85" s="92"/>
      <c r="I85" s="93"/>
      <c r="J85" s="94"/>
      <c r="K85" s="260">
        <v>0.05</v>
      </c>
      <c r="L85" s="795">
        <f>N78*K85</f>
        <v>23.689891206722493</v>
      </c>
      <c r="M85" s="796"/>
      <c r="N85" s="51"/>
    </row>
    <row r="86" spans="1:14" ht="15.75" thickBot="1">
      <c r="B86" s="759" t="s">
        <v>2072</v>
      </c>
      <c r="C86" s="760"/>
      <c r="D86" s="760"/>
      <c r="E86" s="760"/>
      <c r="F86" s="760"/>
      <c r="G86" s="760"/>
      <c r="H86" s="760"/>
      <c r="I86" s="760"/>
      <c r="J86" s="760"/>
      <c r="K86" s="760"/>
      <c r="L86" s="760"/>
      <c r="M86" s="761"/>
      <c r="N86" s="52">
        <f>L83+L84+L85</f>
        <v>142.13934724033496</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615.93717137478484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196</v>
      </c>
      <c r="C31" s="81" t="s">
        <v>197</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821</v>
      </c>
      <c r="B36" s="772" t="str">
        <f>VLOOKUP(A36,EQUIPOS!A6:D154,3,FALSE)</f>
        <v xml:space="preserve">Carrotanque de agua(1000 Galones) </v>
      </c>
      <c r="C36" s="773"/>
      <c r="D36" s="773"/>
      <c r="E36" s="773"/>
      <c r="F36" s="773"/>
      <c r="G36" s="773"/>
      <c r="H36" s="774"/>
      <c r="I36" s="222"/>
      <c r="J36" s="223"/>
      <c r="K36" s="224">
        <f>VLOOKUP(A36,EQUIPOS!A6:D163,4,FALSE)</f>
        <v>70220.503352192478</v>
      </c>
      <c r="L36" s="225"/>
      <c r="M36" s="226">
        <v>45</v>
      </c>
      <c r="N36" s="227">
        <f>K36/M36</f>
        <v>1560.4556300487218</v>
      </c>
    </row>
    <row r="37" spans="1:14">
      <c r="A37" s="113" t="s">
        <v>961</v>
      </c>
      <c r="B37" s="772" t="str">
        <f>VLOOKUP(A37,EQUIPOS!A7:D154,3,FALSE)</f>
        <v>Motoniveladora, potencia 140 HP, ancho de cuchilla 3,66 m, peso 11 ton.</v>
      </c>
      <c r="C37" s="773"/>
      <c r="D37" s="773"/>
      <c r="E37" s="773"/>
      <c r="F37" s="773"/>
      <c r="G37" s="773"/>
      <c r="H37" s="774"/>
      <c r="I37" s="222"/>
      <c r="J37" s="223"/>
      <c r="K37" s="224">
        <f>VLOOKUP(A37,EQUIPOS!A7:D164,4,FALSE)</f>
        <v>132307.28059155913</v>
      </c>
      <c r="L37" s="225"/>
      <c r="M37" s="226">
        <v>45</v>
      </c>
      <c r="N37" s="227">
        <f>K37/M37</f>
        <v>2940.161790923536</v>
      </c>
    </row>
    <row r="38" spans="1:14">
      <c r="A38" t="s">
        <v>1075</v>
      </c>
      <c r="B38" s="772" t="str">
        <f>VLOOKUP(A38,EQUIPOS!A8:D154,3,FALSE)</f>
        <v xml:space="preserve">Vibrocompatador, potencia 153 HP, peso 10 Ton. </v>
      </c>
      <c r="C38" s="773"/>
      <c r="D38" s="773"/>
      <c r="E38" s="773"/>
      <c r="F38" s="773"/>
      <c r="G38" s="773"/>
      <c r="H38" s="774"/>
      <c r="I38" s="222"/>
      <c r="J38" s="223"/>
      <c r="K38" s="224">
        <f>VLOOKUP(A38,EQUIPOS!A8:D165,4,FALSE)</f>
        <v>131864.31094790224</v>
      </c>
      <c r="L38" s="225"/>
      <c r="M38" s="226">
        <v>45</v>
      </c>
      <c r="N38" s="227">
        <f>K38/M38</f>
        <v>2930.3180210644941</v>
      </c>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6.4407564892891109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7437.3761985260408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1500</v>
      </c>
      <c r="B48" s="43" t="str">
        <f>VLOOKUP(A48,MATERIALES!A4:D373,3,FALSE)</f>
        <v>Material de base (gradación 2)</v>
      </c>
      <c r="C48" s="236"/>
      <c r="D48" s="236"/>
      <c r="E48" s="236"/>
      <c r="F48" s="236"/>
      <c r="G48" s="236"/>
      <c r="H48" s="236"/>
      <c r="I48" s="223"/>
      <c r="J48" s="200" t="str">
        <f>VLOOKUP(A48,MATERIALES!A4:D373,2,FALSE)</f>
        <v>m3</v>
      </c>
      <c r="K48" s="237">
        <v>1.3</v>
      </c>
      <c r="L48" s="222"/>
      <c r="M48" s="352">
        <f>VLOOKUP(A48,MATERIALES!A4:D395,4,FALSE)</f>
        <v>63991.196939721529</v>
      </c>
      <c r="N48" s="227">
        <f>K48*M48</f>
        <v>83188.556021637996</v>
      </c>
    </row>
    <row r="49" spans="1:14">
      <c r="A49" t="s">
        <v>1244</v>
      </c>
      <c r="B49" s="43" t="str">
        <f>VLOOKUP(A49,MATERIALES!A5:D373,3,FALSE)</f>
        <v>Cemento gris</v>
      </c>
      <c r="C49" s="236"/>
      <c r="D49" s="236"/>
      <c r="E49" s="236"/>
      <c r="F49" s="236"/>
      <c r="G49" s="236"/>
      <c r="H49" s="236"/>
      <c r="I49" s="223"/>
      <c r="J49" s="200" t="str">
        <f>VLOOKUP(A49,MATERIALES!A5:D373,2,FALSE)</f>
        <v>kg</v>
      </c>
      <c r="K49" s="237">
        <v>90</v>
      </c>
      <c r="L49" s="222"/>
      <c r="M49" s="352">
        <f>VLOOKUP(A49,MATERIALES!A5:D396,4,FALSE)</f>
        <v>473.79782413444985</v>
      </c>
      <c r="N49" s="227">
        <f>K49*M49</f>
        <v>42641.804172100485</v>
      </c>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125830.36019373848</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1861</v>
      </c>
      <c r="B59" s="46" t="str">
        <f>VLOOKUP(A59,TRANSPORTE!A5:D104,3,FALSE)</f>
        <v>Transporte de Material de Base</v>
      </c>
      <c r="C59" s="272"/>
      <c r="D59" s="272"/>
      <c r="E59" s="272"/>
      <c r="F59" s="272"/>
      <c r="G59" s="272"/>
      <c r="H59" s="266" t="s">
        <v>1038</v>
      </c>
      <c r="I59" s="234">
        <v>1.3</v>
      </c>
      <c r="J59" s="241">
        <v>1</v>
      </c>
      <c r="K59" s="234">
        <f>I59*J59</f>
        <v>1.3</v>
      </c>
      <c r="L59" s="763">
        <f>VLOOKUP(A59,TRANSPORTE!A5:D123,4,FALSE)</f>
        <v>1355.0479121462611</v>
      </c>
      <c r="M59" s="764"/>
      <c r="N59" s="242">
        <f>K59*L59</f>
        <v>1761.5622857901394</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1761.5622857901394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360</v>
      </c>
      <c r="N70" s="345">
        <f>K70/M70</f>
        <v>296.35067670668883</v>
      </c>
      <c r="O70" s="106"/>
    </row>
    <row r="71" spans="1:15">
      <c r="A71" t="s">
        <v>706</v>
      </c>
      <c r="B71" s="49" t="str">
        <f>VLOOKUP(A71,'MANO DE OBRA'!A8:D69,3,FALSE)</f>
        <v>Obrero (2)</v>
      </c>
      <c r="C71" s="47"/>
      <c r="D71" s="47"/>
      <c r="E71" s="47"/>
      <c r="F71" s="47"/>
      <c r="G71" s="47"/>
      <c r="H71" s="47"/>
      <c r="I71" s="247">
        <f>K71/J71*100</f>
        <v>67665.399999999994</v>
      </c>
      <c r="J71" s="248">
        <v>185</v>
      </c>
      <c r="K71" s="249">
        <f>VLOOKUP(A71,'MANO DE OBRA'!A8:D100,4,FALSE)</f>
        <v>125180.98999999999</v>
      </c>
      <c r="L71" s="50"/>
      <c r="M71" s="254">
        <v>360</v>
      </c>
      <c r="N71" s="345">
        <f>K71/M71</f>
        <v>347.72497222222222</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SUM(N70:N75)</f>
        <v>644.07564892891105</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135673.37432698355</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27134.674865396712</v>
      </c>
      <c r="M83" s="794"/>
      <c r="N83" s="51"/>
    </row>
    <row r="84" spans="1:14">
      <c r="B84" s="89" t="s">
        <v>2090</v>
      </c>
      <c r="C84" s="90"/>
      <c r="D84" s="90"/>
      <c r="E84" s="90"/>
      <c r="F84" s="90"/>
      <c r="G84" s="90"/>
      <c r="H84" s="90"/>
      <c r="I84" s="87"/>
      <c r="J84" s="88"/>
      <c r="K84" s="259">
        <v>0.05</v>
      </c>
      <c r="L84" s="793">
        <f>N78*K84</f>
        <v>6783.6687163491779</v>
      </c>
      <c r="M84" s="794"/>
      <c r="N84" s="51"/>
    </row>
    <row r="85" spans="1:14" ht="15.75" thickBot="1">
      <c r="B85" s="91" t="s">
        <v>2091</v>
      </c>
      <c r="C85" s="92"/>
      <c r="D85" s="92"/>
      <c r="E85" s="92"/>
      <c r="F85" s="92"/>
      <c r="G85" s="92"/>
      <c r="H85" s="92"/>
      <c r="I85" s="93"/>
      <c r="J85" s="94"/>
      <c r="K85" s="260">
        <v>0.05</v>
      </c>
      <c r="L85" s="795">
        <f>N78*K85</f>
        <v>6783.6687163491779</v>
      </c>
      <c r="M85" s="796"/>
      <c r="N85" s="51"/>
    </row>
    <row r="86" spans="1:14" ht="15.75" thickBot="1">
      <c r="B86" s="759" t="s">
        <v>2072</v>
      </c>
      <c r="C86" s="760"/>
      <c r="D86" s="760"/>
      <c r="E86" s="760"/>
      <c r="F86" s="760"/>
      <c r="G86" s="760"/>
      <c r="H86" s="760"/>
      <c r="I86" s="760"/>
      <c r="J86" s="760"/>
      <c r="K86" s="760"/>
      <c r="L86" s="760"/>
      <c r="M86" s="761"/>
      <c r="N86" s="52">
        <f>L83+L84+L85</f>
        <v>40702.012298095069</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176375.38662507862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198</v>
      </c>
      <c r="C31" s="81" t="s">
        <v>199</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821</v>
      </c>
      <c r="B36" s="772" t="str">
        <f>VLOOKUP(A36,EQUIPOS!A6:D154,3,FALSE)</f>
        <v xml:space="preserve">Carrotanque de agua(1000 Galones) </v>
      </c>
      <c r="C36" s="773"/>
      <c r="D36" s="773"/>
      <c r="E36" s="773"/>
      <c r="F36" s="773"/>
      <c r="G36" s="773"/>
      <c r="H36" s="774"/>
      <c r="I36" s="222"/>
      <c r="J36" s="223"/>
      <c r="K36" s="224">
        <f>VLOOKUP(A36,EQUIPOS!A6:D163,4,FALSE)</f>
        <v>70220.503352192478</v>
      </c>
      <c r="L36" s="225"/>
      <c r="M36" s="226">
        <v>45</v>
      </c>
      <c r="N36" s="227">
        <f>K36/M36</f>
        <v>1560.4556300487218</v>
      </c>
    </row>
    <row r="37" spans="1:14">
      <c r="A37" s="113" t="s">
        <v>961</v>
      </c>
      <c r="B37" s="772" t="str">
        <f>VLOOKUP(A37,EQUIPOS!A7:D154,3,FALSE)</f>
        <v>Motoniveladora, potencia 140 HP, ancho de cuchilla 3,66 m, peso 11 ton.</v>
      </c>
      <c r="C37" s="773"/>
      <c r="D37" s="773"/>
      <c r="E37" s="773"/>
      <c r="F37" s="773"/>
      <c r="G37" s="773"/>
      <c r="H37" s="774"/>
      <c r="I37" s="222"/>
      <c r="J37" s="223"/>
      <c r="K37" s="224">
        <f>VLOOKUP(A37,EQUIPOS!A7:D164,4,FALSE)</f>
        <v>132307.28059155913</v>
      </c>
      <c r="L37" s="225"/>
      <c r="M37" s="226">
        <v>45</v>
      </c>
      <c r="N37" s="227">
        <f>K37/M37</f>
        <v>2940.161790923536</v>
      </c>
    </row>
    <row r="38" spans="1:14">
      <c r="A38" t="s">
        <v>1075</v>
      </c>
      <c r="B38" s="772" t="str">
        <f>VLOOKUP(A38,EQUIPOS!A8:D154,3,FALSE)</f>
        <v xml:space="preserve">Vibrocompatador, potencia 153 HP, peso 10 Ton. </v>
      </c>
      <c r="C38" s="773"/>
      <c r="D38" s="773"/>
      <c r="E38" s="773"/>
      <c r="F38" s="773"/>
      <c r="G38" s="773"/>
      <c r="H38" s="774"/>
      <c r="I38" s="222"/>
      <c r="J38" s="223"/>
      <c r="K38" s="224">
        <f>VLOOKUP(A38,EQUIPOS!A8:D165,4,FALSE)</f>
        <v>131864.31094790224</v>
      </c>
      <c r="L38" s="225"/>
      <c r="M38" s="226">
        <v>45</v>
      </c>
      <c r="N38" s="227">
        <f>K38/M38</f>
        <v>2930.3180210644941</v>
      </c>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6.4407564892891109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7437.3761985260408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1500</v>
      </c>
      <c r="B48" s="43" t="str">
        <f>VLOOKUP(A48,MATERIALES!A4:D373,3,FALSE)</f>
        <v>Material de base (gradación 2)</v>
      </c>
      <c r="C48" s="236"/>
      <c r="D48" s="236"/>
      <c r="E48" s="236"/>
      <c r="F48" s="236"/>
      <c r="G48" s="236"/>
      <c r="H48" s="236"/>
      <c r="I48" s="223"/>
      <c r="J48" s="200" t="str">
        <f>VLOOKUP(A48,MATERIALES!A4:D373,2,FALSE)</f>
        <v>m3</v>
      </c>
      <c r="K48" s="237">
        <v>1.3</v>
      </c>
      <c r="L48" s="222"/>
      <c r="M48" s="352">
        <f>VLOOKUP(A48,MATERIALES!A4:D395,4,FALSE)</f>
        <v>63991.196939721529</v>
      </c>
      <c r="N48" s="227">
        <f>K48*M48</f>
        <v>83188.556021637996</v>
      </c>
    </row>
    <row r="49" spans="1:14">
      <c r="A49" t="s">
        <v>1244</v>
      </c>
      <c r="B49" s="43" t="str">
        <f>VLOOKUP(A49,MATERIALES!A5:D373,3,FALSE)</f>
        <v>Cemento gris</v>
      </c>
      <c r="C49" s="236"/>
      <c r="D49" s="236"/>
      <c r="E49" s="236"/>
      <c r="F49" s="236"/>
      <c r="G49" s="236"/>
      <c r="H49" s="236"/>
      <c r="I49" s="223"/>
      <c r="J49" s="200" t="str">
        <f>VLOOKUP(A49,MATERIALES!A5:D373,2,FALSE)</f>
        <v>kg</v>
      </c>
      <c r="K49" s="237">
        <v>90</v>
      </c>
      <c r="L49" s="222"/>
      <c r="M49" s="352">
        <f>VLOOKUP(A49,MATERIALES!A5:D396,4,FALSE)</f>
        <v>473.79782413444985</v>
      </c>
      <c r="N49" s="227">
        <f>K49*M49</f>
        <v>42641.804172100485</v>
      </c>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125830.36019373848</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1861</v>
      </c>
      <c r="B59" s="46" t="str">
        <f>VLOOKUP(A59,TRANSPORTE!A5:D104,3,FALSE)</f>
        <v>Transporte de Material de Base</v>
      </c>
      <c r="C59" s="272"/>
      <c r="D59" s="272"/>
      <c r="E59" s="272"/>
      <c r="F59" s="272"/>
      <c r="G59" s="272"/>
      <c r="H59" s="266" t="s">
        <v>1038</v>
      </c>
      <c r="I59" s="234">
        <v>1.3</v>
      </c>
      <c r="J59" s="241">
        <v>1</v>
      </c>
      <c r="K59" s="234">
        <f>I59*J59</f>
        <v>1.3</v>
      </c>
      <c r="L59" s="763">
        <f>VLOOKUP(A59,TRANSPORTE!A5:D123,4,FALSE)</f>
        <v>1355.0479121462611</v>
      </c>
      <c r="M59" s="764"/>
      <c r="N59" s="242">
        <f>K59*L59</f>
        <v>1761.5622857901394</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1761.5622857901394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360</v>
      </c>
      <c r="N70" s="345">
        <f>K70/M70</f>
        <v>296.35067670668883</v>
      </c>
      <c r="O70" s="106"/>
    </row>
    <row r="71" spans="1:15">
      <c r="A71" t="s">
        <v>706</v>
      </c>
      <c r="B71" s="49" t="str">
        <f>VLOOKUP(A71,'MANO DE OBRA'!A8:D69,3,FALSE)</f>
        <v>Obrero (2)</v>
      </c>
      <c r="C71" s="47"/>
      <c r="D71" s="47"/>
      <c r="E71" s="47"/>
      <c r="F71" s="47"/>
      <c r="G71" s="47"/>
      <c r="H71" s="47"/>
      <c r="I71" s="247">
        <f>K71/J71*100</f>
        <v>67665.399999999994</v>
      </c>
      <c r="J71" s="248">
        <v>185</v>
      </c>
      <c r="K71" s="249">
        <f>VLOOKUP(A71,'MANO DE OBRA'!A8:D100,4,FALSE)</f>
        <v>125180.98999999999</v>
      </c>
      <c r="L71" s="50"/>
      <c r="M71" s="254">
        <v>360</v>
      </c>
      <c r="N71" s="345">
        <f>K71/M71</f>
        <v>347.72497222222222</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SUM(N70:N75)</f>
        <v>644.07564892891105</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135673.37432698355</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27134.674865396712</v>
      </c>
      <c r="M83" s="794"/>
      <c r="N83" s="51"/>
    </row>
    <row r="84" spans="1:14">
      <c r="B84" s="89" t="s">
        <v>2090</v>
      </c>
      <c r="C84" s="90"/>
      <c r="D84" s="90"/>
      <c r="E84" s="90"/>
      <c r="F84" s="90"/>
      <c r="G84" s="90"/>
      <c r="H84" s="90"/>
      <c r="I84" s="87"/>
      <c r="J84" s="88"/>
      <c r="K84" s="259">
        <v>0.05</v>
      </c>
      <c r="L84" s="793">
        <f>N78*K84</f>
        <v>6783.6687163491779</v>
      </c>
      <c r="M84" s="794"/>
      <c r="N84" s="51"/>
    </row>
    <row r="85" spans="1:14" ht="15.75" thickBot="1">
      <c r="B85" s="91" t="s">
        <v>2091</v>
      </c>
      <c r="C85" s="92"/>
      <c r="D85" s="92"/>
      <c r="E85" s="92"/>
      <c r="F85" s="92"/>
      <c r="G85" s="92"/>
      <c r="H85" s="92"/>
      <c r="I85" s="93"/>
      <c r="J85" s="94"/>
      <c r="K85" s="260">
        <v>0.05</v>
      </c>
      <c r="L85" s="795">
        <f>N78*K85</f>
        <v>6783.6687163491779</v>
      </c>
      <c r="M85" s="796"/>
      <c r="N85" s="51"/>
    </row>
    <row r="86" spans="1:14" ht="15.75" thickBot="1">
      <c r="B86" s="759" t="s">
        <v>2072</v>
      </c>
      <c r="C86" s="760"/>
      <c r="D86" s="760"/>
      <c r="E86" s="760"/>
      <c r="F86" s="760"/>
      <c r="G86" s="760"/>
      <c r="H86" s="760"/>
      <c r="I86" s="760"/>
      <c r="J86" s="760"/>
      <c r="K86" s="760"/>
      <c r="L86" s="760"/>
      <c r="M86" s="761"/>
      <c r="N86" s="52">
        <f>L83+L84+L85</f>
        <v>40702.012298095069</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176375.38662507862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200</v>
      </c>
      <c r="C31" s="81" t="s">
        <v>201</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821</v>
      </c>
      <c r="B36" s="772" t="str">
        <f>VLOOKUP(A36,EQUIPOS!A6:D154,3,FALSE)</f>
        <v xml:space="preserve">Carrotanque de agua(1000 Galones) </v>
      </c>
      <c r="C36" s="773"/>
      <c r="D36" s="773"/>
      <c r="E36" s="773"/>
      <c r="F36" s="773"/>
      <c r="G36" s="773"/>
      <c r="H36" s="774"/>
      <c r="I36" s="222"/>
      <c r="J36" s="223"/>
      <c r="K36" s="224">
        <f>VLOOKUP(A36,EQUIPOS!A6:D163,4,FALSE)</f>
        <v>70220.503352192478</v>
      </c>
      <c r="L36" s="225"/>
      <c r="M36" s="226">
        <v>45</v>
      </c>
      <c r="N36" s="227">
        <f>K36/M36</f>
        <v>1560.4556300487218</v>
      </c>
    </row>
    <row r="37" spans="1:14">
      <c r="A37" s="113" t="s">
        <v>961</v>
      </c>
      <c r="B37" s="772" t="str">
        <f>VLOOKUP(A37,EQUIPOS!A7:D154,3,FALSE)</f>
        <v>Motoniveladora, potencia 140 HP, ancho de cuchilla 3,66 m, peso 11 ton.</v>
      </c>
      <c r="C37" s="773"/>
      <c r="D37" s="773"/>
      <c r="E37" s="773"/>
      <c r="F37" s="773"/>
      <c r="G37" s="773"/>
      <c r="H37" s="774"/>
      <c r="I37" s="222"/>
      <c r="J37" s="223"/>
      <c r="K37" s="224">
        <f>VLOOKUP(A37,EQUIPOS!A7:D164,4,FALSE)</f>
        <v>132307.28059155913</v>
      </c>
      <c r="L37" s="225"/>
      <c r="M37" s="226">
        <v>45</v>
      </c>
      <c r="N37" s="227">
        <f>K37/M37</f>
        <v>2940.161790923536</v>
      </c>
    </row>
    <row r="38" spans="1:14">
      <c r="A38" t="s">
        <v>1075</v>
      </c>
      <c r="B38" s="772" t="str">
        <f>VLOOKUP(A38,EQUIPOS!A8:D154,3,FALSE)</f>
        <v xml:space="preserve">Vibrocompatador, potencia 153 HP, peso 10 Ton. </v>
      </c>
      <c r="C38" s="773"/>
      <c r="D38" s="773"/>
      <c r="E38" s="773"/>
      <c r="F38" s="773"/>
      <c r="G38" s="773"/>
      <c r="H38" s="774"/>
      <c r="I38" s="222"/>
      <c r="J38" s="223"/>
      <c r="K38" s="224">
        <f>VLOOKUP(A38,EQUIPOS!A8:D165,4,FALSE)</f>
        <v>131864.31094790224</v>
      </c>
      <c r="L38" s="225"/>
      <c r="M38" s="226">
        <v>45</v>
      </c>
      <c r="N38" s="227">
        <f>K38/M38</f>
        <v>2930.3180210644941</v>
      </c>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6.4407564892891109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7437.3761985260408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1500</v>
      </c>
      <c r="B48" s="43" t="str">
        <f>VLOOKUP(A48,MATERIALES!A4:D373,3,FALSE)</f>
        <v>Material de base (gradación 2)</v>
      </c>
      <c r="C48" s="236"/>
      <c r="D48" s="236"/>
      <c r="E48" s="236"/>
      <c r="F48" s="236"/>
      <c r="G48" s="236"/>
      <c r="H48" s="236"/>
      <c r="I48" s="223"/>
      <c r="J48" s="200" t="str">
        <f>VLOOKUP(A48,MATERIALES!A4:D373,2,FALSE)</f>
        <v>m3</v>
      </c>
      <c r="K48" s="237">
        <v>1.3</v>
      </c>
      <c r="L48" s="222"/>
      <c r="M48" s="352">
        <f>VLOOKUP(A48,MATERIALES!A4:D395,4,FALSE)</f>
        <v>63991.196939721529</v>
      </c>
      <c r="N48" s="227">
        <f>K48*M48</f>
        <v>83188.556021637996</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83188.556021637996</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1861</v>
      </c>
      <c r="B59" s="46" t="str">
        <f>VLOOKUP(A59,TRANSPORTE!A5:D104,3,FALSE)</f>
        <v>Transporte de Material de Base</v>
      </c>
      <c r="C59" s="272"/>
      <c r="D59" s="272"/>
      <c r="E59" s="272"/>
      <c r="F59" s="272"/>
      <c r="G59" s="272"/>
      <c r="H59" s="266" t="s">
        <v>1038</v>
      </c>
      <c r="I59" s="234">
        <v>1.3</v>
      </c>
      <c r="J59" s="241">
        <v>1</v>
      </c>
      <c r="K59" s="234">
        <f>I59*J59</f>
        <v>1.3</v>
      </c>
      <c r="L59" s="763">
        <f>VLOOKUP(A59,TRANSPORTE!A5:D123,4,FALSE)</f>
        <v>1355.0479121462611</v>
      </c>
      <c r="M59" s="764"/>
      <c r="N59" s="242">
        <f>K59*L59</f>
        <v>1761.5622857901394</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1761.5622857901394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360</v>
      </c>
      <c r="N70" s="345">
        <f>K70/M70</f>
        <v>296.35067670668883</v>
      </c>
      <c r="O70" s="106"/>
    </row>
    <row r="71" spans="1:15">
      <c r="A71" t="s">
        <v>706</v>
      </c>
      <c r="B71" s="49" t="str">
        <f>VLOOKUP(A71,'MANO DE OBRA'!A8:D69,3,FALSE)</f>
        <v>Obrero (2)</v>
      </c>
      <c r="C71" s="47"/>
      <c r="D71" s="47"/>
      <c r="E71" s="47"/>
      <c r="F71" s="47"/>
      <c r="G71" s="47"/>
      <c r="H71" s="47"/>
      <c r="I71" s="247">
        <f>K71/J71*100</f>
        <v>67665.399999999994</v>
      </c>
      <c r="J71" s="248">
        <v>185</v>
      </c>
      <c r="K71" s="249">
        <f>VLOOKUP(A71,'MANO DE OBRA'!A8:D100,4,FALSE)</f>
        <v>125180.98999999999</v>
      </c>
      <c r="L71" s="50"/>
      <c r="M71" s="254">
        <v>360</v>
      </c>
      <c r="N71" s="345">
        <f>K71/M71</f>
        <v>347.72497222222222</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644.07564892891105</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93031.570154883069</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18606.314030976613</v>
      </c>
      <c r="M83" s="794"/>
      <c r="N83" s="51"/>
    </row>
    <row r="84" spans="1:14">
      <c r="B84" s="89" t="s">
        <v>2090</v>
      </c>
      <c r="C84" s="90"/>
      <c r="D84" s="90"/>
      <c r="E84" s="90"/>
      <c r="F84" s="90"/>
      <c r="G84" s="90"/>
      <c r="H84" s="90"/>
      <c r="I84" s="87"/>
      <c r="J84" s="88"/>
      <c r="K84" s="259">
        <v>0.05</v>
      </c>
      <c r="L84" s="793">
        <f>N78*K84</f>
        <v>4651.5785077441533</v>
      </c>
      <c r="M84" s="794"/>
      <c r="N84" s="51"/>
    </row>
    <row r="85" spans="1:14" ht="15.75" thickBot="1">
      <c r="B85" s="91" t="s">
        <v>2091</v>
      </c>
      <c r="C85" s="92"/>
      <c r="D85" s="92"/>
      <c r="E85" s="92"/>
      <c r="F85" s="92"/>
      <c r="G85" s="92"/>
      <c r="H85" s="92"/>
      <c r="I85" s="93"/>
      <c r="J85" s="94"/>
      <c r="K85" s="260">
        <v>0.05</v>
      </c>
      <c r="L85" s="795">
        <f>N78*K85</f>
        <v>4651.5785077441533</v>
      </c>
      <c r="M85" s="796"/>
      <c r="N85" s="51"/>
    </row>
    <row r="86" spans="1:14" ht="15.75" thickBot="1">
      <c r="B86" s="759" t="s">
        <v>2072</v>
      </c>
      <c r="C86" s="760"/>
      <c r="D86" s="760"/>
      <c r="E86" s="760"/>
      <c r="F86" s="760"/>
      <c r="G86" s="760"/>
      <c r="H86" s="760"/>
      <c r="I86" s="760"/>
      <c r="J86" s="760"/>
      <c r="K86" s="760"/>
      <c r="L86" s="760"/>
      <c r="M86" s="761"/>
      <c r="N86" s="52">
        <f>L83+L84+L85</f>
        <v>27909.471046464922</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120941.04120134799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202</v>
      </c>
      <c r="C31" s="81" t="s">
        <v>203</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821</v>
      </c>
      <c r="B36" s="772" t="str">
        <f>VLOOKUP(A36,EQUIPOS!A6:D154,3,FALSE)</f>
        <v xml:space="preserve">Carrotanque de agua(1000 Galones) </v>
      </c>
      <c r="C36" s="773"/>
      <c r="D36" s="773"/>
      <c r="E36" s="773"/>
      <c r="F36" s="773"/>
      <c r="G36" s="773"/>
      <c r="H36" s="774"/>
      <c r="I36" s="222"/>
      <c r="J36" s="223"/>
      <c r="K36" s="224">
        <f>VLOOKUP(A36,EQUIPOS!A6:D163,4,FALSE)</f>
        <v>70220.503352192478</v>
      </c>
      <c r="L36" s="225"/>
      <c r="M36" s="226">
        <v>45</v>
      </c>
      <c r="N36" s="227">
        <f>K36/M36</f>
        <v>1560.4556300487218</v>
      </c>
    </row>
    <row r="37" spans="1:14">
      <c r="A37" s="113" t="s">
        <v>961</v>
      </c>
      <c r="B37" s="772" t="str">
        <f>VLOOKUP(A37,EQUIPOS!A7:D154,3,FALSE)</f>
        <v>Motoniveladora, potencia 140 HP, ancho de cuchilla 3,66 m, peso 11 ton.</v>
      </c>
      <c r="C37" s="773"/>
      <c r="D37" s="773"/>
      <c r="E37" s="773"/>
      <c r="F37" s="773"/>
      <c r="G37" s="773"/>
      <c r="H37" s="774"/>
      <c r="I37" s="222"/>
      <c r="J37" s="223"/>
      <c r="K37" s="224">
        <f>VLOOKUP(A37,EQUIPOS!A7:D164,4,FALSE)</f>
        <v>132307.28059155913</v>
      </c>
      <c r="L37" s="225"/>
      <c r="M37" s="226">
        <v>45</v>
      </c>
      <c r="N37" s="227">
        <f>K37/M37</f>
        <v>2940.161790923536</v>
      </c>
    </row>
    <row r="38" spans="1:14">
      <c r="A38" t="s">
        <v>1075</v>
      </c>
      <c r="B38" s="772" t="str">
        <f>VLOOKUP(A38,EQUIPOS!A8:D154,3,FALSE)</f>
        <v xml:space="preserve">Vibrocompatador, potencia 153 HP, peso 10 Ton. </v>
      </c>
      <c r="C38" s="773"/>
      <c r="D38" s="773"/>
      <c r="E38" s="773"/>
      <c r="F38" s="773"/>
      <c r="G38" s="773"/>
      <c r="H38" s="774"/>
      <c r="I38" s="222"/>
      <c r="J38" s="223"/>
      <c r="K38" s="224">
        <f>VLOOKUP(A38,EQUIPOS!A8:D165,4,FALSE)</f>
        <v>131864.31094790224</v>
      </c>
      <c r="L38" s="225"/>
      <c r="M38" s="226">
        <v>45</v>
      </c>
      <c r="N38" s="227">
        <f>K38/M38</f>
        <v>2930.3180210644941</v>
      </c>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6.4407564892891109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7437.3761985260408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1500</v>
      </c>
      <c r="B48" s="43" t="str">
        <f>VLOOKUP(A48,MATERIALES!A4:D373,3,FALSE)</f>
        <v>Material de base (gradación 2)</v>
      </c>
      <c r="C48" s="236"/>
      <c r="D48" s="236"/>
      <c r="E48" s="236"/>
      <c r="F48" s="236"/>
      <c r="G48" s="236"/>
      <c r="H48" s="236"/>
      <c r="I48" s="223"/>
      <c r="J48" s="200" t="str">
        <f>VLOOKUP(A48,MATERIALES!A4:D373,2,FALSE)</f>
        <v>m3</v>
      </c>
      <c r="K48" s="237">
        <v>1.3</v>
      </c>
      <c r="L48" s="222"/>
      <c r="M48" s="352">
        <f>VLOOKUP(A48,MATERIALES!A4:D395,4,FALSE)</f>
        <v>63991.196939721529</v>
      </c>
      <c r="N48" s="227">
        <f>K48*M48</f>
        <v>83188.556021637996</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83188.556021637996</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1861</v>
      </c>
      <c r="B59" s="46" t="str">
        <f>VLOOKUP(A59,TRANSPORTE!A5:D104,3,FALSE)</f>
        <v>Transporte de Material de Base</v>
      </c>
      <c r="C59" s="272"/>
      <c r="D59" s="272"/>
      <c r="E59" s="272"/>
      <c r="F59" s="272"/>
      <c r="G59" s="272"/>
      <c r="H59" s="266" t="s">
        <v>1038</v>
      </c>
      <c r="I59" s="234">
        <v>1.3</v>
      </c>
      <c r="J59" s="241">
        <v>1</v>
      </c>
      <c r="K59" s="234">
        <f>I59*J59</f>
        <v>1.3</v>
      </c>
      <c r="L59" s="763">
        <f>VLOOKUP(A59,TRANSPORTE!A5:D123,4,FALSE)</f>
        <v>1355.0479121462611</v>
      </c>
      <c r="M59" s="764"/>
      <c r="N59" s="242">
        <f>K59*L59</f>
        <v>1761.5622857901394</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1761.5622857901394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728</v>
      </c>
      <c r="B70" s="49" t="str">
        <f>VLOOKUP(A70,'MANO DE OBRA'!A8:D68,3,FALSE)</f>
        <v>Oficial</v>
      </c>
      <c r="C70" s="47"/>
      <c r="D70" s="47"/>
      <c r="E70" s="47"/>
      <c r="F70" s="47"/>
      <c r="G70" s="47"/>
      <c r="H70" s="47"/>
      <c r="I70" s="247">
        <f>K70/J70*100</f>
        <v>57668.23979157189</v>
      </c>
      <c r="J70" s="248">
        <v>185</v>
      </c>
      <c r="K70" s="249">
        <f>VLOOKUP(A70,'MANO DE OBRA'!A8:D99,4,FALSE)</f>
        <v>106686.24361440798</v>
      </c>
      <c r="L70" s="50"/>
      <c r="M70" s="250">
        <v>360</v>
      </c>
      <c r="N70" s="345">
        <f>K70/M70</f>
        <v>296.35067670668883</v>
      </c>
      <c r="O70" s="106"/>
    </row>
    <row r="71" spans="1:15">
      <c r="A71" t="s">
        <v>706</v>
      </c>
      <c r="B71" s="49" t="str">
        <f>VLOOKUP(A71,'MANO DE OBRA'!A8:D69,3,FALSE)</f>
        <v>Obrero (2)</v>
      </c>
      <c r="C71" s="47"/>
      <c r="D71" s="47"/>
      <c r="E71" s="47"/>
      <c r="F71" s="47"/>
      <c r="G71" s="47"/>
      <c r="H71" s="47"/>
      <c r="I71" s="247">
        <f>K71/J71*100</f>
        <v>67665.399999999994</v>
      </c>
      <c r="J71" s="248">
        <v>185</v>
      </c>
      <c r="K71" s="249">
        <f>VLOOKUP(A71,'MANO DE OBRA'!A8:D100,4,FALSE)</f>
        <v>125180.98999999999</v>
      </c>
      <c r="L71" s="50"/>
      <c r="M71" s="254">
        <v>360</v>
      </c>
      <c r="N71" s="345">
        <f>K71/M71</f>
        <v>347.72497222222222</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125"/>
    </row>
    <row r="76" spans="1:15" ht="15.75" thickBot="1">
      <c r="B76" s="759" t="s">
        <v>2072</v>
      </c>
      <c r="C76" s="760"/>
      <c r="D76" s="760"/>
      <c r="E76" s="760"/>
      <c r="F76" s="760"/>
      <c r="G76" s="760"/>
      <c r="H76" s="760"/>
      <c r="I76" s="766"/>
      <c r="J76" s="766"/>
      <c r="K76" s="766"/>
      <c r="L76" s="766"/>
      <c r="M76" s="767"/>
      <c r="N76" s="401">
        <f>SUM(N70:N75)</f>
        <v>644.07564892891105</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93031.570154883069</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18606.314030976613</v>
      </c>
      <c r="M83" s="794"/>
      <c r="N83" s="51"/>
    </row>
    <row r="84" spans="1:14">
      <c r="B84" s="89" t="s">
        <v>2090</v>
      </c>
      <c r="C84" s="90"/>
      <c r="D84" s="90"/>
      <c r="E84" s="90"/>
      <c r="F84" s="90"/>
      <c r="G84" s="90"/>
      <c r="H84" s="90"/>
      <c r="I84" s="87"/>
      <c r="J84" s="88"/>
      <c r="K84" s="259">
        <v>0.05</v>
      </c>
      <c r="L84" s="793">
        <f>N78*K84</f>
        <v>4651.5785077441533</v>
      </c>
      <c r="M84" s="794"/>
      <c r="N84" s="51"/>
    </row>
    <row r="85" spans="1:14" ht="15.75" thickBot="1">
      <c r="B85" s="91" t="s">
        <v>2091</v>
      </c>
      <c r="C85" s="92"/>
      <c r="D85" s="92"/>
      <c r="E85" s="92"/>
      <c r="F85" s="92"/>
      <c r="G85" s="92"/>
      <c r="H85" s="92"/>
      <c r="I85" s="93"/>
      <c r="J85" s="94"/>
      <c r="K85" s="260">
        <v>0.05</v>
      </c>
      <c r="L85" s="795">
        <f>N78*K85</f>
        <v>4651.5785077441533</v>
      </c>
      <c r="M85" s="796"/>
      <c r="N85" s="51"/>
    </row>
    <row r="86" spans="1:14" ht="15.75" thickBot="1">
      <c r="B86" s="759" t="s">
        <v>2072</v>
      </c>
      <c r="C86" s="760"/>
      <c r="D86" s="760"/>
      <c r="E86" s="760"/>
      <c r="F86" s="760"/>
      <c r="G86" s="760"/>
      <c r="H86" s="760"/>
      <c r="I86" s="760"/>
      <c r="J86" s="760"/>
      <c r="K86" s="760"/>
      <c r="L86" s="760"/>
      <c r="M86" s="761"/>
      <c r="N86" s="52">
        <f>L83+L84+L85</f>
        <v>27909.471046464922</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120941.04120134799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204</v>
      </c>
      <c r="C31" s="81" t="s">
        <v>205</v>
      </c>
      <c r="D31" s="82"/>
      <c r="E31" s="82"/>
      <c r="F31" s="82"/>
      <c r="G31" s="82"/>
      <c r="H31" s="82"/>
      <c r="I31" s="82"/>
      <c r="J31" s="83"/>
      <c r="K31" s="263"/>
      <c r="L31" s="261" t="s">
        <v>128</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26"/>
      <c r="N36" s="227"/>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351"/>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1244</v>
      </c>
      <c r="B48" s="43" t="str">
        <f>VLOOKUP(A48,MATERIALES!A4:D373,3,FALSE)</f>
        <v>Cemento gris</v>
      </c>
      <c r="C48" s="236"/>
      <c r="D48" s="236"/>
      <c r="E48" s="236"/>
      <c r="F48" s="236"/>
      <c r="G48" s="236"/>
      <c r="H48" s="236"/>
      <c r="I48" s="223"/>
      <c r="J48" s="200" t="str">
        <f>VLOOKUP(A48,MATERIALES!A4:D373,2,FALSE)</f>
        <v>kg</v>
      </c>
      <c r="K48" s="237">
        <v>1</v>
      </c>
      <c r="L48" s="222"/>
      <c r="M48" s="352">
        <f>VLOOKUP(A48,MATERIALES!A4:D395,4,FALSE)</f>
        <v>473.79782413444985</v>
      </c>
      <c r="N48" s="227">
        <f>K48*M48</f>
        <v>473.79782413444985</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473.79782413444985</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2:15" ht="15.75" thickBot="1">
      <c r="B65" s="765" t="s">
        <v>2072</v>
      </c>
      <c r="C65" s="766"/>
      <c r="D65" s="766"/>
      <c r="E65" s="766"/>
      <c r="F65" s="766"/>
      <c r="G65" s="766"/>
      <c r="H65" s="766"/>
      <c r="I65" s="766"/>
      <c r="J65" s="766"/>
      <c r="K65" s="766"/>
      <c r="L65" s="766"/>
      <c r="M65" s="767"/>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85" t="s">
        <v>2108</v>
      </c>
      <c r="C69" s="786"/>
      <c r="D69" s="786"/>
      <c r="E69" s="786"/>
      <c r="F69" s="786"/>
      <c r="G69" s="786"/>
      <c r="H69" s="786"/>
      <c r="I69" s="73" t="s">
        <v>2082</v>
      </c>
      <c r="J69" s="75" t="s">
        <v>2109</v>
      </c>
      <c r="K69" s="74" t="s">
        <v>2084</v>
      </c>
      <c r="L69" s="787" t="s">
        <v>2070</v>
      </c>
      <c r="M69" s="788"/>
      <c r="N69" s="98" t="s">
        <v>2071</v>
      </c>
    </row>
    <row r="70" spans="2:15">
      <c r="B70" s="49"/>
      <c r="C70" s="47"/>
      <c r="D70" s="47"/>
      <c r="E70" s="47"/>
      <c r="F70" s="47"/>
      <c r="G70" s="47"/>
      <c r="H70" s="47"/>
      <c r="I70" s="247"/>
      <c r="J70" s="248"/>
      <c r="K70" s="249"/>
      <c r="L70" s="50"/>
      <c r="M70" s="250"/>
      <c r="N70" s="345"/>
      <c r="O70" s="106"/>
    </row>
    <row r="71" spans="2:15">
      <c r="B71" s="49"/>
      <c r="C71" s="47"/>
      <c r="D71" s="47"/>
      <c r="E71" s="47"/>
      <c r="F71" s="47"/>
      <c r="G71" s="47"/>
      <c r="H71" s="47"/>
      <c r="I71" s="247"/>
      <c r="J71" s="248"/>
      <c r="K71" s="249"/>
      <c r="L71" s="50"/>
      <c r="M71" s="254"/>
      <c r="N71" s="345"/>
    </row>
    <row r="72" spans="2:15">
      <c r="B72" s="49"/>
      <c r="C72" s="47"/>
      <c r="D72" s="47"/>
      <c r="E72" s="47"/>
      <c r="F72" s="47"/>
      <c r="G72" s="47"/>
      <c r="H72" s="47"/>
      <c r="I72" s="234"/>
      <c r="J72" s="252"/>
      <c r="K72" s="253"/>
      <c r="L72" s="50"/>
      <c r="M72" s="255"/>
      <c r="N72" s="251"/>
    </row>
    <row r="73" spans="2:15">
      <c r="B73" s="49"/>
      <c r="C73" s="47"/>
      <c r="D73" s="47"/>
      <c r="E73" s="47"/>
      <c r="F73" s="47"/>
      <c r="G73" s="47"/>
      <c r="H73" s="47"/>
      <c r="I73" s="234"/>
      <c r="J73" s="252"/>
      <c r="K73" s="253"/>
      <c r="L73" s="273"/>
      <c r="M73" s="255"/>
      <c r="N73" s="251"/>
    </row>
    <row r="74" spans="2:15">
      <c r="B74" s="49"/>
      <c r="C74" s="47"/>
      <c r="D74" s="47"/>
      <c r="E74" s="47"/>
      <c r="F74" s="47"/>
      <c r="G74" s="47"/>
      <c r="H74" s="47"/>
      <c r="I74" s="234"/>
      <c r="J74" s="252"/>
      <c r="K74" s="253"/>
      <c r="L74" s="273"/>
      <c r="M74" s="255"/>
      <c r="N74" s="251"/>
    </row>
    <row r="75" spans="2:15" ht="15.75" thickBot="1">
      <c r="B75" s="746"/>
      <c r="C75" s="747"/>
      <c r="D75" s="747"/>
      <c r="E75" s="747"/>
      <c r="F75" s="747"/>
      <c r="G75" s="747"/>
      <c r="H75" s="747"/>
      <c r="I75" s="124"/>
      <c r="J75" s="124"/>
      <c r="K75" s="124"/>
      <c r="L75" s="847"/>
      <c r="M75" s="847"/>
      <c r="N75" s="45"/>
    </row>
    <row r="76" spans="2:15" ht="15.75" thickBot="1">
      <c r="B76" s="759" t="s">
        <v>2072</v>
      </c>
      <c r="C76" s="760"/>
      <c r="D76" s="760"/>
      <c r="E76" s="760"/>
      <c r="F76" s="760"/>
      <c r="G76" s="760"/>
      <c r="H76" s="760"/>
      <c r="I76" s="766"/>
      <c r="J76" s="766"/>
      <c r="K76" s="766"/>
      <c r="L76" s="766"/>
      <c r="M76" s="767"/>
      <c r="N76" s="256"/>
    </row>
    <row r="77" spans="2:15" ht="15.75" thickBot="1">
      <c r="B77" s="33"/>
      <c r="C77" s="34"/>
      <c r="D77" s="34"/>
      <c r="E77" s="34"/>
      <c r="F77" s="34"/>
      <c r="G77" s="34"/>
      <c r="H77" s="34"/>
      <c r="I77" s="34"/>
      <c r="J77" s="34"/>
      <c r="K77" s="34"/>
      <c r="L77" s="34"/>
      <c r="M77" s="34"/>
      <c r="N77" s="35"/>
    </row>
    <row r="78" spans="2:15" ht="15.75" thickBot="1">
      <c r="B78" s="759" t="s">
        <v>2085</v>
      </c>
      <c r="C78" s="760"/>
      <c r="D78" s="760"/>
      <c r="E78" s="760"/>
      <c r="F78" s="760"/>
      <c r="G78" s="760"/>
      <c r="H78" s="760"/>
      <c r="I78" s="760"/>
      <c r="J78" s="760"/>
      <c r="K78" s="760"/>
      <c r="L78" s="760"/>
      <c r="M78" s="761"/>
      <c r="N78" s="99">
        <f>N43+N54+N65+N76</f>
        <v>473.79782413444985</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94.759564826889971</v>
      </c>
      <c r="M83" s="794"/>
      <c r="N83" s="51"/>
    </row>
    <row r="84" spans="1:14">
      <c r="B84" s="89" t="s">
        <v>2090</v>
      </c>
      <c r="C84" s="90"/>
      <c r="D84" s="90"/>
      <c r="E84" s="90"/>
      <c r="F84" s="90"/>
      <c r="G84" s="90"/>
      <c r="H84" s="90"/>
      <c r="I84" s="87"/>
      <c r="J84" s="88"/>
      <c r="K84" s="259">
        <v>0.05</v>
      </c>
      <c r="L84" s="793">
        <f>N78*K84</f>
        <v>23.689891206722493</v>
      </c>
      <c r="M84" s="794"/>
      <c r="N84" s="51"/>
    </row>
    <row r="85" spans="1:14" ht="15.75" thickBot="1">
      <c r="B85" s="91" t="s">
        <v>2091</v>
      </c>
      <c r="C85" s="92"/>
      <c r="D85" s="92"/>
      <c r="E85" s="92"/>
      <c r="F85" s="92"/>
      <c r="G85" s="92"/>
      <c r="H85" s="92"/>
      <c r="I85" s="93"/>
      <c r="J85" s="94"/>
      <c r="K85" s="260">
        <v>0.05</v>
      </c>
      <c r="L85" s="795">
        <f>N78*K85</f>
        <v>23.689891206722493</v>
      </c>
      <c r="M85" s="796"/>
      <c r="N85" s="51"/>
    </row>
    <row r="86" spans="1:14" ht="15.75" thickBot="1">
      <c r="B86" s="759" t="s">
        <v>2072</v>
      </c>
      <c r="C86" s="760"/>
      <c r="D86" s="760"/>
      <c r="E86" s="760"/>
      <c r="F86" s="760"/>
      <c r="G86" s="760"/>
      <c r="H86" s="760"/>
      <c r="I86" s="760"/>
      <c r="J86" s="760"/>
      <c r="K86" s="760"/>
      <c r="L86" s="760"/>
      <c r="M86" s="761"/>
      <c r="N86" s="52">
        <f>L83+L84+L85</f>
        <v>142.13934724033496</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615.93717137478484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393"/>
      <c r="L30" s="770" t="s">
        <v>2065</v>
      </c>
      <c r="M30" s="771"/>
      <c r="N30" s="71" t="s">
        <v>2066</v>
      </c>
    </row>
    <row r="31" spans="1:14" ht="15.75" thickBot="1">
      <c r="A31" t="s">
        <v>21</v>
      </c>
      <c r="B31" s="80" t="s">
        <v>206</v>
      </c>
      <c r="C31" s="81" t="s">
        <v>207</v>
      </c>
      <c r="D31" s="82"/>
      <c r="E31" s="82"/>
      <c r="F31" s="82"/>
      <c r="G31" s="82"/>
      <c r="H31" s="82"/>
      <c r="I31" s="82"/>
      <c r="J31" s="83"/>
      <c r="K31" s="263"/>
      <c r="L31" s="261" t="s">
        <v>128</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26"/>
      <c r="N36" s="227"/>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351"/>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1216</v>
      </c>
      <c r="B48" s="43" t="str">
        <f>VLOOKUP(A48,MATERIALES!A4:D373,3,FALSE)</f>
        <v>Cemento Asfaltico 40-50</v>
      </c>
      <c r="C48" s="236"/>
      <c r="D48" s="236"/>
      <c r="E48" s="236"/>
      <c r="F48" s="236"/>
      <c r="G48" s="236"/>
      <c r="H48" s="236"/>
      <c r="I48" s="223"/>
      <c r="J48" s="200" t="str">
        <f>VLOOKUP(A48,MATERIALES!A4:D373,2,FALSE)</f>
        <v>kg</v>
      </c>
      <c r="K48" s="237">
        <v>1</v>
      </c>
      <c r="L48" s="222"/>
      <c r="M48" s="352">
        <f>VLOOKUP(A48,MATERIALES!A4:D395,4,FALSE)</f>
        <v>1892.7327280700863</v>
      </c>
      <c r="N48" s="227">
        <f>K48*M48</f>
        <v>1892.7327280700863</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1892.7327280700863</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2:15" ht="15.75" thickBot="1">
      <c r="B65" s="765" t="s">
        <v>2072</v>
      </c>
      <c r="C65" s="766"/>
      <c r="D65" s="766"/>
      <c r="E65" s="766"/>
      <c r="F65" s="766"/>
      <c r="G65" s="766"/>
      <c r="H65" s="766"/>
      <c r="I65" s="766"/>
      <c r="J65" s="766"/>
      <c r="K65" s="766"/>
      <c r="L65" s="766"/>
      <c r="M65" s="767"/>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85" t="s">
        <v>2108</v>
      </c>
      <c r="C69" s="786"/>
      <c r="D69" s="786"/>
      <c r="E69" s="786"/>
      <c r="F69" s="786"/>
      <c r="G69" s="786"/>
      <c r="H69" s="786"/>
      <c r="I69" s="73" t="s">
        <v>2082</v>
      </c>
      <c r="J69" s="75" t="s">
        <v>2109</v>
      </c>
      <c r="K69" s="74" t="s">
        <v>2084</v>
      </c>
      <c r="L69" s="787" t="s">
        <v>2070</v>
      </c>
      <c r="M69" s="788"/>
      <c r="N69" s="98" t="s">
        <v>2071</v>
      </c>
    </row>
    <row r="70" spans="2:15">
      <c r="B70" s="49"/>
      <c r="C70" s="47"/>
      <c r="D70" s="47"/>
      <c r="E70" s="47"/>
      <c r="F70" s="47"/>
      <c r="G70" s="47"/>
      <c r="H70" s="47"/>
      <c r="I70" s="247"/>
      <c r="J70" s="248"/>
      <c r="K70" s="249"/>
      <c r="L70" s="50"/>
      <c r="M70" s="250"/>
      <c r="N70" s="345"/>
      <c r="O70" s="106"/>
    </row>
    <row r="71" spans="2:15">
      <c r="B71" s="49"/>
      <c r="C71" s="47"/>
      <c r="D71" s="47"/>
      <c r="E71" s="47"/>
      <c r="F71" s="47"/>
      <c r="G71" s="47"/>
      <c r="H71" s="47"/>
      <c r="I71" s="247"/>
      <c r="J71" s="248"/>
      <c r="K71" s="249"/>
      <c r="L71" s="50"/>
      <c r="M71" s="254"/>
      <c r="N71" s="345"/>
    </row>
    <row r="72" spans="2:15">
      <c r="B72" s="49"/>
      <c r="C72" s="47"/>
      <c r="D72" s="47"/>
      <c r="E72" s="47"/>
      <c r="F72" s="47"/>
      <c r="G72" s="47"/>
      <c r="H72" s="47"/>
      <c r="I72" s="234"/>
      <c r="J72" s="252"/>
      <c r="K72" s="253"/>
      <c r="L72" s="50"/>
      <c r="M72" s="255"/>
      <c r="N72" s="251"/>
    </row>
    <row r="73" spans="2:15">
      <c r="B73" s="49"/>
      <c r="C73" s="47"/>
      <c r="D73" s="47"/>
      <c r="E73" s="47"/>
      <c r="F73" s="47"/>
      <c r="G73" s="47"/>
      <c r="H73" s="47"/>
      <c r="I73" s="234"/>
      <c r="J73" s="252"/>
      <c r="K73" s="253"/>
      <c r="L73" s="273"/>
      <c r="M73" s="255"/>
      <c r="N73" s="251"/>
    </row>
    <row r="74" spans="2:15">
      <c r="B74" s="49"/>
      <c r="C74" s="47"/>
      <c r="D74" s="47"/>
      <c r="E74" s="47"/>
      <c r="F74" s="47"/>
      <c r="G74" s="47"/>
      <c r="H74" s="47"/>
      <c r="I74" s="234"/>
      <c r="J74" s="252"/>
      <c r="K74" s="253"/>
      <c r="L74" s="273"/>
      <c r="M74" s="255"/>
      <c r="N74" s="251"/>
    </row>
    <row r="75" spans="2:15" ht="15.75" thickBot="1">
      <c r="B75" s="746"/>
      <c r="C75" s="747"/>
      <c r="D75" s="747"/>
      <c r="E75" s="747"/>
      <c r="F75" s="747"/>
      <c r="G75" s="747"/>
      <c r="H75" s="747"/>
      <c r="I75" s="124"/>
      <c r="J75" s="124"/>
      <c r="K75" s="124"/>
      <c r="L75" s="847"/>
      <c r="M75" s="847"/>
      <c r="N75" s="45"/>
    </row>
    <row r="76" spans="2:15" ht="15.75" thickBot="1">
      <c r="B76" s="765" t="s">
        <v>2072</v>
      </c>
      <c r="C76" s="766"/>
      <c r="D76" s="766"/>
      <c r="E76" s="766"/>
      <c r="F76" s="766"/>
      <c r="G76" s="766"/>
      <c r="H76" s="766"/>
      <c r="I76" s="766"/>
      <c r="J76" s="766"/>
      <c r="K76" s="766"/>
      <c r="L76" s="766"/>
      <c r="M76" s="767"/>
      <c r="N76" s="256"/>
    </row>
    <row r="77" spans="2:15" ht="15.75" thickBot="1">
      <c r="B77" s="33"/>
      <c r="C77" s="34"/>
      <c r="D77" s="34"/>
      <c r="E77" s="34"/>
      <c r="F77" s="34"/>
      <c r="G77" s="34"/>
      <c r="H77" s="34"/>
      <c r="I77" s="34"/>
      <c r="J77" s="34"/>
      <c r="K77" s="34"/>
      <c r="L77" s="34"/>
      <c r="M77" s="34"/>
      <c r="N77" s="35"/>
    </row>
    <row r="78" spans="2:15" ht="15.75" thickBot="1">
      <c r="B78" s="759" t="s">
        <v>2085</v>
      </c>
      <c r="C78" s="760"/>
      <c r="D78" s="760"/>
      <c r="E78" s="760"/>
      <c r="F78" s="760"/>
      <c r="G78" s="760"/>
      <c r="H78" s="760"/>
      <c r="I78" s="760"/>
      <c r="J78" s="760"/>
      <c r="K78" s="760"/>
      <c r="L78" s="760"/>
      <c r="M78" s="761"/>
      <c r="N78" s="99">
        <f>N43+N54+N65+N76</f>
        <v>1892.7327280700863</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378.5465456140173</v>
      </c>
      <c r="M83" s="794"/>
      <c r="N83" s="51"/>
    </row>
    <row r="84" spans="1:14">
      <c r="B84" s="89" t="s">
        <v>2090</v>
      </c>
      <c r="C84" s="90"/>
      <c r="D84" s="90"/>
      <c r="E84" s="90"/>
      <c r="F84" s="90"/>
      <c r="G84" s="90"/>
      <c r="H84" s="90"/>
      <c r="I84" s="87"/>
      <c r="J84" s="88"/>
      <c r="K84" s="259">
        <v>0.05</v>
      </c>
      <c r="L84" s="793">
        <f>N78*K84</f>
        <v>94.636636403504326</v>
      </c>
      <c r="M84" s="794"/>
      <c r="N84" s="51"/>
    </row>
    <row r="85" spans="1:14" ht="15.75" thickBot="1">
      <c r="B85" s="91" t="s">
        <v>2091</v>
      </c>
      <c r="C85" s="92"/>
      <c r="D85" s="92"/>
      <c r="E85" s="92"/>
      <c r="F85" s="92"/>
      <c r="G85" s="92"/>
      <c r="H85" s="92"/>
      <c r="I85" s="93"/>
      <c r="J85" s="94"/>
      <c r="K85" s="260">
        <v>0.05</v>
      </c>
      <c r="L85" s="795">
        <f>N78*K85</f>
        <v>94.636636403504326</v>
      </c>
      <c r="M85" s="796"/>
      <c r="N85" s="51"/>
    </row>
    <row r="86" spans="1:14" ht="15.75" thickBot="1">
      <c r="B86" s="759" t="s">
        <v>2072</v>
      </c>
      <c r="C86" s="760"/>
      <c r="D86" s="760"/>
      <c r="E86" s="760"/>
      <c r="F86" s="760"/>
      <c r="G86" s="760"/>
      <c r="H86" s="760"/>
      <c r="I86" s="760"/>
      <c r="J86" s="760"/>
      <c r="K86" s="760"/>
      <c r="L86" s="760"/>
      <c r="M86" s="761"/>
      <c r="N86" s="52">
        <f>L83+L84+L85</f>
        <v>567.81981842102596</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2460.5525464911125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208</v>
      </c>
      <c r="C31" s="81" t="s">
        <v>2125</v>
      </c>
      <c r="D31" s="82"/>
      <c r="E31" s="82"/>
      <c r="F31" s="82"/>
      <c r="G31" s="82"/>
      <c r="H31" s="82"/>
      <c r="I31" s="82"/>
      <c r="J31" s="83"/>
      <c r="K31" s="263"/>
      <c r="L31" s="261" t="s">
        <v>128</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26"/>
      <c r="N36" s="227"/>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351"/>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1218</v>
      </c>
      <c r="B48" s="43" t="str">
        <f>VLOOKUP(A48,MATERIALES!A4:D373,3,FALSE)</f>
        <v>Cemento Asfaltico 60-70</v>
      </c>
      <c r="C48" s="236"/>
      <c r="D48" s="236"/>
      <c r="E48" s="236"/>
      <c r="F48" s="236"/>
      <c r="G48" s="236"/>
      <c r="H48" s="236"/>
      <c r="I48" s="223"/>
      <c r="J48" s="200" t="str">
        <f>VLOOKUP(A48,MATERIALES!A4:D373,2,FALSE)</f>
        <v>kg</v>
      </c>
      <c r="K48" s="237">
        <v>1</v>
      </c>
      <c r="L48" s="222"/>
      <c r="M48" s="352">
        <f>VLOOKUP(A48,MATERIALES!A4:D395,4,FALSE)</f>
        <v>1563.5239232724684</v>
      </c>
      <c r="N48" s="227">
        <f>K48*M48</f>
        <v>1563.5239232724684</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1563.5239232724684</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2:15" ht="15.75" thickBot="1">
      <c r="B65" s="765" t="s">
        <v>2072</v>
      </c>
      <c r="C65" s="766"/>
      <c r="D65" s="766"/>
      <c r="E65" s="766"/>
      <c r="F65" s="766"/>
      <c r="G65" s="766"/>
      <c r="H65" s="766"/>
      <c r="I65" s="766"/>
      <c r="J65" s="766"/>
      <c r="K65" s="766"/>
      <c r="L65" s="766"/>
      <c r="M65" s="767"/>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85" t="s">
        <v>2108</v>
      </c>
      <c r="C69" s="786"/>
      <c r="D69" s="786"/>
      <c r="E69" s="786"/>
      <c r="F69" s="786"/>
      <c r="G69" s="786"/>
      <c r="H69" s="786"/>
      <c r="I69" s="73" t="s">
        <v>2082</v>
      </c>
      <c r="J69" s="75" t="s">
        <v>2109</v>
      </c>
      <c r="K69" s="74" t="s">
        <v>2084</v>
      </c>
      <c r="L69" s="787" t="s">
        <v>2070</v>
      </c>
      <c r="M69" s="788"/>
      <c r="N69" s="98" t="s">
        <v>2071</v>
      </c>
    </row>
    <row r="70" spans="2:15">
      <c r="B70" s="49"/>
      <c r="C70" s="47"/>
      <c r="D70" s="47"/>
      <c r="E70" s="47"/>
      <c r="F70" s="47"/>
      <c r="G70" s="47"/>
      <c r="H70" s="47"/>
      <c r="I70" s="247"/>
      <c r="J70" s="248"/>
      <c r="K70" s="249"/>
      <c r="L70" s="50"/>
      <c r="M70" s="250"/>
      <c r="N70" s="345"/>
      <c r="O70" s="106"/>
    </row>
    <row r="71" spans="2:15">
      <c r="B71" s="49"/>
      <c r="C71" s="47"/>
      <c r="D71" s="47"/>
      <c r="E71" s="47"/>
      <c r="F71" s="47"/>
      <c r="G71" s="47"/>
      <c r="H71" s="47"/>
      <c r="I71" s="247"/>
      <c r="J71" s="248"/>
      <c r="K71" s="249"/>
      <c r="L71" s="50"/>
      <c r="M71" s="254"/>
      <c r="N71" s="345"/>
    </row>
    <row r="72" spans="2:15">
      <c r="B72" s="49"/>
      <c r="C72" s="47"/>
      <c r="D72" s="47"/>
      <c r="E72" s="47"/>
      <c r="F72" s="47"/>
      <c r="G72" s="47"/>
      <c r="H72" s="47"/>
      <c r="I72" s="234"/>
      <c r="J72" s="252"/>
      <c r="K72" s="253"/>
      <c r="L72" s="50"/>
      <c r="M72" s="255"/>
      <c r="N72" s="251"/>
    </row>
    <row r="73" spans="2:15">
      <c r="B73" s="49"/>
      <c r="C73" s="47"/>
      <c r="D73" s="47"/>
      <c r="E73" s="47"/>
      <c r="F73" s="47"/>
      <c r="G73" s="47"/>
      <c r="H73" s="47"/>
      <c r="I73" s="234"/>
      <c r="J73" s="252"/>
      <c r="K73" s="253"/>
      <c r="L73" s="273"/>
      <c r="M73" s="255"/>
      <c r="N73" s="251"/>
    </row>
    <row r="74" spans="2:15">
      <c r="B74" s="49"/>
      <c r="C74" s="47"/>
      <c r="D74" s="47"/>
      <c r="E74" s="47"/>
      <c r="F74" s="47"/>
      <c r="G74" s="47"/>
      <c r="H74" s="47"/>
      <c r="I74" s="234"/>
      <c r="J74" s="252"/>
      <c r="K74" s="253"/>
      <c r="L74" s="273"/>
      <c r="M74" s="255"/>
      <c r="N74" s="251"/>
    </row>
    <row r="75" spans="2:15" ht="15.75" thickBot="1">
      <c r="B75" s="746"/>
      <c r="C75" s="747"/>
      <c r="D75" s="747"/>
      <c r="E75" s="747"/>
      <c r="F75" s="747"/>
      <c r="G75" s="747"/>
      <c r="H75" s="747"/>
      <c r="I75" s="124"/>
      <c r="J75" s="124"/>
      <c r="K75" s="124"/>
      <c r="L75" s="847"/>
      <c r="M75" s="847"/>
      <c r="N75" s="45"/>
    </row>
    <row r="76" spans="2:15" ht="15.75" thickBot="1">
      <c r="B76" s="765" t="s">
        <v>2072</v>
      </c>
      <c r="C76" s="766"/>
      <c r="D76" s="766"/>
      <c r="E76" s="766"/>
      <c r="F76" s="766"/>
      <c r="G76" s="766"/>
      <c r="H76" s="766"/>
      <c r="I76" s="766"/>
      <c r="J76" s="766"/>
      <c r="K76" s="766"/>
      <c r="L76" s="766"/>
      <c r="M76" s="767"/>
      <c r="N76" s="256"/>
    </row>
    <row r="77" spans="2:15" ht="15.75" thickBot="1">
      <c r="B77" s="33"/>
      <c r="C77" s="34"/>
      <c r="D77" s="34"/>
      <c r="E77" s="34"/>
      <c r="F77" s="34"/>
      <c r="G77" s="34"/>
      <c r="H77" s="34"/>
      <c r="I77" s="34"/>
      <c r="J77" s="34"/>
      <c r="K77" s="34"/>
      <c r="L77" s="34"/>
      <c r="M77" s="34"/>
      <c r="N77" s="35"/>
    </row>
    <row r="78" spans="2:15" ht="15.75" thickBot="1">
      <c r="B78" s="759" t="s">
        <v>2085</v>
      </c>
      <c r="C78" s="760"/>
      <c r="D78" s="760"/>
      <c r="E78" s="760"/>
      <c r="F78" s="760"/>
      <c r="G78" s="760"/>
      <c r="H78" s="760"/>
      <c r="I78" s="760"/>
      <c r="J78" s="760"/>
      <c r="K78" s="760"/>
      <c r="L78" s="760"/>
      <c r="M78" s="761"/>
      <c r="N78" s="99">
        <f>N43+N54+N65+N76</f>
        <v>1563.5239232724684</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312.70478465449372</v>
      </c>
      <c r="M83" s="794"/>
      <c r="N83" s="51"/>
    </row>
    <row r="84" spans="1:14">
      <c r="B84" s="89" t="s">
        <v>2090</v>
      </c>
      <c r="C84" s="90"/>
      <c r="D84" s="90"/>
      <c r="E84" s="90"/>
      <c r="F84" s="90"/>
      <c r="G84" s="90"/>
      <c r="H84" s="90"/>
      <c r="I84" s="87"/>
      <c r="J84" s="88"/>
      <c r="K84" s="259">
        <v>0.05</v>
      </c>
      <c r="L84" s="793">
        <f>N78*K84</f>
        <v>78.17619616362343</v>
      </c>
      <c r="M84" s="794"/>
      <c r="N84" s="51"/>
    </row>
    <row r="85" spans="1:14" ht="15.75" thickBot="1">
      <c r="B85" s="91" t="s">
        <v>2091</v>
      </c>
      <c r="C85" s="92"/>
      <c r="D85" s="92"/>
      <c r="E85" s="92"/>
      <c r="F85" s="92"/>
      <c r="G85" s="92"/>
      <c r="H85" s="92"/>
      <c r="I85" s="93"/>
      <c r="J85" s="94"/>
      <c r="K85" s="260">
        <v>0.05</v>
      </c>
      <c r="L85" s="795">
        <f>N78*K85</f>
        <v>78.17619616362343</v>
      </c>
      <c r="M85" s="796"/>
      <c r="N85" s="51"/>
    </row>
    <row r="86" spans="1:14" ht="15.75" thickBot="1">
      <c r="B86" s="759" t="s">
        <v>2072</v>
      </c>
      <c r="C86" s="760"/>
      <c r="D86" s="760"/>
      <c r="E86" s="760"/>
      <c r="F86" s="760"/>
      <c r="G86" s="760"/>
      <c r="H86" s="760"/>
      <c r="I86" s="760"/>
      <c r="J86" s="760"/>
      <c r="K86" s="760"/>
      <c r="L86" s="760"/>
      <c r="M86" s="761"/>
      <c r="N86" s="52">
        <f>L83+L84+L85</f>
        <v>469.05717698174061</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2032.5811002542091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210</v>
      </c>
      <c r="C31" s="81" t="s">
        <v>211</v>
      </c>
      <c r="D31" s="82"/>
      <c r="E31" s="82"/>
      <c r="F31" s="82"/>
      <c r="G31" s="82"/>
      <c r="H31" s="82"/>
      <c r="I31" s="82"/>
      <c r="J31" s="83"/>
      <c r="K31" s="263"/>
      <c r="L31" s="261" t="s">
        <v>35</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26"/>
      <c r="N36" s="227"/>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351"/>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1220</v>
      </c>
      <c r="B48" s="43" t="str">
        <f>VLOOKUP(A48,MATERIALES!A4:D373,3,FALSE)</f>
        <v>Cemento Asfaltico 80-100</v>
      </c>
      <c r="C48" s="236"/>
      <c r="D48" s="236"/>
      <c r="E48" s="236"/>
      <c r="F48" s="236"/>
      <c r="G48" s="236"/>
      <c r="H48" s="236"/>
      <c r="I48" s="223"/>
      <c r="J48" s="200" t="str">
        <f>VLOOKUP(A48,MATERIALES!A4:D373,2,FALSE)</f>
        <v>kg</v>
      </c>
      <c r="K48" s="237">
        <v>1</v>
      </c>
      <c r="L48" s="222"/>
      <c r="M48" s="352">
        <f>VLOOKUP(A48,MATERIALES!A4:D395,4,FALSE)</f>
        <v>1563.5239232724684</v>
      </c>
      <c r="N48" s="227">
        <f>K48*M48</f>
        <v>1563.5239232724684</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1563.5239232724684</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2:15" ht="15.75" thickBot="1">
      <c r="B65" s="765" t="s">
        <v>2072</v>
      </c>
      <c r="C65" s="766"/>
      <c r="D65" s="766"/>
      <c r="E65" s="766"/>
      <c r="F65" s="766"/>
      <c r="G65" s="766"/>
      <c r="H65" s="766"/>
      <c r="I65" s="766"/>
      <c r="J65" s="766"/>
      <c r="K65" s="766"/>
      <c r="L65" s="766"/>
      <c r="M65" s="767"/>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85" t="s">
        <v>2108</v>
      </c>
      <c r="C69" s="786"/>
      <c r="D69" s="786"/>
      <c r="E69" s="786"/>
      <c r="F69" s="786"/>
      <c r="G69" s="786"/>
      <c r="H69" s="786"/>
      <c r="I69" s="73" t="s">
        <v>2082</v>
      </c>
      <c r="J69" s="75" t="s">
        <v>2109</v>
      </c>
      <c r="K69" s="74" t="s">
        <v>2084</v>
      </c>
      <c r="L69" s="787" t="s">
        <v>2070</v>
      </c>
      <c r="M69" s="788"/>
      <c r="N69" s="98" t="s">
        <v>2071</v>
      </c>
    </row>
    <row r="70" spans="2:15">
      <c r="B70" s="49"/>
      <c r="C70" s="47"/>
      <c r="D70" s="47"/>
      <c r="E70" s="47"/>
      <c r="F70" s="47"/>
      <c r="G70" s="47"/>
      <c r="H70" s="47"/>
      <c r="I70" s="247"/>
      <c r="J70" s="248"/>
      <c r="K70" s="249"/>
      <c r="L70" s="50"/>
      <c r="M70" s="250"/>
      <c r="N70" s="345"/>
      <c r="O70" s="106"/>
    </row>
    <row r="71" spans="2:15">
      <c r="B71" s="49"/>
      <c r="C71" s="47"/>
      <c r="D71" s="47"/>
      <c r="E71" s="47"/>
      <c r="F71" s="47"/>
      <c r="G71" s="47"/>
      <c r="H71" s="47"/>
      <c r="I71" s="247"/>
      <c r="J71" s="248"/>
      <c r="K71" s="249"/>
      <c r="L71" s="50"/>
      <c r="M71" s="254"/>
      <c r="N71" s="345"/>
    </row>
    <row r="72" spans="2:15">
      <c r="B72" s="49"/>
      <c r="C72" s="47"/>
      <c r="D72" s="47"/>
      <c r="E72" s="47"/>
      <c r="F72" s="47"/>
      <c r="G72" s="47"/>
      <c r="H72" s="47"/>
      <c r="I72" s="234"/>
      <c r="J72" s="252"/>
      <c r="K72" s="253"/>
      <c r="L72" s="50"/>
      <c r="M72" s="255"/>
      <c r="N72" s="251"/>
    </row>
    <row r="73" spans="2:15">
      <c r="B73" s="49"/>
      <c r="C73" s="47"/>
      <c r="D73" s="47"/>
      <c r="E73" s="47"/>
      <c r="F73" s="47"/>
      <c r="G73" s="47"/>
      <c r="H73" s="47"/>
      <c r="I73" s="234"/>
      <c r="J73" s="252"/>
      <c r="K73" s="253"/>
      <c r="L73" s="273"/>
      <c r="M73" s="255"/>
      <c r="N73" s="251"/>
    </row>
    <row r="74" spans="2:15">
      <c r="B74" s="49"/>
      <c r="C74" s="47"/>
      <c r="D74" s="47"/>
      <c r="E74" s="47"/>
      <c r="F74" s="47"/>
      <c r="G74" s="47"/>
      <c r="H74" s="47"/>
      <c r="I74" s="234"/>
      <c r="J74" s="252"/>
      <c r="K74" s="253"/>
      <c r="L74" s="273"/>
      <c r="M74" s="255"/>
      <c r="N74" s="251"/>
    </row>
    <row r="75" spans="2:15" ht="15.75" thickBot="1">
      <c r="B75" s="746"/>
      <c r="C75" s="747"/>
      <c r="D75" s="747"/>
      <c r="E75" s="747"/>
      <c r="F75" s="747"/>
      <c r="G75" s="747"/>
      <c r="H75" s="747"/>
      <c r="I75" s="124"/>
      <c r="J75" s="124"/>
      <c r="K75" s="124"/>
      <c r="L75" s="847"/>
      <c r="M75" s="847"/>
      <c r="N75" s="45"/>
    </row>
    <row r="76" spans="2:15" ht="15.75" thickBot="1">
      <c r="B76" s="765" t="s">
        <v>2072</v>
      </c>
      <c r="C76" s="766"/>
      <c r="D76" s="766"/>
      <c r="E76" s="766"/>
      <c r="F76" s="766"/>
      <c r="G76" s="766"/>
      <c r="H76" s="766"/>
      <c r="I76" s="766"/>
      <c r="J76" s="766"/>
      <c r="K76" s="766"/>
      <c r="L76" s="766"/>
      <c r="M76" s="767"/>
      <c r="N76" s="256"/>
    </row>
    <row r="77" spans="2:15" ht="15.75" thickBot="1">
      <c r="B77" s="33"/>
      <c r="C77" s="34"/>
      <c r="D77" s="34"/>
      <c r="E77" s="34"/>
      <c r="F77" s="34"/>
      <c r="G77" s="34"/>
      <c r="H77" s="34"/>
      <c r="I77" s="34"/>
      <c r="J77" s="34"/>
      <c r="K77" s="34"/>
      <c r="L77" s="34"/>
      <c r="M77" s="34"/>
      <c r="N77" s="35"/>
    </row>
    <row r="78" spans="2:15" ht="15.75" thickBot="1">
      <c r="B78" s="759" t="s">
        <v>2085</v>
      </c>
      <c r="C78" s="760"/>
      <c r="D78" s="760"/>
      <c r="E78" s="760"/>
      <c r="F78" s="760"/>
      <c r="G78" s="760"/>
      <c r="H78" s="760"/>
      <c r="I78" s="760"/>
      <c r="J78" s="760"/>
      <c r="K78" s="760"/>
      <c r="L78" s="760"/>
      <c r="M78" s="761"/>
      <c r="N78" s="99">
        <f>N43+N54+N65+N76</f>
        <v>1563.5239232724684</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312.70478465449372</v>
      </c>
      <c r="M83" s="794"/>
      <c r="N83" s="51"/>
    </row>
    <row r="84" spans="1:14">
      <c r="B84" s="89" t="s">
        <v>2090</v>
      </c>
      <c r="C84" s="90"/>
      <c r="D84" s="90"/>
      <c r="E84" s="90"/>
      <c r="F84" s="90"/>
      <c r="G84" s="90"/>
      <c r="H84" s="90"/>
      <c r="I84" s="87"/>
      <c r="J84" s="88"/>
      <c r="K84" s="259">
        <v>0.05</v>
      </c>
      <c r="L84" s="793">
        <f>N78*K84</f>
        <v>78.17619616362343</v>
      </c>
      <c r="M84" s="794"/>
      <c r="N84" s="51"/>
    </row>
    <row r="85" spans="1:14" ht="15.75" thickBot="1">
      <c r="B85" s="91" t="s">
        <v>2091</v>
      </c>
      <c r="C85" s="92"/>
      <c r="D85" s="92"/>
      <c r="E85" s="92"/>
      <c r="F85" s="92"/>
      <c r="G85" s="92"/>
      <c r="H85" s="92"/>
      <c r="I85" s="93"/>
      <c r="J85" s="94"/>
      <c r="K85" s="260">
        <v>0.05</v>
      </c>
      <c r="L85" s="795">
        <f>N78*K85</f>
        <v>78.17619616362343</v>
      </c>
      <c r="M85" s="796"/>
      <c r="N85" s="51"/>
    </row>
    <row r="86" spans="1:14" ht="15.75" thickBot="1">
      <c r="B86" s="759" t="s">
        <v>2072</v>
      </c>
      <c r="C86" s="760"/>
      <c r="D86" s="760"/>
      <c r="E86" s="760"/>
      <c r="F86" s="760"/>
      <c r="G86" s="760"/>
      <c r="H86" s="760"/>
      <c r="I86" s="760"/>
      <c r="J86" s="760"/>
      <c r="K86" s="760"/>
      <c r="L86" s="760"/>
      <c r="M86" s="761"/>
      <c r="N86" s="52">
        <f>L83+L84+L85</f>
        <v>469.05717698174061</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2032.5811002542091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212</v>
      </c>
      <c r="C31" s="81" t="s">
        <v>2126</v>
      </c>
      <c r="D31" s="82"/>
      <c r="E31" s="82"/>
      <c r="F31" s="82"/>
      <c r="G31" s="82"/>
      <c r="H31" s="82"/>
      <c r="I31" s="82"/>
      <c r="J31" s="83"/>
      <c r="K31" s="263"/>
      <c r="L31" s="261" t="s">
        <v>145</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26"/>
      <c r="N36" s="227"/>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351"/>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1332</v>
      </c>
      <c r="B48" s="43" t="str">
        <f>VLOOKUP(A48,MATERIALES!A4:D373,3,FALSE)</f>
        <v>Emulsión CRM</v>
      </c>
      <c r="C48" s="236"/>
      <c r="D48" s="236"/>
      <c r="E48" s="236"/>
      <c r="F48" s="236"/>
      <c r="G48" s="236"/>
      <c r="H48" s="236"/>
      <c r="I48" s="223"/>
      <c r="J48" s="200" t="str">
        <f>VLOOKUP(A48,MATERIALES!A4:D373,2,FALSE)</f>
        <v>lt</v>
      </c>
      <c r="K48" s="237">
        <v>1</v>
      </c>
      <c r="L48" s="222"/>
      <c r="M48" s="352">
        <f>VLOOKUP(A48,MATERIALES!A4:D395,4,FALSE)</f>
        <v>1611.533617455412</v>
      </c>
      <c r="N48" s="227">
        <f>K48*M48</f>
        <v>1611.533617455412</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1611.533617455412</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2:15" ht="15.75" thickBot="1">
      <c r="B65" s="765" t="s">
        <v>2072</v>
      </c>
      <c r="C65" s="766"/>
      <c r="D65" s="766"/>
      <c r="E65" s="766"/>
      <c r="F65" s="766"/>
      <c r="G65" s="766"/>
      <c r="H65" s="766"/>
      <c r="I65" s="766"/>
      <c r="J65" s="766"/>
      <c r="K65" s="766"/>
      <c r="L65" s="766"/>
      <c r="M65" s="767"/>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85" t="s">
        <v>2108</v>
      </c>
      <c r="C69" s="786"/>
      <c r="D69" s="786"/>
      <c r="E69" s="786"/>
      <c r="F69" s="786"/>
      <c r="G69" s="786"/>
      <c r="H69" s="786"/>
      <c r="I69" s="73" t="s">
        <v>2082</v>
      </c>
      <c r="J69" s="75" t="s">
        <v>2109</v>
      </c>
      <c r="K69" s="74" t="s">
        <v>2084</v>
      </c>
      <c r="L69" s="787" t="s">
        <v>2070</v>
      </c>
      <c r="M69" s="788"/>
      <c r="N69" s="98" t="s">
        <v>2071</v>
      </c>
    </row>
    <row r="70" spans="2:15">
      <c r="B70" s="49"/>
      <c r="C70" s="47"/>
      <c r="D70" s="47"/>
      <c r="E70" s="47"/>
      <c r="F70" s="47"/>
      <c r="G70" s="47"/>
      <c r="H70" s="47"/>
      <c r="I70" s="247"/>
      <c r="J70" s="248"/>
      <c r="K70" s="249"/>
      <c r="L70" s="50"/>
      <c r="M70" s="250"/>
      <c r="N70" s="345"/>
      <c r="O70" s="106"/>
    </row>
    <row r="71" spans="2:15">
      <c r="B71" s="49"/>
      <c r="C71" s="47"/>
      <c r="D71" s="47"/>
      <c r="E71" s="47"/>
      <c r="F71" s="47"/>
      <c r="G71" s="47"/>
      <c r="H71" s="47"/>
      <c r="I71" s="247"/>
      <c r="J71" s="248"/>
      <c r="K71" s="249"/>
      <c r="L71" s="50"/>
      <c r="M71" s="254"/>
      <c r="N71" s="345"/>
    </row>
    <row r="72" spans="2:15">
      <c r="B72" s="49"/>
      <c r="C72" s="47"/>
      <c r="D72" s="47"/>
      <c r="E72" s="47"/>
      <c r="F72" s="47"/>
      <c r="G72" s="47"/>
      <c r="H72" s="47"/>
      <c r="I72" s="234"/>
      <c r="J72" s="252"/>
      <c r="K72" s="253"/>
      <c r="L72" s="50"/>
      <c r="M72" s="255"/>
      <c r="N72" s="251"/>
    </row>
    <row r="73" spans="2:15">
      <c r="B73" s="49"/>
      <c r="C73" s="47"/>
      <c r="D73" s="47"/>
      <c r="E73" s="47"/>
      <c r="F73" s="47"/>
      <c r="G73" s="47"/>
      <c r="H73" s="47"/>
      <c r="I73" s="234"/>
      <c r="J73" s="252"/>
      <c r="K73" s="253"/>
      <c r="L73" s="273"/>
      <c r="M73" s="255"/>
      <c r="N73" s="251"/>
    </row>
    <row r="74" spans="2:15">
      <c r="B74" s="49"/>
      <c r="C74" s="47"/>
      <c r="D74" s="47"/>
      <c r="E74" s="47"/>
      <c r="F74" s="47"/>
      <c r="G74" s="47"/>
      <c r="H74" s="47"/>
      <c r="I74" s="234"/>
      <c r="J74" s="252"/>
      <c r="K74" s="253"/>
      <c r="L74" s="273"/>
      <c r="M74" s="255"/>
      <c r="N74" s="251"/>
    </row>
    <row r="75" spans="2:15" ht="15.75" thickBot="1">
      <c r="B75" s="746"/>
      <c r="C75" s="747"/>
      <c r="D75" s="747"/>
      <c r="E75" s="747"/>
      <c r="F75" s="747"/>
      <c r="G75" s="747"/>
      <c r="H75" s="747"/>
      <c r="I75" s="124"/>
      <c r="J75" s="124"/>
      <c r="K75" s="124"/>
      <c r="L75" s="847"/>
      <c r="M75" s="847"/>
      <c r="N75" s="45"/>
    </row>
    <row r="76" spans="2:15" ht="15.75" thickBot="1">
      <c r="B76" s="765" t="s">
        <v>2072</v>
      </c>
      <c r="C76" s="766"/>
      <c r="D76" s="766"/>
      <c r="E76" s="766"/>
      <c r="F76" s="766"/>
      <c r="G76" s="766"/>
      <c r="H76" s="766"/>
      <c r="I76" s="766"/>
      <c r="J76" s="766"/>
      <c r="K76" s="766"/>
      <c r="L76" s="766"/>
      <c r="M76" s="767"/>
      <c r="N76" s="256"/>
    </row>
    <row r="77" spans="2:15" ht="15.75" thickBot="1">
      <c r="B77" s="33"/>
      <c r="C77" s="34"/>
      <c r="D77" s="34"/>
      <c r="E77" s="34"/>
      <c r="F77" s="34"/>
      <c r="G77" s="34"/>
      <c r="H77" s="34"/>
      <c r="I77" s="34"/>
      <c r="J77" s="34"/>
      <c r="K77" s="34"/>
      <c r="L77" s="34"/>
      <c r="M77" s="34"/>
      <c r="N77" s="35"/>
    </row>
    <row r="78" spans="2:15" ht="15.75" thickBot="1">
      <c r="B78" s="759" t="s">
        <v>2085</v>
      </c>
      <c r="C78" s="760"/>
      <c r="D78" s="760"/>
      <c r="E78" s="760"/>
      <c r="F78" s="760"/>
      <c r="G78" s="760"/>
      <c r="H78" s="760"/>
      <c r="I78" s="760"/>
      <c r="J78" s="760"/>
      <c r="K78" s="760"/>
      <c r="L78" s="760"/>
      <c r="M78" s="761"/>
      <c r="N78" s="99">
        <f>N43+N54+N65+N76</f>
        <v>1611.533617455412</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322.30672349108244</v>
      </c>
      <c r="M83" s="794"/>
      <c r="N83" s="51"/>
    </row>
    <row r="84" spans="1:14">
      <c r="B84" s="89" t="s">
        <v>2090</v>
      </c>
      <c r="C84" s="90"/>
      <c r="D84" s="90"/>
      <c r="E84" s="90"/>
      <c r="F84" s="90"/>
      <c r="G84" s="90"/>
      <c r="H84" s="90"/>
      <c r="I84" s="87"/>
      <c r="J84" s="88"/>
      <c r="K84" s="259">
        <v>0.05</v>
      </c>
      <c r="L84" s="793">
        <f>N78*K84</f>
        <v>80.576680872770609</v>
      </c>
      <c r="M84" s="794"/>
      <c r="N84" s="51"/>
    </row>
    <row r="85" spans="1:14" ht="15.75" thickBot="1">
      <c r="B85" s="91" t="s">
        <v>2091</v>
      </c>
      <c r="C85" s="92"/>
      <c r="D85" s="92"/>
      <c r="E85" s="92"/>
      <c r="F85" s="92"/>
      <c r="G85" s="92"/>
      <c r="H85" s="92"/>
      <c r="I85" s="93"/>
      <c r="J85" s="94"/>
      <c r="K85" s="260">
        <v>0.05</v>
      </c>
      <c r="L85" s="795">
        <f>N78*K85</f>
        <v>80.576680872770609</v>
      </c>
      <c r="M85" s="796"/>
      <c r="N85" s="51"/>
    </row>
    <row r="86" spans="1:14" ht="15.75" thickBot="1">
      <c r="B86" s="759" t="s">
        <v>2072</v>
      </c>
      <c r="C86" s="760"/>
      <c r="D86" s="760"/>
      <c r="E86" s="760"/>
      <c r="F86" s="760"/>
      <c r="G86" s="760"/>
      <c r="H86" s="760"/>
      <c r="I86" s="760"/>
      <c r="J86" s="760"/>
      <c r="K86" s="760"/>
      <c r="L86" s="760"/>
      <c r="M86" s="761"/>
      <c r="N86" s="52">
        <f>L83+L84+L85</f>
        <v>483.46008523662368</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2094.9937026920356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214</v>
      </c>
      <c r="C31" s="81" t="s">
        <v>2127</v>
      </c>
      <c r="D31" s="82"/>
      <c r="E31" s="82"/>
      <c r="F31" s="82"/>
      <c r="G31" s="82"/>
      <c r="H31" s="82"/>
      <c r="I31" s="82"/>
      <c r="J31" s="83"/>
      <c r="K31" s="263"/>
      <c r="L31" s="261" t="s">
        <v>145</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26"/>
      <c r="N36" s="227"/>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351"/>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1318</v>
      </c>
      <c r="B48" s="43" t="str">
        <f>VLOOKUP(A48,MATERIALES!A4:D373,3,FALSE)</f>
        <v>Emulsión Asfáltica de Rotura Lenta CRL</v>
      </c>
      <c r="C48" s="236"/>
      <c r="D48" s="236"/>
      <c r="E48" s="236"/>
      <c r="F48" s="236"/>
      <c r="G48" s="236"/>
      <c r="H48" s="236"/>
      <c r="I48" s="223"/>
      <c r="J48" s="200" t="str">
        <f>VLOOKUP(A48,MATERIALES!A4:D373,2,FALSE)</f>
        <v>lt</v>
      </c>
      <c r="K48" s="237">
        <v>1</v>
      </c>
      <c r="L48" s="222"/>
      <c r="M48" s="352">
        <f>VLOOKUP(A48,MATERIALES!A4:D395,4,FALSE)</f>
        <v>1599.321310148724</v>
      </c>
      <c r="N48" s="227">
        <f>K48*M48</f>
        <v>1599.321310148724</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1599.321310148724</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2:15" ht="15.75" thickBot="1">
      <c r="B65" s="765" t="s">
        <v>2072</v>
      </c>
      <c r="C65" s="766"/>
      <c r="D65" s="766"/>
      <c r="E65" s="766"/>
      <c r="F65" s="766"/>
      <c r="G65" s="766"/>
      <c r="H65" s="766"/>
      <c r="I65" s="766"/>
      <c r="J65" s="766"/>
      <c r="K65" s="766"/>
      <c r="L65" s="766"/>
      <c r="M65" s="767"/>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85" t="s">
        <v>2108</v>
      </c>
      <c r="C69" s="786"/>
      <c r="D69" s="786"/>
      <c r="E69" s="786"/>
      <c r="F69" s="786"/>
      <c r="G69" s="786"/>
      <c r="H69" s="786"/>
      <c r="I69" s="73" t="s">
        <v>2082</v>
      </c>
      <c r="J69" s="75" t="s">
        <v>2109</v>
      </c>
      <c r="K69" s="74" t="s">
        <v>2084</v>
      </c>
      <c r="L69" s="787" t="s">
        <v>2070</v>
      </c>
      <c r="M69" s="788"/>
      <c r="N69" s="98" t="s">
        <v>2071</v>
      </c>
    </row>
    <row r="70" spans="2:15">
      <c r="B70" s="49"/>
      <c r="C70" s="47"/>
      <c r="D70" s="47"/>
      <c r="E70" s="47"/>
      <c r="F70" s="47"/>
      <c r="G70" s="47"/>
      <c r="H70" s="47"/>
      <c r="I70" s="247"/>
      <c r="J70" s="248"/>
      <c r="K70" s="249"/>
      <c r="L70" s="50"/>
      <c r="M70" s="250"/>
      <c r="N70" s="345"/>
      <c r="O70" s="106"/>
    </row>
    <row r="71" spans="2:15">
      <c r="B71" s="49"/>
      <c r="C71" s="47"/>
      <c r="D71" s="47"/>
      <c r="E71" s="47"/>
      <c r="F71" s="47"/>
      <c r="G71" s="47"/>
      <c r="H71" s="47"/>
      <c r="I71" s="247"/>
      <c r="J71" s="248"/>
      <c r="K71" s="249"/>
      <c r="L71" s="50"/>
      <c r="M71" s="254"/>
      <c r="N71" s="345"/>
    </row>
    <row r="72" spans="2:15">
      <c r="B72" s="49"/>
      <c r="C72" s="47"/>
      <c r="D72" s="47"/>
      <c r="E72" s="47"/>
      <c r="F72" s="47"/>
      <c r="G72" s="47"/>
      <c r="H72" s="47"/>
      <c r="I72" s="234"/>
      <c r="J72" s="252"/>
      <c r="K72" s="253"/>
      <c r="L72" s="50"/>
      <c r="M72" s="255"/>
      <c r="N72" s="251"/>
    </row>
    <row r="73" spans="2:15">
      <c r="B73" s="49"/>
      <c r="C73" s="47"/>
      <c r="D73" s="47"/>
      <c r="E73" s="47"/>
      <c r="F73" s="47"/>
      <c r="G73" s="47"/>
      <c r="H73" s="47"/>
      <c r="I73" s="234"/>
      <c r="J73" s="252"/>
      <c r="K73" s="253"/>
      <c r="L73" s="273"/>
      <c r="M73" s="255"/>
      <c r="N73" s="251"/>
    </row>
    <row r="74" spans="2:15">
      <c r="B74" s="49"/>
      <c r="C74" s="47"/>
      <c r="D74" s="47"/>
      <c r="E74" s="47"/>
      <c r="F74" s="47"/>
      <c r="G74" s="47"/>
      <c r="H74" s="47"/>
      <c r="I74" s="234"/>
      <c r="J74" s="252"/>
      <c r="K74" s="253"/>
      <c r="L74" s="273"/>
      <c r="M74" s="255"/>
      <c r="N74" s="251"/>
    </row>
    <row r="75" spans="2:15" ht="15.75" thickBot="1">
      <c r="B75" s="746"/>
      <c r="C75" s="747"/>
      <c r="D75" s="747"/>
      <c r="E75" s="747"/>
      <c r="F75" s="747"/>
      <c r="G75" s="747"/>
      <c r="H75" s="747"/>
      <c r="I75" s="124"/>
      <c r="J75" s="124"/>
      <c r="K75" s="124"/>
      <c r="L75" s="847"/>
      <c r="M75" s="847"/>
      <c r="N75" s="45"/>
    </row>
    <row r="76" spans="2:15" ht="15.75" thickBot="1">
      <c r="B76" s="765" t="s">
        <v>2072</v>
      </c>
      <c r="C76" s="766"/>
      <c r="D76" s="766"/>
      <c r="E76" s="766"/>
      <c r="F76" s="766"/>
      <c r="G76" s="766"/>
      <c r="H76" s="766"/>
      <c r="I76" s="766"/>
      <c r="J76" s="766"/>
      <c r="K76" s="766"/>
      <c r="L76" s="766"/>
      <c r="M76" s="767"/>
      <c r="N76" s="256"/>
    </row>
    <row r="77" spans="2:15" ht="15.75" thickBot="1">
      <c r="B77" s="33"/>
      <c r="C77" s="34"/>
      <c r="D77" s="34"/>
      <c r="E77" s="34"/>
      <c r="F77" s="34"/>
      <c r="G77" s="34"/>
      <c r="H77" s="34"/>
      <c r="I77" s="34"/>
      <c r="J77" s="34"/>
      <c r="K77" s="34"/>
      <c r="L77" s="34"/>
      <c r="M77" s="34"/>
      <c r="N77" s="35"/>
    </row>
    <row r="78" spans="2:15" ht="15.75" thickBot="1">
      <c r="B78" s="759" t="s">
        <v>2085</v>
      </c>
      <c r="C78" s="760"/>
      <c r="D78" s="760"/>
      <c r="E78" s="760"/>
      <c r="F78" s="760"/>
      <c r="G78" s="760"/>
      <c r="H78" s="760"/>
      <c r="I78" s="760"/>
      <c r="J78" s="760"/>
      <c r="K78" s="760"/>
      <c r="L78" s="760"/>
      <c r="M78" s="761"/>
      <c r="N78" s="99">
        <f>N43+N54+N65+N76</f>
        <v>1599.321310148724</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319.86426202974485</v>
      </c>
      <c r="M83" s="794"/>
      <c r="N83" s="51"/>
    </row>
    <row r="84" spans="1:14">
      <c r="B84" s="89" t="s">
        <v>2090</v>
      </c>
      <c r="C84" s="90"/>
      <c r="D84" s="90"/>
      <c r="E84" s="90"/>
      <c r="F84" s="90"/>
      <c r="G84" s="90"/>
      <c r="H84" s="90"/>
      <c r="I84" s="87"/>
      <c r="J84" s="88"/>
      <c r="K84" s="259">
        <v>0.05</v>
      </c>
      <c r="L84" s="793">
        <f>N78*K84</f>
        <v>79.966065507436213</v>
      </c>
      <c r="M84" s="794"/>
      <c r="N84" s="51"/>
    </row>
    <row r="85" spans="1:14" ht="15.75" thickBot="1">
      <c r="B85" s="91" t="s">
        <v>2091</v>
      </c>
      <c r="C85" s="92"/>
      <c r="D85" s="92"/>
      <c r="E85" s="92"/>
      <c r="F85" s="92"/>
      <c r="G85" s="92"/>
      <c r="H85" s="92"/>
      <c r="I85" s="93"/>
      <c r="J85" s="94"/>
      <c r="K85" s="260">
        <v>0.05</v>
      </c>
      <c r="L85" s="795">
        <f>N78*K85</f>
        <v>79.966065507436213</v>
      </c>
      <c r="M85" s="796"/>
      <c r="N85" s="51"/>
    </row>
    <row r="86" spans="1:14" ht="15.75" thickBot="1">
      <c r="B86" s="759" t="s">
        <v>2072</v>
      </c>
      <c r="C86" s="760"/>
      <c r="D86" s="760"/>
      <c r="E86" s="760"/>
      <c r="F86" s="760"/>
      <c r="G86" s="760"/>
      <c r="H86" s="760"/>
      <c r="I86" s="760"/>
      <c r="J86" s="760"/>
      <c r="K86" s="760"/>
      <c r="L86" s="760"/>
      <c r="M86" s="761"/>
      <c r="N86" s="52">
        <f>L83+L84+L85</f>
        <v>479.79639304461728</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2079.1177031933412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216</v>
      </c>
      <c r="C31" s="81" t="s">
        <v>2128</v>
      </c>
      <c r="D31" s="82"/>
      <c r="E31" s="82"/>
      <c r="F31" s="82"/>
      <c r="G31" s="82"/>
      <c r="H31" s="82"/>
      <c r="I31" s="82"/>
      <c r="J31" s="83"/>
      <c r="K31" s="263"/>
      <c r="L31" s="261" t="s">
        <v>145</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26"/>
      <c r="N36" s="227"/>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351"/>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1330</v>
      </c>
      <c r="B48" s="43" t="str">
        <f>VLOOKUP(A48,MATERIALES!A4:D373,3,FALSE)</f>
        <v>Emulsión CRL-1hm</v>
      </c>
      <c r="C48" s="236"/>
      <c r="D48" s="236"/>
      <c r="E48" s="236"/>
      <c r="F48" s="236"/>
      <c r="G48" s="236"/>
      <c r="H48" s="236"/>
      <c r="I48" s="223"/>
      <c r="J48" s="200" t="str">
        <f>VLOOKUP(A48,MATERIALES!A4:D373,2,FALSE)</f>
        <v>lt</v>
      </c>
      <c r="K48" s="237">
        <v>1</v>
      </c>
      <c r="L48" s="222"/>
      <c r="M48" s="352">
        <f>VLOOKUP(A48,MATERIALES!A4:D395,4,FALSE)</f>
        <v>1823.0502494463242</v>
      </c>
      <c r="N48" s="227">
        <f>K48*M48</f>
        <v>1823.0502494463242</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1823.0502494463242</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2:15" ht="15.75" thickBot="1">
      <c r="B65" s="765" t="s">
        <v>2072</v>
      </c>
      <c r="C65" s="766"/>
      <c r="D65" s="766"/>
      <c r="E65" s="766"/>
      <c r="F65" s="766"/>
      <c r="G65" s="766"/>
      <c r="H65" s="766"/>
      <c r="I65" s="766"/>
      <c r="J65" s="766"/>
      <c r="K65" s="766"/>
      <c r="L65" s="766"/>
      <c r="M65" s="767"/>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85" t="s">
        <v>2108</v>
      </c>
      <c r="C69" s="786"/>
      <c r="D69" s="786"/>
      <c r="E69" s="786"/>
      <c r="F69" s="786"/>
      <c r="G69" s="786"/>
      <c r="H69" s="786"/>
      <c r="I69" s="73" t="s">
        <v>2082</v>
      </c>
      <c r="J69" s="75" t="s">
        <v>2109</v>
      </c>
      <c r="K69" s="74" t="s">
        <v>2084</v>
      </c>
      <c r="L69" s="787" t="s">
        <v>2070</v>
      </c>
      <c r="M69" s="788"/>
      <c r="N69" s="98" t="s">
        <v>2071</v>
      </c>
    </row>
    <row r="70" spans="2:15">
      <c r="B70" s="49"/>
      <c r="C70" s="47"/>
      <c r="D70" s="47"/>
      <c r="E70" s="47"/>
      <c r="F70" s="47"/>
      <c r="G70" s="47"/>
      <c r="H70" s="47"/>
      <c r="I70" s="247"/>
      <c r="J70" s="248"/>
      <c r="K70" s="249"/>
      <c r="L70" s="50"/>
      <c r="M70" s="250"/>
      <c r="N70" s="345"/>
      <c r="O70" s="106"/>
    </row>
    <row r="71" spans="2:15">
      <c r="B71" s="49"/>
      <c r="C71" s="47"/>
      <c r="D71" s="47"/>
      <c r="E71" s="47"/>
      <c r="F71" s="47"/>
      <c r="G71" s="47"/>
      <c r="H71" s="47"/>
      <c r="I71" s="247"/>
      <c r="J71" s="248"/>
      <c r="K71" s="249"/>
      <c r="L71" s="50"/>
      <c r="M71" s="254"/>
      <c r="N71" s="345"/>
    </row>
    <row r="72" spans="2:15">
      <c r="B72" s="49"/>
      <c r="C72" s="47"/>
      <c r="D72" s="47"/>
      <c r="E72" s="47"/>
      <c r="F72" s="47"/>
      <c r="G72" s="47"/>
      <c r="H72" s="47"/>
      <c r="I72" s="234"/>
      <c r="J72" s="252"/>
      <c r="K72" s="253"/>
      <c r="L72" s="50"/>
      <c r="M72" s="255"/>
      <c r="N72" s="251"/>
    </row>
    <row r="73" spans="2:15">
      <c r="B73" s="49"/>
      <c r="C73" s="47"/>
      <c r="D73" s="47"/>
      <c r="E73" s="47"/>
      <c r="F73" s="47"/>
      <c r="G73" s="47"/>
      <c r="H73" s="47"/>
      <c r="I73" s="234"/>
      <c r="J73" s="252"/>
      <c r="K73" s="253"/>
      <c r="L73" s="273"/>
      <c r="M73" s="255"/>
      <c r="N73" s="251"/>
    </row>
    <row r="74" spans="2:15">
      <c r="B74" s="49"/>
      <c r="C74" s="47"/>
      <c r="D74" s="47"/>
      <c r="E74" s="47"/>
      <c r="F74" s="47"/>
      <c r="G74" s="47"/>
      <c r="H74" s="47"/>
      <c r="I74" s="234"/>
      <c r="J74" s="252"/>
      <c r="K74" s="253"/>
      <c r="L74" s="273"/>
      <c r="M74" s="255"/>
      <c r="N74" s="251"/>
    </row>
    <row r="75" spans="2:15" ht="15.75" thickBot="1">
      <c r="B75" s="746"/>
      <c r="C75" s="747"/>
      <c r="D75" s="747"/>
      <c r="E75" s="747"/>
      <c r="F75" s="747"/>
      <c r="G75" s="747"/>
      <c r="H75" s="747"/>
      <c r="I75" s="124"/>
      <c r="J75" s="124"/>
      <c r="K75" s="124"/>
      <c r="L75" s="847"/>
      <c r="M75" s="847"/>
      <c r="N75" s="45"/>
    </row>
    <row r="76" spans="2:15" ht="15.75" thickBot="1">
      <c r="B76" s="765" t="s">
        <v>2072</v>
      </c>
      <c r="C76" s="766"/>
      <c r="D76" s="766"/>
      <c r="E76" s="766"/>
      <c r="F76" s="766"/>
      <c r="G76" s="766"/>
      <c r="H76" s="766"/>
      <c r="I76" s="766"/>
      <c r="J76" s="766"/>
      <c r="K76" s="766"/>
      <c r="L76" s="766"/>
      <c r="M76" s="767"/>
      <c r="N76" s="256"/>
    </row>
    <row r="77" spans="2:15" ht="15.75" thickBot="1">
      <c r="B77" s="33"/>
      <c r="C77" s="34"/>
      <c r="D77" s="34"/>
      <c r="E77" s="34"/>
      <c r="F77" s="34"/>
      <c r="G77" s="34"/>
      <c r="H77" s="34"/>
      <c r="I77" s="34"/>
      <c r="J77" s="34"/>
      <c r="K77" s="34"/>
      <c r="L77" s="34"/>
      <c r="M77" s="34"/>
      <c r="N77" s="35"/>
    </row>
    <row r="78" spans="2:15" ht="15.75" thickBot="1">
      <c r="B78" s="759" t="s">
        <v>2085</v>
      </c>
      <c r="C78" s="760"/>
      <c r="D78" s="760"/>
      <c r="E78" s="760"/>
      <c r="F78" s="760"/>
      <c r="G78" s="760"/>
      <c r="H78" s="760"/>
      <c r="I78" s="760"/>
      <c r="J78" s="760"/>
      <c r="K78" s="760"/>
      <c r="L78" s="760"/>
      <c r="M78" s="761"/>
      <c r="N78" s="99">
        <f>N43+N54+N65+N76</f>
        <v>1823.0502494463242</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364.61004988926487</v>
      </c>
      <c r="M83" s="794"/>
      <c r="N83" s="51"/>
    </row>
    <row r="84" spans="1:14">
      <c r="B84" s="89" t="s">
        <v>2090</v>
      </c>
      <c r="C84" s="90"/>
      <c r="D84" s="90"/>
      <c r="E84" s="90"/>
      <c r="F84" s="90"/>
      <c r="G84" s="90"/>
      <c r="H84" s="90"/>
      <c r="I84" s="87"/>
      <c r="J84" s="88"/>
      <c r="K84" s="259">
        <v>0.05</v>
      </c>
      <c r="L84" s="793">
        <f>N78*K84</f>
        <v>91.152512472316218</v>
      </c>
      <c r="M84" s="794"/>
      <c r="N84" s="51"/>
    </row>
    <row r="85" spans="1:14" ht="15.75" thickBot="1">
      <c r="B85" s="91" t="s">
        <v>2091</v>
      </c>
      <c r="C85" s="92"/>
      <c r="D85" s="92"/>
      <c r="E85" s="92"/>
      <c r="F85" s="92"/>
      <c r="G85" s="92"/>
      <c r="H85" s="92"/>
      <c r="I85" s="93"/>
      <c r="J85" s="94"/>
      <c r="K85" s="260">
        <v>0.05</v>
      </c>
      <c r="L85" s="795">
        <f>N78*K85</f>
        <v>91.152512472316218</v>
      </c>
      <c r="M85" s="796"/>
      <c r="N85" s="51"/>
    </row>
    <row r="86" spans="1:14" ht="15.75" thickBot="1">
      <c r="B86" s="759" t="s">
        <v>2072</v>
      </c>
      <c r="C86" s="760"/>
      <c r="D86" s="760"/>
      <c r="E86" s="760"/>
      <c r="F86" s="760"/>
      <c r="G86" s="760"/>
      <c r="H86" s="760"/>
      <c r="I86" s="760"/>
      <c r="J86" s="760"/>
      <c r="K86" s="760"/>
      <c r="L86" s="760"/>
      <c r="M86" s="761"/>
      <c r="N86" s="52">
        <f>L83+L84+L85</f>
        <v>546.91507483389728</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2369.9653242802215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218</v>
      </c>
      <c r="C31" s="81" t="s">
        <v>2129</v>
      </c>
      <c r="D31" s="82"/>
      <c r="E31" s="82"/>
      <c r="F31" s="82"/>
      <c r="G31" s="82"/>
      <c r="H31" s="82"/>
      <c r="I31" s="82"/>
      <c r="J31" s="83"/>
      <c r="K31" s="263"/>
      <c r="L31" s="261" t="s">
        <v>145</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26"/>
      <c r="N36" s="227"/>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351"/>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1328</v>
      </c>
      <c r="B48" s="43" t="str">
        <f>VLOOKUP(A48,MATERIALES!A4:D373,3,FALSE)</f>
        <v>Emulsión CRL-1h</v>
      </c>
      <c r="C48" s="236"/>
      <c r="D48" s="236"/>
      <c r="E48" s="236"/>
      <c r="F48" s="236"/>
      <c r="G48" s="236"/>
      <c r="H48" s="236"/>
      <c r="I48" s="223"/>
      <c r="J48" s="200" t="str">
        <f>VLOOKUP(A48,MATERIALES!A4:D373,2,FALSE)</f>
        <v>lt</v>
      </c>
      <c r="K48" s="237">
        <v>1</v>
      </c>
      <c r="L48" s="222"/>
      <c r="M48" s="352">
        <f>VLOOKUP(A48,MATERIALES!A4:D395,4,FALSE)</f>
        <v>1639.2129653869665</v>
      </c>
      <c r="N48" s="227">
        <f>K48*M48</f>
        <v>1639.2129653869665</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1639.2129653869665</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2:15" ht="15.75" thickBot="1">
      <c r="B65" s="765" t="s">
        <v>2072</v>
      </c>
      <c r="C65" s="766"/>
      <c r="D65" s="766"/>
      <c r="E65" s="766"/>
      <c r="F65" s="766"/>
      <c r="G65" s="766"/>
      <c r="H65" s="766"/>
      <c r="I65" s="766"/>
      <c r="J65" s="766"/>
      <c r="K65" s="766"/>
      <c r="L65" s="766"/>
      <c r="M65" s="767"/>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85" t="s">
        <v>2108</v>
      </c>
      <c r="C69" s="786"/>
      <c r="D69" s="786"/>
      <c r="E69" s="786"/>
      <c r="F69" s="786"/>
      <c r="G69" s="786"/>
      <c r="H69" s="786"/>
      <c r="I69" s="73" t="s">
        <v>2082</v>
      </c>
      <c r="J69" s="75" t="s">
        <v>2109</v>
      </c>
      <c r="K69" s="74" t="s">
        <v>2084</v>
      </c>
      <c r="L69" s="787" t="s">
        <v>2070</v>
      </c>
      <c r="M69" s="788"/>
      <c r="N69" s="98" t="s">
        <v>2071</v>
      </c>
    </row>
    <row r="70" spans="2:15">
      <c r="B70" s="49"/>
      <c r="C70" s="47"/>
      <c r="D70" s="47"/>
      <c r="E70" s="47"/>
      <c r="F70" s="47"/>
      <c r="G70" s="47"/>
      <c r="H70" s="47"/>
      <c r="I70" s="247"/>
      <c r="J70" s="248"/>
      <c r="K70" s="249"/>
      <c r="L70" s="50"/>
      <c r="M70" s="250"/>
      <c r="N70" s="345"/>
      <c r="O70" s="106"/>
    </row>
    <row r="71" spans="2:15">
      <c r="B71" s="49"/>
      <c r="C71" s="47"/>
      <c r="D71" s="47"/>
      <c r="E71" s="47"/>
      <c r="F71" s="47"/>
      <c r="G71" s="47"/>
      <c r="H71" s="47"/>
      <c r="I71" s="247"/>
      <c r="J71" s="248"/>
      <c r="K71" s="249"/>
      <c r="L71" s="50"/>
      <c r="M71" s="254"/>
      <c r="N71" s="345"/>
    </row>
    <row r="72" spans="2:15">
      <c r="B72" s="49"/>
      <c r="C72" s="47"/>
      <c r="D72" s="47"/>
      <c r="E72" s="47"/>
      <c r="F72" s="47"/>
      <c r="G72" s="47"/>
      <c r="H72" s="47"/>
      <c r="I72" s="234"/>
      <c r="J72" s="252"/>
      <c r="K72" s="253"/>
      <c r="L72" s="50"/>
      <c r="M72" s="255"/>
      <c r="N72" s="251"/>
    </row>
    <row r="73" spans="2:15">
      <c r="B73" s="49"/>
      <c r="C73" s="47"/>
      <c r="D73" s="47"/>
      <c r="E73" s="47"/>
      <c r="F73" s="47"/>
      <c r="G73" s="47"/>
      <c r="H73" s="47"/>
      <c r="I73" s="234"/>
      <c r="J73" s="252"/>
      <c r="K73" s="253"/>
      <c r="L73" s="273"/>
      <c r="M73" s="255"/>
      <c r="N73" s="251"/>
    </row>
    <row r="74" spans="2:15">
      <c r="B74" s="49"/>
      <c r="C74" s="47"/>
      <c r="D74" s="47"/>
      <c r="E74" s="47"/>
      <c r="F74" s="47"/>
      <c r="G74" s="47"/>
      <c r="H74" s="47"/>
      <c r="I74" s="234"/>
      <c r="J74" s="252"/>
      <c r="K74" s="253"/>
      <c r="L74" s="273"/>
      <c r="M74" s="255"/>
      <c r="N74" s="251"/>
    </row>
    <row r="75" spans="2:15" ht="15.75" thickBot="1">
      <c r="B75" s="746"/>
      <c r="C75" s="747"/>
      <c r="D75" s="747"/>
      <c r="E75" s="747"/>
      <c r="F75" s="747"/>
      <c r="G75" s="747"/>
      <c r="H75" s="747"/>
      <c r="I75" s="124"/>
      <c r="J75" s="124"/>
      <c r="K75" s="124"/>
      <c r="L75" s="847"/>
      <c r="M75" s="847"/>
      <c r="N75" s="45"/>
    </row>
    <row r="76" spans="2:15" ht="15.75" thickBot="1">
      <c r="B76" s="765" t="s">
        <v>2072</v>
      </c>
      <c r="C76" s="766"/>
      <c r="D76" s="766"/>
      <c r="E76" s="766"/>
      <c r="F76" s="766"/>
      <c r="G76" s="766"/>
      <c r="H76" s="766"/>
      <c r="I76" s="766"/>
      <c r="J76" s="766"/>
      <c r="K76" s="766"/>
      <c r="L76" s="766"/>
      <c r="M76" s="767"/>
      <c r="N76" s="256"/>
    </row>
    <row r="77" spans="2:15" ht="15.75" thickBot="1">
      <c r="B77" s="33"/>
      <c r="C77" s="34"/>
      <c r="D77" s="34"/>
      <c r="E77" s="34"/>
      <c r="F77" s="34"/>
      <c r="G77" s="34"/>
      <c r="H77" s="34"/>
      <c r="I77" s="34"/>
      <c r="J77" s="34"/>
      <c r="K77" s="34"/>
      <c r="L77" s="34"/>
      <c r="M77" s="34"/>
      <c r="N77" s="35"/>
    </row>
    <row r="78" spans="2:15" ht="15.75" thickBot="1">
      <c r="B78" s="759" t="s">
        <v>2085</v>
      </c>
      <c r="C78" s="760"/>
      <c r="D78" s="760"/>
      <c r="E78" s="760"/>
      <c r="F78" s="760"/>
      <c r="G78" s="760"/>
      <c r="H78" s="760"/>
      <c r="I78" s="760"/>
      <c r="J78" s="760"/>
      <c r="K78" s="760"/>
      <c r="L78" s="760"/>
      <c r="M78" s="761"/>
      <c r="N78" s="99">
        <f>N43+N54+N65+N76</f>
        <v>1639.2129653869665</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327.8425930773933</v>
      </c>
      <c r="M83" s="794"/>
      <c r="N83" s="51"/>
    </row>
    <row r="84" spans="1:14">
      <c r="B84" s="89" t="s">
        <v>2090</v>
      </c>
      <c r="C84" s="90"/>
      <c r="D84" s="90"/>
      <c r="E84" s="90"/>
      <c r="F84" s="90"/>
      <c r="G84" s="90"/>
      <c r="H84" s="90"/>
      <c r="I84" s="87"/>
      <c r="J84" s="88"/>
      <c r="K84" s="259">
        <v>0.05</v>
      </c>
      <c r="L84" s="793">
        <f>N78*K84</f>
        <v>81.960648269348326</v>
      </c>
      <c r="M84" s="794"/>
      <c r="N84" s="51"/>
    </row>
    <row r="85" spans="1:14" ht="15.75" thickBot="1">
      <c r="B85" s="91" t="s">
        <v>2091</v>
      </c>
      <c r="C85" s="92"/>
      <c r="D85" s="92"/>
      <c r="E85" s="92"/>
      <c r="F85" s="92"/>
      <c r="G85" s="92"/>
      <c r="H85" s="92"/>
      <c r="I85" s="93"/>
      <c r="J85" s="94"/>
      <c r="K85" s="260">
        <v>0.05</v>
      </c>
      <c r="L85" s="795">
        <f>N78*K85</f>
        <v>81.960648269348326</v>
      </c>
      <c r="M85" s="796"/>
      <c r="N85" s="51"/>
    </row>
    <row r="86" spans="1:14" ht="15.75" thickBot="1">
      <c r="B86" s="759" t="s">
        <v>2072</v>
      </c>
      <c r="C86" s="760"/>
      <c r="D86" s="760"/>
      <c r="E86" s="760"/>
      <c r="F86" s="760"/>
      <c r="G86" s="760"/>
      <c r="H86" s="760"/>
      <c r="I86" s="760"/>
      <c r="J86" s="760"/>
      <c r="K86" s="760"/>
      <c r="L86" s="760"/>
      <c r="M86" s="761"/>
      <c r="N86" s="52">
        <f>L83+L84+L85</f>
        <v>491.76388961608995</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2130.9768550030567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220</v>
      </c>
      <c r="C31" s="81" t="s">
        <v>2130</v>
      </c>
      <c r="D31" s="82"/>
      <c r="E31" s="82"/>
      <c r="F31" s="82"/>
      <c r="G31" s="82"/>
      <c r="H31" s="82"/>
      <c r="I31" s="82"/>
      <c r="J31" s="83"/>
      <c r="K31" s="263"/>
      <c r="L31" s="261" t="s">
        <v>128</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26"/>
      <c r="N36" s="227"/>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351"/>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1226</v>
      </c>
      <c r="B48" s="43" t="str">
        <f>VLOOKUP(A48,MATERIALES!A4:D373,3,FALSE)</f>
        <v>Cemento Asfáltico Modificado Con Grano De Caucho Reciclado Tipo I</v>
      </c>
      <c r="C48" s="236"/>
      <c r="D48" s="236"/>
      <c r="E48" s="236"/>
      <c r="F48" s="236"/>
      <c r="G48" s="236"/>
      <c r="H48" s="236"/>
      <c r="I48" s="223"/>
      <c r="J48" s="200" t="str">
        <f>VLOOKUP(A48,MATERIALES!A4:D373,2,FALSE)</f>
        <v>kg</v>
      </c>
      <c r="K48" s="237">
        <v>1</v>
      </c>
      <c r="L48" s="222"/>
      <c r="M48" s="352">
        <f>VLOOKUP(A48,MATERIALES!A4:D395,4,FALSE)</f>
        <v>2503.4147288307086</v>
      </c>
      <c r="N48" s="227">
        <f>K48*M48</f>
        <v>2503.4147288307086</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2503.4147288307086</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2:15" ht="15.75" thickBot="1">
      <c r="B65" s="765" t="s">
        <v>2072</v>
      </c>
      <c r="C65" s="766"/>
      <c r="D65" s="766"/>
      <c r="E65" s="766"/>
      <c r="F65" s="766"/>
      <c r="G65" s="766"/>
      <c r="H65" s="766"/>
      <c r="I65" s="766"/>
      <c r="J65" s="766"/>
      <c r="K65" s="766"/>
      <c r="L65" s="766"/>
      <c r="M65" s="767"/>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85" t="s">
        <v>2108</v>
      </c>
      <c r="C69" s="786"/>
      <c r="D69" s="786"/>
      <c r="E69" s="786"/>
      <c r="F69" s="786"/>
      <c r="G69" s="786"/>
      <c r="H69" s="786"/>
      <c r="I69" s="73" t="s">
        <v>2082</v>
      </c>
      <c r="J69" s="75" t="s">
        <v>2109</v>
      </c>
      <c r="K69" s="74" t="s">
        <v>2084</v>
      </c>
      <c r="L69" s="787" t="s">
        <v>2070</v>
      </c>
      <c r="M69" s="788"/>
      <c r="N69" s="98" t="s">
        <v>2071</v>
      </c>
    </row>
    <row r="70" spans="2:15">
      <c r="B70" s="49"/>
      <c r="C70" s="47"/>
      <c r="D70" s="47"/>
      <c r="E70" s="47"/>
      <c r="F70" s="47"/>
      <c r="G70" s="47"/>
      <c r="H70" s="47"/>
      <c r="I70" s="247"/>
      <c r="J70" s="248"/>
      <c r="K70" s="249"/>
      <c r="L70" s="50"/>
      <c r="M70" s="250"/>
      <c r="N70" s="345"/>
      <c r="O70" s="106"/>
    </row>
    <row r="71" spans="2:15">
      <c r="B71" s="49"/>
      <c r="C71" s="47"/>
      <c r="D71" s="47"/>
      <c r="E71" s="47"/>
      <c r="F71" s="47"/>
      <c r="G71" s="47"/>
      <c r="H71" s="47"/>
      <c r="I71" s="247"/>
      <c r="J71" s="248"/>
      <c r="K71" s="249"/>
      <c r="L71" s="50"/>
      <c r="M71" s="254"/>
      <c r="N71" s="345"/>
    </row>
    <row r="72" spans="2:15">
      <c r="B72" s="49"/>
      <c r="C72" s="47"/>
      <c r="D72" s="47"/>
      <c r="E72" s="47"/>
      <c r="F72" s="47"/>
      <c r="G72" s="47"/>
      <c r="H72" s="47"/>
      <c r="I72" s="234"/>
      <c r="J72" s="252"/>
      <c r="K72" s="253"/>
      <c r="L72" s="50"/>
      <c r="M72" s="255"/>
      <c r="N72" s="251"/>
    </row>
    <row r="73" spans="2:15">
      <c r="B73" s="49"/>
      <c r="C73" s="47"/>
      <c r="D73" s="47"/>
      <c r="E73" s="47"/>
      <c r="F73" s="47"/>
      <c r="G73" s="47"/>
      <c r="H73" s="47"/>
      <c r="I73" s="234"/>
      <c r="J73" s="252"/>
      <c r="K73" s="253"/>
      <c r="L73" s="273"/>
      <c r="M73" s="255"/>
      <c r="N73" s="251"/>
    </row>
    <row r="74" spans="2:15">
      <c r="B74" s="49"/>
      <c r="C74" s="47"/>
      <c r="D74" s="47"/>
      <c r="E74" s="47"/>
      <c r="F74" s="47"/>
      <c r="G74" s="47"/>
      <c r="H74" s="47"/>
      <c r="I74" s="234"/>
      <c r="J74" s="252"/>
      <c r="K74" s="253"/>
      <c r="L74" s="273"/>
      <c r="M74" s="255"/>
      <c r="N74" s="251"/>
    </row>
    <row r="75" spans="2:15" ht="15.75" thickBot="1">
      <c r="B75" s="746"/>
      <c r="C75" s="747"/>
      <c r="D75" s="747"/>
      <c r="E75" s="747"/>
      <c r="F75" s="747"/>
      <c r="G75" s="747"/>
      <c r="H75" s="747"/>
      <c r="I75" s="124"/>
      <c r="J75" s="124"/>
      <c r="K75" s="124"/>
      <c r="L75" s="847"/>
      <c r="M75" s="847"/>
      <c r="N75" s="45"/>
    </row>
    <row r="76" spans="2:15" ht="15.75" thickBot="1">
      <c r="B76" s="765" t="s">
        <v>2072</v>
      </c>
      <c r="C76" s="766"/>
      <c r="D76" s="766"/>
      <c r="E76" s="766"/>
      <c r="F76" s="766"/>
      <c r="G76" s="766"/>
      <c r="H76" s="766"/>
      <c r="I76" s="766"/>
      <c r="J76" s="766"/>
      <c r="K76" s="766"/>
      <c r="L76" s="766"/>
      <c r="M76" s="767"/>
      <c r="N76" s="256"/>
    </row>
    <row r="77" spans="2:15" ht="15.75" thickBot="1">
      <c r="B77" s="33"/>
      <c r="C77" s="34"/>
      <c r="D77" s="34"/>
      <c r="E77" s="34"/>
      <c r="F77" s="34"/>
      <c r="G77" s="34"/>
      <c r="H77" s="34"/>
      <c r="I77" s="34"/>
      <c r="J77" s="34"/>
      <c r="K77" s="34"/>
      <c r="L77" s="34"/>
      <c r="M77" s="34"/>
      <c r="N77" s="35"/>
    </row>
    <row r="78" spans="2:15" ht="15.75" thickBot="1">
      <c r="B78" s="759" t="s">
        <v>2085</v>
      </c>
      <c r="C78" s="760"/>
      <c r="D78" s="760"/>
      <c r="E78" s="760"/>
      <c r="F78" s="760"/>
      <c r="G78" s="760"/>
      <c r="H78" s="760"/>
      <c r="I78" s="760"/>
      <c r="J78" s="760"/>
      <c r="K78" s="760"/>
      <c r="L78" s="760"/>
      <c r="M78" s="761"/>
      <c r="N78" s="99">
        <f>N43+N54+N65+N76</f>
        <v>2503.4147288307086</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500.68294576614176</v>
      </c>
      <c r="M83" s="794"/>
      <c r="N83" s="51"/>
    </row>
    <row r="84" spans="1:14">
      <c r="B84" s="89" t="s">
        <v>2090</v>
      </c>
      <c r="C84" s="90"/>
      <c r="D84" s="90"/>
      <c r="E84" s="90"/>
      <c r="F84" s="90"/>
      <c r="G84" s="90"/>
      <c r="H84" s="90"/>
      <c r="I84" s="87"/>
      <c r="J84" s="88"/>
      <c r="K84" s="259">
        <v>0.05</v>
      </c>
      <c r="L84" s="793">
        <f>N78*K84</f>
        <v>125.17073644153544</v>
      </c>
      <c r="M84" s="794"/>
      <c r="N84" s="51"/>
    </row>
    <row r="85" spans="1:14" ht="15.75" thickBot="1">
      <c r="B85" s="91" t="s">
        <v>2091</v>
      </c>
      <c r="C85" s="92"/>
      <c r="D85" s="92"/>
      <c r="E85" s="92"/>
      <c r="F85" s="92"/>
      <c r="G85" s="92"/>
      <c r="H85" s="92"/>
      <c r="I85" s="93"/>
      <c r="J85" s="94"/>
      <c r="K85" s="260">
        <v>0.05</v>
      </c>
      <c r="L85" s="795">
        <f>N78*K85</f>
        <v>125.17073644153544</v>
      </c>
      <c r="M85" s="796"/>
      <c r="N85" s="51"/>
    </row>
    <row r="86" spans="1:14" ht="15.75" thickBot="1">
      <c r="B86" s="759" t="s">
        <v>2072</v>
      </c>
      <c r="C86" s="760"/>
      <c r="D86" s="760"/>
      <c r="E86" s="760"/>
      <c r="F86" s="760"/>
      <c r="G86" s="760"/>
      <c r="H86" s="760"/>
      <c r="I86" s="760"/>
      <c r="J86" s="760"/>
      <c r="K86" s="760"/>
      <c r="L86" s="760"/>
      <c r="M86" s="761"/>
      <c r="N86" s="52">
        <f>L83+L84+L85</f>
        <v>751.02441864921252</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3254.4391474799213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222</v>
      </c>
      <c r="C31" s="81" t="s">
        <v>2131</v>
      </c>
      <c r="D31" s="82"/>
      <c r="E31" s="82"/>
      <c r="F31" s="82"/>
      <c r="G31" s="82"/>
      <c r="H31" s="82"/>
      <c r="I31" s="82"/>
      <c r="J31" s="83"/>
      <c r="K31" s="263"/>
      <c r="L31" s="261" t="s">
        <v>128</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26"/>
      <c r="N36" s="227"/>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351"/>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1228</v>
      </c>
      <c r="B48" s="43" t="str">
        <f>VLOOKUP(A48,MATERIALES!A4:D373,3,FALSE)</f>
        <v>Cemento Asfáltico Modificado Con Grano De Caucho Reciclado Tipo Il</v>
      </c>
      <c r="C48" s="236"/>
      <c r="D48" s="236"/>
      <c r="E48" s="236"/>
      <c r="F48" s="236"/>
      <c r="G48" s="236"/>
      <c r="H48" s="236"/>
      <c r="I48" s="223"/>
      <c r="J48" s="200" t="str">
        <f>VLOOKUP(A48,MATERIALES!A4:D373,2,FALSE)</f>
        <v>kg</v>
      </c>
      <c r="K48" s="237">
        <v>1</v>
      </c>
      <c r="L48" s="222"/>
      <c r="M48" s="352">
        <f>VLOOKUP(A48,MATERIALES!A4:D395,4,FALSE)</f>
        <v>2472.8774164243719</v>
      </c>
      <c r="N48" s="227">
        <f>K48*M48</f>
        <v>2472.8774164243719</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2472.8774164243719</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2:15" ht="15.75" thickBot="1">
      <c r="B65" s="765" t="s">
        <v>2072</v>
      </c>
      <c r="C65" s="766"/>
      <c r="D65" s="766"/>
      <c r="E65" s="766"/>
      <c r="F65" s="766"/>
      <c r="G65" s="766"/>
      <c r="H65" s="766"/>
      <c r="I65" s="766"/>
      <c r="J65" s="766"/>
      <c r="K65" s="766"/>
      <c r="L65" s="766"/>
      <c r="M65" s="767"/>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85" t="s">
        <v>2108</v>
      </c>
      <c r="C69" s="786"/>
      <c r="D69" s="786"/>
      <c r="E69" s="786"/>
      <c r="F69" s="786"/>
      <c r="G69" s="786"/>
      <c r="H69" s="786"/>
      <c r="I69" s="73" t="s">
        <v>2082</v>
      </c>
      <c r="J69" s="75" t="s">
        <v>2109</v>
      </c>
      <c r="K69" s="74" t="s">
        <v>2084</v>
      </c>
      <c r="L69" s="787" t="s">
        <v>2070</v>
      </c>
      <c r="M69" s="788"/>
      <c r="N69" s="98" t="s">
        <v>2071</v>
      </c>
    </row>
    <row r="70" spans="2:15">
      <c r="B70" s="49"/>
      <c r="C70" s="47"/>
      <c r="D70" s="47"/>
      <c r="E70" s="47"/>
      <c r="F70" s="47"/>
      <c r="G70" s="47"/>
      <c r="H70" s="47"/>
      <c r="I70" s="247"/>
      <c r="J70" s="248"/>
      <c r="K70" s="249"/>
      <c r="L70" s="50"/>
      <c r="M70" s="250"/>
      <c r="N70" s="345"/>
      <c r="O70" s="106"/>
    </row>
    <row r="71" spans="2:15">
      <c r="B71" s="49"/>
      <c r="C71" s="47"/>
      <c r="D71" s="47"/>
      <c r="E71" s="47"/>
      <c r="F71" s="47"/>
      <c r="G71" s="47"/>
      <c r="H71" s="47"/>
      <c r="I71" s="247"/>
      <c r="J71" s="248"/>
      <c r="K71" s="249"/>
      <c r="L71" s="50"/>
      <c r="M71" s="254"/>
      <c r="N71" s="345"/>
    </row>
    <row r="72" spans="2:15">
      <c r="B72" s="49"/>
      <c r="C72" s="47"/>
      <c r="D72" s="47"/>
      <c r="E72" s="47"/>
      <c r="F72" s="47"/>
      <c r="G72" s="47"/>
      <c r="H72" s="47"/>
      <c r="I72" s="234"/>
      <c r="J72" s="252"/>
      <c r="K72" s="253"/>
      <c r="L72" s="50"/>
      <c r="M72" s="255"/>
      <c r="N72" s="251"/>
    </row>
    <row r="73" spans="2:15">
      <c r="B73" s="49"/>
      <c r="C73" s="47"/>
      <c r="D73" s="47"/>
      <c r="E73" s="47"/>
      <c r="F73" s="47"/>
      <c r="G73" s="47"/>
      <c r="H73" s="47"/>
      <c r="I73" s="234"/>
      <c r="J73" s="252"/>
      <c r="K73" s="253"/>
      <c r="L73" s="273"/>
      <c r="M73" s="255"/>
      <c r="N73" s="251"/>
    </row>
    <row r="74" spans="2:15">
      <c r="B74" s="49"/>
      <c r="C74" s="47"/>
      <c r="D74" s="47"/>
      <c r="E74" s="47"/>
      <c r="F74" s="47"/>
      <c r="G74" s="47"/>
      <c r="H74" s="47"/>
      <c r="I74" s="234"/>
      <c r="J74" s="252"/>
      <c r="K74" s="253"/>
      <c r="L74" s="273"/>
      <c r="M74" s="255"/>
      <c r="N74" s="251"/>
    </row>
    <row r="75" spans="2:15" ht="15.75" thickBot="1">
      <c r="B75" s="746"/>
      <c r="C75" s="747"/>
      <c r="D75" s="747"/>
      <c r="E75" s="747"/>
      <c r="F75" s="747"/>
      <c r="G75" s="747"/>
      <c r="H75" s="747"/>
      <c r="I75" s="124"/>
      <c r="J75" s="124"/>
      <c r="K75" s="124"/>
      <c r="L75" s="847"/>
      <c r="M75" s="847"/>
      <c r="N75" s="45"/>
    </row>
    <row r="76" spans="2:15" ht="15.75" thickBot="1">
      <c r="B76" s="759" t="s">
        <v>2072</v>
      </c>
      <c r="C76" s="760"/>
      <c r="D76" s="760"/>
      <c r="E76" s="760"/>
      <c r="F76" s="760"/>
      <c r="G76" s="760"/>
      <c r="H76" s="760"/>
      <c r="I76" s="766"/>
      <c r="J76" s="766"/>
      <c r="K76" s="766"/>
      <c r="L76" s="766"/>
      <c r="M76" s="767"/>
      <c r="N76" s="256"/>
    </row>
    <row r="77" spans="2:15" ht="15.75" thickBot="1">
      <c r="B77" s="33"/>
      <c r="C77" s="34"/>
      <c r="D77" s="34"/>
      <c r="E77" s="34"/>
      <c r="F77" s="34"/>
      <c r="G77" s="34"/>
      <c r="H77" s="34"/>
      <c r="I77" s="34"/>
      <c r="J77" s="34"/>
      <c r="K77" s="34"/>
      <c r="L77" s="34"/>
      <c r="M77" s="34"/>
      <c r="N77" s="35"/>
    </row>
    <row r="78" spans="2:15" ht="15.75" thickBot="1">
      <c r="B78" s="759" t="s">
        <v>2085</v>
      </c>
      <c r="C78" s="760"/>
      <c r="D78" s="760"/>
      <c r="E78" s="760"/>
      <c r="F78" s="760"/>
      <c r="G78" s="760"/>
      <c r="H78" s="760"/>
      <c r="I78" s="760"/>
      <c r="J78" s="760"/>
      <c r="K78" s="760"/>
      <c r="L78" s="760"/>
      <c r="M78" s="761"/>
      <c r="N78" s="99">
        <f>N43+N54+N65+N76</f>
        <v>2472.8774164243719</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494.57548328487439</v>
      </c>
      <c r="M83" s="794"/>
      <c r="N83" s="51"/>
    </row>
    <row r="84" spans="1:14">
      <c r="B84" s="89" t="s">
        <v>2090</v>
      </c>
      <c r="C84" s="90"/>
      <c r="D84" s="90"/>
      <c r="E84" s="90"/>
      <c r="F84" s="90"/>
      <c r="G84" s="90"/>
      <c r="H84" s="90"/>
      <c r="I84" s="87"/>
      <c r="J84" s="88"/>
      <c r="K84" s="259">
        <v>0.05</v>
      </c>
      <c r="L84" s="793">
        <f>N78*K84</f>
        <v>123.6438708212186</v>
      </c>
      <c r="M84" s="794"/>
      <c r="N84" s="51"/>
    </row>
    <row r="85" spans="1:14" ht="15.75" thickBot="1">
      <c r="B85" s="91" t="s">
        <v>2091</v>
      </c>
      <c r="C85" s="92"/>
      <c r="D85" s="92"/>
      <c r="E85" s="92"/>
      <c r="F85" s="92"/>
      <c r="G85" s="92"/>
      <c r="H85" s="92"/>
      <c r="I85" s="93"/>
      <c r="J85" s="94"/>
      <c r="K85" s="260">
        <v>0.05</v>
      </c>
      <c r="L85" s="795">
        <f>N78*K85</f>
        <v>123.6438708212186</v>
      </c>
      <c r="M85" s="796"/>
      <c r="N85" s="51"/>
    </row>
    <row r="86" spans="1:14" ht="15.75" thickBot="1">
      <c r="B86" s="759" t="s">
        <v>2072</v>
      </c>
      <c r="C86" s="760"/>
      <c r="D86" s="760"/>
      <c r="E86" s="760"/>
      <c r="F86" s="760"/>
      <c r="G86" s="760"/>
      <c r="H86" s="760"/>
      <c r="I86" s="760"/>
      <c r="J86" s="760"/>
      <c r="K86" s="760"/>
      <c r="L86" s="760"/>
      <c r="M86" s="761"/>
      <c r="N86" s="52">
        <f>L83+L84+L85</f>
        <v>741.86322492731153</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3214.7406413516833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224</v>
      </c>
      <c r="C31" s="81" t="s">
        <v>2132</v>
      </c>
      <c r="D31" s="82"/>
      <c r="E31" s="82"/>
      <c r="F31" s="82"/>
      <c r="G31" s="82"/>
      <c r="H31" s="82"/>
      <c r="I31" s="82"/>
      <c r="J31" s="83"/>
      <c r="K31" s="263"/>
      <c r="L31" s="261" t="s">
        <v>128</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26"/>
      <c r="N36" s="227"/>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351"/>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1230</v>
      </c>
      <c r="B48" s="43" t="str">
        <f>VLOOKUP(A48,MATERIALES!A4:D373,3,FALSE)</f>
        <v>Cemento Asfáltico Modificado Con Grano De Caucho Reciclado Tipo lll</v>
      </c>
      <c r="C48" s="236"/>
      <c r="D48" s="236"/>
      <c r="E48" s="236"/>
      <c r="F48" s="236"/>
      <c r="G48" s="236"/>
      <c r="H48" s="236"/>
      <c r="I48" s="223"/>
      <c r="J48" s="200" t="str">
        <f>VLOOKUP(A48,MATERIALES!A4:D373,2,FALSE)</f>
        <v>kg</v>
      </c>
      <c r="K48" s="237">
        <v>1</v>
      </c>
      <c r="L48" s="222"/>
      <c r="M48" s="352">
        <f>VLOOKUP(A48,MATERIALES!A4:D395,4,FALSE)</f>
        <v>2485.0923413869068</v>
      </c>
      <c r="N48" s="227">
        <f>K48*M48</f>
        <v>2485.0923413869068</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2485.0923413869068</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2:15" ht="15.75" thickBot="1">
      <c r="B65" s="765" t="s">
        <v>2072</v>
      </c>
      <c r="C65" s="766"/>
      <c r="D65" s="766"/>
      <c r="E65" s="766"/>
      <c r="F65" s="766"/>
      <c r="G65" s="766"/>
      <c r="H65" s="766"/>
      <c r="I65" s="766"/>
      <c r="J65" s="766"/>
      <c r="K65" s="766"/>
      <c r="L65" s="766"/>
      <c r="M65" s="767"/>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85" t="s">
        <v>2108</v>
      </c>
      <c r="C69" s="786"/>
      <c r="D69" s="786"/>
      <c r="E69" s="786"/>
      <c r="F69" s="786"/>
      <c r="G69" s="786"/>
      <c r="H69" s="786"/>
      <c r="I69" s="73" t="s">
        <v>2082</v>
      </c>
      <c r="J69" s="75" t="s">
        <v>2109</v>
      </c>
      <c r="K69" s="74" t="s">
        <v>2084</v>
      </c>
      <c r="L69" s="787" t="s">
        <v>2070</v>
      </c>
      <c r="M69" s="788"/>
      <c r="N69" s="98" t="s">
        <v>2071</v>
      </c>
    </row>
    <row r="70" spans="2:15">
      <c r="B70" s="49"/>
      <c r="C70" s="47"/>
      <c r="D70" s="47"/>
      <c r="E70" s="47"/>
      <c r="F70" s="47"/>
      <c r="G70" s="47"/>
      <c r="H70" s="47"/>
      <c r="I70" s="247"/>
      <c r="J70" s="248"/>
      <c r="K70" s="249"/>
      <c r="L70" s="50"/>
      <c r="M70" s="250"/>
      <c r="N70" s="345"/>
      <c r="O70" s="106"/>
    </row>
    <row r="71" spans="2:15">
      <c r="B71" s="49"/>
      <c r="C71" s="47"/>
      <c r="D71" s="47"/>
      <c r="E71" s="47"/>
      <c r="F71" s="47"/>
      <c r="G71" s="47"/>
      <c r="H71" s="47"/>
      <c r="I71" s="247"/>
      <c r="J71" s="248"/>
      <c r="K71" s="249"/>
      <c r="L71" s="50"/>
      <c r="M71" s="254"/>
      <c r="N71" s="345"/>
    </row>
    <row r="72" spans="2:15">
      <c r="B72" s="49"/>
      <c r="C72" s="47"/>
      <c r="D72" s="47"/>
      <c r="E72" s="47"/>
      <c r="F72" s="47"/>
      <c r="G72" s="47"/>
      <c r="H72" s="47"/>
      <c r="I72" s="234"/>
      <c r="J72" s="252"/>
      <c r="K72" s="253"/>
      <c r="L72" s="50"/>
      <c r="M72" s="255"/>
      <c r="N72" s="251"/>
    </row>
    <row r="73" spans="2:15">
      <c r="B73" s="49"/>
      <c r="C73" s="47"/>
      <c r="D73" s="47"/>
      <c r="E73" s="47"/>
      <c r="F73" s="47"/>
      <c r="G73" s="47"/>
      <c r="H73" s="47"/>
      <c r="I73" s="234"/>
      <c r="J73" s="252"/>
      <c r="K73" s="253"/>
      <c r="L73" s="273"/>
      <c r="M73" s="255"/>
      <c r="N73" s="251"/>
    </row>
    <row r="74" spans="2:15">
      <c r="B74" s="49"/>
      <c r="C74" s="47"/>
      <c r="D74" s="47"/>
      <c r="E74" s="47"/>
      <c r="F74" s="47"/>
      <c r="G74" s="47"/>
      <c r="H74" s="47"/>
      <c r="I74" s="234"/>
      <c r="J74" s="252"/>
      <c r="K74" s="253"/>
      <c r="L74" s="273"/>
      <c r="M74" s="255"/>
      <c r="N74" s="251"/>
    </row>
    <row r="75" spans="2:15" ht="15.75" thickBot="1">
      <c r="B75" s="746"/>
      <c r="C75" s="747"/>
      <c r="D75" s="747"/>
      <c r="E75" s="747"/>
      <c r="F75" s="747"/>
      <c r="G75" s="747"/>
      <c r="H75" s="747"/>
      <c r="I75" s="124"/>
      <c r="J75" s="124"/>
      <c r="K75" s="124"/>
      <c r="L75" s="847"/>
      <c r="M75" s="847"/>
      <c r="N75" s="45"/>
    </row>
    <row r="76" spans="2:15" ht="15.75" thickBot="1">
      <c r="B76" s="765" t="s">
        <v>2072</v>
      </c>
      <c r="C76" s="766"/>
      <c r="D76" s="766"/>
      <c r="E76" s="766"/>
      <c r="F76" s="766"/>
      <c r="G76" s="766"/>
      <c r="H76" s="766"/>
      <c r="I76" s="766"/>
      <c r="J76" s="766"/>
      <c r="K76" s="766"/>
      <c r="L76" s="766"/>
      <c r="M76" s="767"/>
      <c r="N76" s="256"/>
    </row>
    <row r="77" spans="2:15" ht="15.75" thickBot="1">
      <c r="B77" s="33"/>
      <c r="C77" s="34"/>
      <c r="D77" s="34"/>
      <c r="E77" s="34"/>
      <c r="F77" s="34"/>
      <c r="G77" s="34"/>
      <c r="H77" s="34"/>
      <c r="I77" s="34"/>
      <c r="J77" s="34"/>
      <c r="K77" s="34"/>
      <c r="L77" s="34"/>
      <c r="M77" s="34"/>
      <c r="N77" s="35"/>
    </row>
    <row r="78" spans="2:15" ht="15.75" thickBot="1">
      <c r="B78" s="759" t="s">
        <v>2085</v>
      </c>
      <c r="C78" s="760"/>
      <c r="D78" s="760"/>
      <c r="E78" s="760"/>
      <c r="F78" s="760"/>
      <c r="G78" s="760"/>
      <c r="H78" s="760"/>
      <c r="I78" s="760"/>
      <c r="J78" s="760"/>
      <c r="K78" s="760"/>
      <c r="L78" s="760"/>
      <c r="M78" s="761"/>
      <c r="N78" s="99">
        <f>N43+N54+N65+N76</f>
        <v>2485.0923413869068</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497.01846827738137</v>
      </c>
      <c r="M83" s="794"/>
      <c r="N83" s="51"/>
    </row>
    <row r="84" spans="1:14">
      <c r="B84" s="89" t="s">
        <v>2090</v>
      </c>
      <c r="C84" s="90"/>
      <c r="D84" s="90"/>
      <c r="E84" s="90"/>
      <c r="F84" s="90"/>
      <c r="G84" s="90"/>
      <c r="H84" s="90"/>
      <c r="I84" s="87"/>
      <c r="J84" s="88"/>
      <c r="K84" s="259">
        <v>0.05</v>
      </c>
      <c r="L84" s="793">
        <f>N78*K84</f>
        <v>124.25461706934534</v>
      </c>
      <c r="M84" s="794"/>
      <c r="N84" s="51"/>
    </row>
    <row r="85" spans="1:14" ht="15.75" thickBot="1">
      <c r="B85" s="91" t="s">
        <v>2091</v>
      </c>
      <c r="C85" s="92"/>
      <c r="D85" s="92"/>
      <c r="E85" s="92"/>
      <c r="F85" s="92"/>
      <c r="G85" s="92"/>
      <c r="H85" s="92"/>
      <c r="I85" s="93"/>
      <c r="J85" s="94"/>
      <c r="K85" s="260">
        <v>0.05</v>
      </c>
      <c r="L85" s="795">
        <f>N78*K85</f>
        <v>124.25461706934534</v>
      </c>
      <c r="M85" s="796"/>
      <c r="N85" s="51"/>
    </row>
    <row r="86" spans="1:14" ht="15.75" thickBot="1">
      <c r="B86" s="759" t="s">
        <v>2072</v>
      </c>
      <c r="C86" s="760"/>
      <c r="D86" s="760"/>
      <c r="E86" s="760"/>
      <c r="F86" s="760"/>
      <c r="G86" s="760"/>
      <c r="H86" s="760"/>
      <c r="I86" s="760"/>
      <c r="J86" s="760"/>
      <c r="K86" s="760"/>
      <c r="L86" s="760"/>
      <c r="M86" s="761"/>
      <c r="N86" s="52">
        <f>L83+L84+L85</f>
        <v>745.52770241607209</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3230.6200438029791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226</v>
      </c>
      <c r="C31" s="81" t="s">
        <v>2133</v>
      </c>
      <c r="D31" s="82"/>
      <c r="E31" s="82"/>
      <c r="F31" s="82"/>
      <c r="G31" s="82"/>
      <c r="H31" s="82"/>
      <c r="I31" s="82"/>
      <c r="J31" s="83"/>
      <c r="K31" s="263"/>
      <c r="L31" s="261" t="s">
        <v>128</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26"/>
      <c r="N36" s="227"/>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351"/>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1232</v>
      </c>
      <c r="B48" s="43" t="str">
        <f>VLOOKUP(A48,MATERIALES!A4:D373,3,FALSE)</f>
        <v>Cemento asfaltico modificado con polímeros tipo I</v>
      </c>
      <c r="C48" s="236"/>
      <c r="D48" s="236"/>
      <c r="E48" s="236"/>
      <c r="F48" s="236"/>
      <c r="G48" s="236"/>
      <c r="H48" s="236"/>
      <c r="I48" s="223"/>
      <c r="J48" s="200" t="str">
        <f>VLOOKUP(A48,MATERIALES!A4:D373,2,FALSE)</f>
        <v>kg</v>
      </c>
      <c r="K48" s="237">
        <v>1</v>
      </c>
      <c r="L48" s="222"/>
      <c r="M48" s="352">
        <f>VLOOKUP(A48,MATERIALES!A4:D395,4,FALSE)</f>
        <v>2451.7263113832933</v>
      </c>
      <c r="N48" s="227">
        <f>K48*M48</f>
        <v>2451.7263113832933</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2451.7263113832933</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2:15" ht="15.75" thickBot="1">
      <c r="B65" s="765" t="s">
        <v>2072</v>
      </c>
      <c r="C65" s="766"/>
      <c r="D65" s="766"/>
      <c r="E65" s="766"/>
      <c r="F65" s="766"/>
      <c r="G65" s="766"/>
      <c r="H65" s="766"/>
      <c r="I65" s="766"/>
      <c r="J65" s="766"/>
      <c r="K65" s="766"/>
      <c r="L65" s="766"/>
      <c r="M65" s="767"/>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85" t="s">
        <v>2108</v>
      </c>
      <c r="C69" s="786"/>
      <c r="D69" s="786"/>
      <c r="E69" s="786"/>
      <c r="F69" s="786"/>
      <c r="G69" s="786"/>
      <c r="H69" s="786"/>
      <c r="I69" s="73" t="s">
        <v>2082</v>
      </c>
      <c r="J69" s="75" t="s">
        <v>2109</v>
      </c>
      <c r="K69" s="74" t="s">
        <v>2084</v>
      </c>
      <c r="L69" s="787" t="s">
        <v>2070</v>
      </c>
      <c r="M69" s="788"/>
      <c r="N69" s="98" t="s">
        <v>2071</v>
      </c>
    </row>
    <row r="70" spans="2:15">
      <c r="B70" s="49"/>
      <c r="C70" s="47"/>
      <c r="D70" s="47"/>
      <c r="E70" s="47"/>
      <c r="F70" s="47"/>
      <c r="G70" s="47"/>
      <c r="H70" s="47"/>
      <c r="I70" s="247"/>
      <c r="J70" s="248"/>
      <c r="K70" s="249"/>
      <c r="L70" s="50"/>
      <c r="M70" s="250"/>
      <c r="N70" s="345"/>
      <c r="O70" s="106"/>
    </row>
    <row r="71" spans="2:15">
      <c r="B71" s="49"/>
      <c r="C71" s="47"/>
      <c r="D71" s="47"/>
      <c r="E71" s="47"/>
      <c r="F71" s="47"/>
      <c r="G71" s="47"/>
      <c r="H71" s="47"/>
      <c r="I71" s="247"/>
      <c r="J71" s="248"/>
      <c r="K71" s="249"/>
      <c r="L71" s="50"/>
      <c r="M71" s="254"/>
      <c r="N71" s="345"/>
    </row>
    <row r="72" spans="2:15">
      <c r="B72" s="49"/>
      <c r="C72" s="47"/>
      <c r="D72" s="47"/>
      <c r="E72" s="47"/>
      <c r="F72" s="47"/>
      <c r="G72" s="47"/>
      <c r="H72" s="47"/>
      <c r="I72" s="234"/>
      <c r="J72" s="252"/>
      <c r="K72" s="253"/>
      <c r="L72" s="50"/>
      <c r="M72" s="255"/>
      <c r="N72" s="251"/>
    </row>
    <row r="73" spans="2:15">
      <c r="B73" s="49"/>
      <c r="C73" s="47"/>
      <c r="D73" s="47"/>
      <c r="E73" s="47"/>
      <c r="F73" s="47"/>
      <c r="G73" s="47"/>
      <c r="H73" s="47"/>
      <c r="I73" s="234"/>
      <c r="J73" s="252"/>
      <c r="K73" s="253"/>
      <c r="L73" s="273"/>
      <c r="M73" s="255"/>
      <c r="N73" s="251"/>
    </row>
    <row r="74" spans="2:15">
      <c r="B74" s="49"/>
      <c r="C74" s="47"/>
      <c r="D74" s="47"/>
      <c r="E74" s="47"/>
      <c r="F74" s="47"/>
      <c r="G74" s="47"/>
      <c r="H74" s="47"/>
      <c r="I74" s="234"/>
      <c r="J74" s="252"/>
      <c r="K74" s="253"/>
      <c r="L74" s="273"/>
      <c r="M74" s="255"/>
      <c r="N74" s="251"/>
    </row>
    <row r="75" spans="2:15" ht="15.75" thickBot="1">
      <c r="B75" s="746"/>
      <c r="C75" s="747"/>
      <c r="D75" s="747"/>
      <c r="E75" s="747"/>
      <c r="F75" s="747"/>
      <c r="G75" s="747"/>
      <c r="H75" s="747"/>
      <c r="I75" s="124"/>
      <c r="J75" s="124"/>
      <c r="K75" s="124"/>
      <c r="L75" s="847"/>
      <c r="M75" s="847"/>
      <c r="N75" s="45"/>
    </row>
    <row r="76" spans="2:15" ht="15.75" thickBot="1">
      <c r="B76" s="765" t="s">
        <v>2072</v>
      </c>
      <c r="C76" s="766"/>
      <c r="D76" s="766"/>
      <c r="E76" s="766"/>
      <c r="F76" s="766"/>
      <c r="G76" s="766"/>
      <c r="H76" s="766"/>
      <c r="I76" s="766"/>
      <c r="J76" s="766"/>
      <c r="K76" s="766"/>
      <c r="L76" s="766"/>
      <c r="M76" s="767"/>
      <c r="N76" s="256"/>
    </row>
    <row r="77" spans="2:15" ht="15.75" thickBot="1">
      <c r="B77" s="33"/>
      <c r="C77" s="34"/>
      <c r="D77" s="34"/>
      <c r="E77" s="34"/>
      <c r="F77" s="34"/>
      <c r="G77" s="34"/>
      <c r="H77" s="34"/>
      <c r="I77" s="34"/>
      <c r="J77" s="34"/>
      <c r="K77" s="34"/>
      <c r="L77" s="34"/>
      <c r="M77" s="34"/>
      <c r="N77" s="35"/>
    </row>
    <row r="78" spans="2:15" ht="15.75" thickBot="1">
      <c r="B78" s="759" t="s">
        <v>2085</v>
      </c>
      <c r="C78" s="760"/>
      <c r="D78" s="760"/>
      <c r="E78" s="760"/>
      <c r="F78" s="760"/>
      <c r="G78" s="760"/>
      <c r="H78" s="760"/>
      <c r="I78" s="760"/>
      <c r="J78" s="760"/>
      <c r="K78" s="760"/>
      <c r="L78" s="760"/>
      <c r="M78" s="761"/>
      <c r="N78" s="99">
        <f>N43+N54+N65+N76</f>
        <v>2451.7263113832933</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490.34526227665867</v>
      </c>
      <c r="M83" s="794"/>
      <c r="N83" s="51"/>
    </row>
    <row r="84" spans="1:14">
      <c r="B84" s="89" t="s">
        <v>2090</v>
      </c>
      <c r="C84" s="90"/>
      <c r="D84" s="90"/>
      <c r="E84" s="90"/>
      <c r="F84" s="90"/>
      <c r="G84" s="90"/>
      <c r="H84" s="90"/>
      <c r="I84" s="87"/>
      <c r="J84" s="88"/>
      <c r="K84" s="259">
        <v>0.05</v>
      </c>
      <c r="L84" s="793">
        <f>N78*K84</f>
        <v>122.58631556916467</v>
      </c>
      <c r="M84" s="794"/>
      <c r="N84" s="51"/>
    </row>
    <row r="85" spans="1:14" ht="15.75" thickBot="1">
      <c r="B85" s="91" t="s">
        <v>2091</v>
      </c>
      <c r="C85" s="92"/>
      <c r="D85" s="92"/>
      <c r="E85" s="92"/>
      <c r="F85" s="92"/>
      <c r="G85" s="92"/>
      <c r="H85" s="92"/>
      <c r="I85" s="93"/>
      <c r="J85" s="94"/>
      <c r="K85" s="260">
        <v>0.05</v>
      </c>
      <c r="L85" s="795">
        <f>N78*K85</f>
        <v>122.58631556916467</v>
      </c>
      <c r="M85" s="796"/>
      <c r="N85" s="51"/>
    </row>
    <row r="86" spans="1:14" ht="15.75" thickBot="1">
      <c r="B86" s="759" t="s">
        <v>2072</v>
      </c>
      <c r="C86" s="760"/>
      <c r="D86" s="760"/>
      <c r="E86" s="760"/>
      <c r="F86" s="760"/>
      <c r="G86" s="760"/>
      <c r="H86" s="760"/>
      <c r="I86" s="760"/>
      <c r="J86" s="760"/>
      <c r="K86" s="760"/>
      <c r="L86" s="760"/>
      <c r="M86" s="761"/>
      <c r="N86" s="52">
        <f>L83+L84+L85</f>
        <v>735.51789341498795</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3187.2442047982813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228</v>
      </c>
      <c r="C31" s="81" t="s">
        <v>2134</v>
      </c>
      <c r="D31" s="82"/>
      <c r="E31" s="82"/>
      <c r="F31" s="82"/>
      <c r="G31" s="82"/>
      <c r="H31" s="82"/>
      <c r="I31" s="82"/>
      <c r="J31" s="83"/>
      <c r="K31" s="263"/>
      <c r="L31" s="261" t="s">
        <v>128</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26"/>
      <c r="N36" s="227"/>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351"/>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1234</v>
      </c>
      <c r="B48" s="43" t="str">
        <f>VLOOKUP(A48,MATERIALES!A4:D373,3,FALSE)</f>
        <v>Cemento asfaltico modificado con polímeros tipo II</v>
      </c>
      <c r="C48" s="236"/>
      <c r="D48" s="236"/>
      <c r="E48" s="236"/>
      <c r="F48" s="236"/>
      <c r="G48" s="236"/>
      <c r="H48" s="236"/>
      <c r="I48" s="223"/>
      <c r="J48" s="200" t="str">
        <f>VLOOKUP(A48,MATERIALES!A4:D373,2,FALSE)</f>
        <v>kg</v>
      </c>
      <c r="K48" s="237">
        <v>1</v>
      </c>
      <c r="L48" s="222"/>
      <c r="M48" s="352">
        <f>VLOOKUP(A48,MATERIALES!A4:D395,4,FALSE)</f>
        <v>2476.1561613083622</v>
      </c>
      <c r="N48" s="227">
        <f>K48*M48</f>
        <v>2476.1561613083622</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2476.1561613083622</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2:15" ht="15.75" thickBot="1">
      <c r="B65" s="765" t="s">
        <v>2072</v>
      </c>
      <c r="C65" s="766"/>
      <c r="D65" s="766"/>
      <c r="E65" s="766"/>
      <c r="F65" s="766"/>
      <c r="G65" s="766"/>
      <c r="H65" s="766"/>
      <c r="I65" s="766"/>
      <c r="J65" s="766"/>
      <c r="K65" s="766"/>
      <c r="L65" s="766"/>
      <c r="M65" s="767"/>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85" t="s">
        <v>2108</v>
      </c>
      <c r="C69" s="786"/>
      <c r="D69" s="786"/>
      <c r="E69" s="786"/>
      <c r="F69" s="786"/>
      <c r="G69" s="786"/>
      <c r="H69" s="786"/>
      <c r="I69" s="73" t="s">
        <v>2082</v>
      </c>
      <c r="J69" s="75" t="s">
        <v>2109</v>
      </c>
      <c r="K69" s="74" t="s">
        <v>2084</v>
      </c>
      <c r="L69" s="787" t="s">
        <v>2070</v>
      </c>
      <c r="M69" s="788"/>
      <c r="N69" s="98" t="s">
        <v>2071</v>
      </c>
    </row>
    <row r="70" spans="2:15">
      <c r="B70" s="49"/>
      <c r="C70" s="47"/>
      <c r="D70" s="47"/>
      <c r="E70" s="47"/>
      <c r="F70" s="47"/>
      <c r="G70" s="47"/>
      <c r="H70" s="47"/>
      <c r="I70" s="247"/>
      <c r="J70" s="248"/>
      <c r="K70" s="249"/>
      <c r="L70" s="50"/>
      <c r="M70" s="250"/>
      <c r="N70" s="345"/>
      <c r="O70" s="106"/>
    </row>
    <row r="71" spans="2:15">
      <c r="B71" s="49"/>
      <c r="C71" s="47"/>
      <c r="D71" s="47"/>
      <c r="E71" s="47"/>
      <c r="F71" s="47"/>
      <c r="G71" s="47"/>
      <c r="H71" s="47"/>
      <c r="I71" s="247"/>
      <c r="J71" s="248"/>
      <c r="K71" s="249"/>
      <c r="L71" s="50"/>
      <c r="M71" s="254"/>
      <c r="N71" s="345"/>
    </row>
    <row r="72" spans="2:15">
      <c r="B72" s="49"/>
      <c r="C72" s="47"/>
      <c r="D72" s="47"/>
      <c r="E72" s="47"/>
      <c r="F72" s="47"/>
      <c r="G72" s="47"/>
      <c r="H72" s="47"/>
      <c r="I72" s="234"/>
      <c r="J72" s="252"/>
      <c r="K72" s="253"/>
      <c r="L72" s="50"/>
      <c r="M72" s="255"/>
      <c r="N72" s="251"/>
    </row>
    <row r="73" spans="2:15">
      <c r="B73" s="49"/>
      <c r="C73" s="47"/>
      <c r="D73" s="47"/>
      <c r="E73" s="47"/>
      <c r="F73" s="47"/>
      <c r="G73" s="47"/>
      <c r="H73" s="47"/>
      <c r="I73" s="234"/>
      <c r="J73" s="252"/>
      <c r="K73" s="253"/>
      <c r="L73" s="273"/>
      <c r="M73" s="255"/>
      <c r="N73" s="251"/>
    </row>
    <row r="74" spans="2:15">
      <c r="B74" s="49"/>
      <c r="C74" s="47"/>
      <c r="D74" s="47"/>
      <c r="E74" s="47"/>
      <c r="F74" s="47"/>
      <c r="G74" s="47"/>
      <c r="H74" s="47"/>
      <c r="I74" s="234"/>
      <c r="J74" s="252"/>
      <c r="K74" s="253"/>
      <c r="L74" s="273"/>
      <c r="M74" s="255"/>
      <c r="N74" s="251"/>
    </row>
    <row r="75" spans="2:15" ht="15.75" thickBot="1">
      <c r="B75" s="746"/>
      <c r="C75" s="747"/>
      <c r="D75" s="747"/>
      <c r="E75" s="747"/>
      <c r="F75" s="747"/>
      <c r="G75" s="747"/>
      <c r="H75" s="747"/>
      <c r="I75" s="124"/>
      <c r="J75" s="124"/>
      <c r="K75" s="124"/>
      <c r="L75" s="847"/>
      <c r="M75" s="847"/>
      <c r="N75" s="45"/>
    </row>
    <row r="76" spans="2:15" ht="15.75" thickBot="1">
      <c r="B76" s="765" t="s">
        <v>2072</v>
      </c>
      <c r="C76" s="766"/>
      <c r="D76" s="766"/>
      <c r="E76" s="766"/>
      <c r="F76" s="766"/>
      <c r="G76" s="766"/>
      <c r="H76" s="766"/>
      <c r="I76" s="766"/>
      <c r="J76" s="766"/>
      <c r="K76" s="766"/>
      <c r="L76" s="766"/>
      <c r="M76" s="767"/>
      <c r="N76" s="256"/>
    </row>
    <row r="77" spans="2:15" ht="15.75" thickBot="1">
      <c r="B77" s="33"/>
      <c r="C77" s="34"/>
      <c r="D77" s="34"/>
      <c r="E77" s="34"/>
      <c r="F77" s="34"/>
      <c r="G77" s="34"/>
      <c r="H77" s="34"/>
      <c r="I77" s="34"/>
      <c r="J77" s="34"/>
      <c r="K77" s="34"/>
      <c r="L77" s="34"/>
      <c r="M77" s="34"/>
      <c r="N77" s="35"/>
    </row>
    <row r="78" spans="2:15" ht="15.75" thickBot="1">
      <c r="B78" s="759" t="s">
        <v>2085</v>
      </c>
      <c r="C78" s="760"/>
      <c r="D78" s="760"/>
      <c r="E78" s="760"/>
      <c r="F78" s="760"/>
      <c r="G78" s="760"/>
      <c r="H78" s="760"/>
      <c r="I78" s="760"/>
      <c r="J78" s="760"/>
      <c r="K78" s="760"/>
      <c r="L78" s="760"/>
      <c r="M78" s="761"/>
      <c r="N78" s="99">
        <f>N43+N54+N65+N76</f>
        <v>2476.1561613083622</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495.23123226167246</v>
      </c>
      <c r="M83" s="794"/>
      <c r="N83" s="51"/>
    </row>
    <row r="84" spans="1:14">
      <c r="B84" s="89" t="s">
        <v>2090</v>
      </c>
      <c r="C84" s="90"/>
      <c r="D84" s="90"/>
      <c r="E84" s="90"/>
      <c r="F84" s="90"/>
      <c r="G84" s="90"/>
      <c r="H84" s="90"/>
      <c r="I84" s="87"/>
      <c r="J84" s="88"/>
      <c r="K84" s="259">
        <v>0.05</v>
      </c>
      <c r="L84" s="793">
        <f>N78*K84</f>
        <v>123.80780806541812</v>
      </c>
      <c r="M84" s="794"/>
      <c r="N84" s="51"/>
    </row>
    <row r="85" spans="1:14" ht="15.75" thickBot="1">
      <c r="B85" s="91" t="s">
        <v>2091</v>
      </c>
      <c r="C85" s="92"/>
      <c r="D85" s="92"/>
      <c r="E85" s="92"/>
      <c r="F85" s="92"/>
      <c r="G85" s="92"/>
      <c r="H85" s="92"/>
      <c r="I85" s="93"/>
      <c r="J85" s="94"/>
      <c r="K85" s="260">
        <v>0.05</v>
      </c>
      <c r="L85" s="795">
        <f>N78*K85</f>
        <v>123.80780806541812</v>
      </c>
      <c r="M85" s="796"/>
      <c r="N85" s="51"/>
    </row>
    <row r="86" spans="1:14" ht="15.75" thickBot="1">
      <c r="B86" s="759" t="s">
        <v>2072</v>
      </c>
      <c r="C86" s="760"/>
      <c r="D86" s="760"/>
      <c r="E86" s="760"/>
      <c r="F86" s="760"/>
      <c r="G86" s="760"/>
      <c r="H86" s="760"/>
      <c r="I86" s="760"/>
      <c r="J86" s="760"/>
      <c r="K86" s="760"/>
      <c r="L86" s="760"/>
      <c r="M86" s="761"/>
      <c r="N86" s="52">
        <f>L83+L84+L85</f>
        <v>742.84684839250872</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3219.0030097008712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ColWidth="11.42578125"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230</v>
      </c>
      <c r="C31" s="81" t="s">
        <v>2135</v>
      </c>
      <c r="D31" s="82"/>
      <c r="E31" s="82"/>
      <c r="F31" s="82"/>
      <c r="G31" s="82"/>
      <c r="H31" s="82"/>
      <c r="I31" s="82"/>
      <c r="J31" s="83"/>
      <c r="K31" s="263"/>
      <c r="L31" s="261" t="s">
        <v>128</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26"/>
      <c r="N36" s="227"/>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351"/>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1234</v>
      </c>
      <c r="B48" s="43" t="str">
        <f>VLOOKUP(A48,MATERIALES!A4:D373,3,FALSE)</f>
        <v>Cemento asfaltico modificado con polímeros tipo II</v>
      </c>
      <c r="C48" s="236"/>
      <c r="D48" s="236"/>
      <c r="E48" s="236"/>
      <c r="F48" s="236"/>
      <c r="G48" s="236"/>
      <c r="H48" s="236"/>
      <c r="I48" s="223"/>
      <c r="J48" s="200" t="str">
        <f>VLOOKUP(A48,MATERIALES!A4:D373,2,FALSE)</f>
        <v>kg</v>
      </c>
      <c r="K48" s="237">
        <v>1</v>
      </c>
      <c r="L48" s="222"/>
      <c r="M48" s="352">
        <f>VLOOKUP(A48,MATERIALES!A4:D395,4,FALSE)</f>
        <v>2476.1561613083622</v>
      </c>
      <c r="N48" s="227">
        <f>K48*M48</f>
        <v>2476.1561613083622</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2476.1561613083622</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2:15" ht="15.75" thickBot="1">
      <c r="B65" s="765" t="s">
        <v>2072</v>
      </c>
      <c r="C65" s="766"/>
      <c r="D65" s="766"/>
      <c r="E65" s="766"/>
      <c r="F65" s="766"/>
      <c r="G65" s="766"/>
      <c r="H65" s="766"/>
      <c r="I65" s="766"/>
      <c r="J65" s="766"/>
      <c r="K65" s="766"/>
      <c r="L65" s="766"/>
      <c r="M65" s="767"/>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85" t="s">
        <v>2108</v>
      </c>
      <c r="C69" s="786"/>
      <c r="D69" s="786"/>
      <c r="E69" s="786"/>
      <c r="F69" s="786"/>
      <c r="G69" s="786"/>
      <c r="H69" s="786"/>
      <c r="I69" s="73" t="s">
        <v>2082</v>
      </c>
      <c r="J69" s="75" t="s">
        <v>2109</v>
      </c>
      <c r="K69" s="74" t="s">
        <v>2084</v>
      </c>
      <c r="L69" s="787" t="s">
        <v>2070</v>
      </c>
      <c r="M69" s="788"/>
      <c r="N69" s="98" t="s">
        <v>2071</v>
      </c>
    </row>
    <row r="70" spans="2:15">
      <c r="B70" s="49"/>
      <c r="C70" s="47"/>
      <c r="D70" s="47"/>
      <c r="E70" s="47"/>
      <c r="F70" s="47"/>
      <c r="G70" s="47"/>
      <c r="H70" s="47"/>
      <c r="I70" s="247"/>
      <c r="J70" s="248"/>
      <c r="K70" s="249"/>
      <c r="L70" s="50"/>
      <c r="M70" s="250"/>
      <c r="N70" s="345"/>
      <c r="O70" s="106"/>
    </row>
    <row r="71" spans="2:15">
      <c r="B71" s="49"/>
      <c r="C71" s="47"/>
      <c r="D71" s="47"/>
      <c r="E71" s="47"/>
      <c r="F71" s="47"/>
      <c r="G71" s="47"/>
      <c r="H71" s="47"/>
      <c r="I71" s="247"/>
      <c r="J71" s="248"/>
      <c r="K71" s="249"/>
      <c r="L71" s="50"/>
      <c r="M71" s="254"/>
      <c r="N71" s="345"/>
    </row>
    <row r="72" spans="2:15">
      <c r="B72" s="49"/>
      <c r="C72" s="47"/>
      <c r="D72" s="47"/>
      <c r="E72" s="47"/>
      <c r="F72" s="47"/>
      <c r="G72" s="47"/>
      <c r="H72" s="47"/>
      <c r="I72" s="234"/>
      <c r="J72" s="252"/>
      <c r="K72" s="253"/>
      <c r="L72" s="50"/>
      <c r="M72" s="255"/>
      <c r="N72" s="251"/>
    </row>
    <row r="73" spans="2:15">
      <c r="B73" s="49"/>
      <c r="C73" s="47"/>
      <c r="D73" s="47"/>
      <c r="E73" s="47"/>
      <c r="F73" s="47"/>
      <c r="G73" s="47"/>
      <c r="H73" s="47"/>
      <c r="I73" s="234"/>
      <c r="J73" s="252"/>
      <c r="K73" s="253"/>
      <c r="L73" s="273"/>
      <c r="M73" s="255"/>
      <c r="N73" s="251"/>
    </row>
    <row r="74" spans="2:15">
      <c r="B74" s="49"/>
      <c r="C74" s="47"/>
      <c r="D74" s="47"/>
      <c r="E74" s="47"/>
      <c r="F74" s="47"/>
      <c r="G74" s="47"/>
      <c r="H74" s="47"/>
      <c r="I74" s="234"/>
      <c r="J74" s="252"/>
      <c r="K74" s="253"/>
      <c r="L74" s="273"/>
      <c r="M74" s="255"/>
      <c r="N74" s="251"/>
    </row>
    <row r="75" spans="2:15" ht="15.75" thickBot="1">
      <c r="B75" s="746"/>
      <c r="C75" s="747"/>
      <c r="D75" s="747"/>
      <c r="E75" s="747"/>
      <c r="F75" s="747"/>
      <c r="G75" s="747"/>
      <c r="H75" s="747"/>
      <c r="I75" s="124"/>
      <c r="J75" s="124"/>
      <c r="K75" s="124"/>
      <c r="L75" s="847"/>
      <c r="M75" s="847"/>
      <c r="N75" s="45"/>
    </row>
    <row r="76" spans="2:15" ht="15.75" thickBot="1">
      <c r="B76" s="765" t="s">
        <v>2072</v>
      </c>
      <c r="C76" s="766"/>
      <c r="D76" s="766"/>
      <c r="E76" s="766"/>
      <c r="F76" s="766"/>
      <c r="G76" s="766"/>
      <c r="H76" s="766"/>
      <c r="I76" s="766"/>
      <c r="J76" s="766"/>
      <c r="K76" s="766"/>
      <c r="L76" s="766"/>
      <c r="M76" s="767"/>
      <c r="N76" s="256"/>
    </row>
    <row r="77" spans="2:15" ht="15.75" thickBot="1">
      <c r="B77" s="33"/>
      <c r="C77" s="34"/>
      <c r="D77" s="34"/>
      <c r="E77" s="34"/>
      <c r="F77" s="34"/>
      <c r="G77" s="34"/>
      <c r="H77" s="34"/>
      <c r="I77" s="34"/>
      <c r="J77" s="34"/>
      <c r="K77" s="34"/>
      <c r="L77" s="34"/>
      <c r="M77" s="34"/>
      <c r="N77" s="35"/>
    </row>
    <row r="78" spans="2:15" ht="15.75" thickBot="1">
      <c r="B78" s="759" t="s">
        <v>2085</v>
      </c>
      <c r="C78" s="760"/>
      <c r="D78" s="760"/>
      <c r="E78" s="760"/>
      <c r="F78" s="760"/>
      <c r="G78" s="760"/>
      <c r="H78" s="760"/>
      <c r="I78" s="760"/>
      <c r="J78" s="760"/>
      <c r="K78" s="760"/>
      <c r="L78" s="760"/>
      <c r="M78" s="761"/>
      <c r="N78" s="99">
        <f>N43+N54+N65+N76</f>
        <v>2476.1561613083622</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495.23123226167246</v>
      </c>
      <c r="M83" s="794"/>
      <c r="N83" s="51"/>
    </row>
    <row r="84" spans="1:14">
      <c r="B84" s="89" t="s">
        <v>2090</v>
      </c>
      <c r="C84" s="90"/>
      <c r="D84" s="90"/>
      <c r="E84" s="90"/>
      <c r="F84" s="90"/>
      <c r="G84" s="90"/>
      <c r="H84" s="90"/>
      <c r="I84" s="87"/>
      <c r="J84" s="88"/>
      <c r="K84" s="259">
        <v>0.05</v>
      </c>
      <c r="L84" s="793">
        <f>N78*K84</f>
        <v>123.80780806541812</v>
      </c>
      <c r="M84" s="794"/>
      <c r="N84" s="51"/>
    </row>
    <row r="85" spans="1:14" ht="15.75" thickBot="1">
      <c r="B85" s="91" t="s">
        <v>2091</v>
      </c>
      <c r="C85" s="92"/>
      <c r="D85" s="92"/>
      <c r="E85" s="92"/>
      <c r="F85" s="92"/>
      <c r="G85" s="92"/>
      <c r="H85" s="92"/>
      <c r="I85" s="93"/>
      <c r="J85" s="94"/>
      <c r="K85" s="260">
        <v>0.05</v>
      </c>
      <c r="L85" s="795">
        <f>N78*K85</f>
        <v>123.80780806541812</v>
      </c>
      <c r="M85" s="796"/>
      <c r="N85" s="51"/>
    </row>
    <row r="86" spans="1:14" ht="15.75" thickBot="1">
      <c r="B86" s="759" t="s">
        <v>2072</v>
      </c>
      <c r="C86" s="760"/>
      <c r="D86" s="760"/>
      <c r="E86" s="760"/>
      <c r="F86" s="760"/>
      <c r="G86" s="760"/>
      <c r="H86" s="760"/>
      <c r="I86" s="760"/>
      <c r="J86" s="760"/>
      <c r="K86" s="760"/>
      <c r="L86" s="760"/>
      <c r="M86" s="761"/>
      <c r="N86" s="52">
        <f>L83+L84+L85</f>
        <v>742.84684839250872</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3219.0030097008712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232</v>
      </c>
      <c r="C31" s="81" t="s">
        <v>2136</v>
      </c>
      <c r="D31" s="82"/>
      <c r="E31" s="82"/>
      <c r="F31" s="82"/>
      <c r="G31" s="82"/>
      <c r="H31" s="82"/>
      <c r="I31" s="82"/>
      <c r="J31" s="83"/>
      <c r="K31" s="263"/>
      <c r="L31" s="261" t="s">
        <v>128</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26"/>
      <c r="N36" s="227"/>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351"/>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1236</v>
      </c>
      <c r="B48" s="43" t="str">
        <f>VLOOKUP(A48,MATERIALES!A4:D373,3,FALSE)</f>
        <v>Cemento asfaltico modificado con polímeros tipo III</v>
      </c>
      <c r="C48" s="236"/>
      <c r="D48" s="236"/>
      <c r="E48" s="236"/>
      <c r="F48" s="236"/>
      <c r="G48" s="236"/>
      <c r="H48" s="236"/>
      <c r="I48" s="223"/>
      <c r="J48" s="200" t="str">
        <f>VLOOKUP(A48,MATERIALES!A4:D373,2,FALSE)</f>
        <v>kg</v>
      </c>
      <c r="K48" s="237">
        <v>1</v>
      </c>
      <c r="L48" s="222"/>
      <c r="M48" s="352">
        <f>VLOOKUP(A48,MATERIALES!A4:D395,4,FALSE)</f>
        <v>2465.1148659433325</v>
      </c>
      <c r="N48" s="227">
        <f>K48*M48</f>
        <v>2465.1148659433325</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2465.1148659433325</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2:15" ht="15.75" thickBot="1">
      <c r="B65" s="765" t="s">
        <v>2072</v>
      </c>
      <c r="C65" s="766"/>
      <c r="D65" s="766"/>
      <c r="E65" s="766"/>
      <c r="F65" s="766"/>
      <c r="G65" s="766"/>
      <c r="H65" s="766"/>
      <c r="I65" s="766"/>
      <c r="J65" s="766"/>
      <c r="K65" s="766"/>
      <c r="L65" s="766"/>
      <c r="M65" s="767"/>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85" t="s">
        <v>2108</v>
      </c>
      <c r="C69" s="786"/>
      <c r="D69" s="786"/>
      <c r="E69" s="786"/>
      <c r="F69" s="786"/>
      <c r="G69" s="786"/>
      <c r="H69" s="786"/>
      <c r="I69" s="73" t="s">
        <v>2082</v>
      </c>
      <c r="J69" s="75" t="s">
        <v>2109</v>
      </c>
      <c r="K69" s="74" t="s">
        <v>2084</v>
      </c>
      <c r="L69" s="787" t="s">
        <v>2070</v>
      </c>
      <c r="M69" s="788"/>
      <c r="N69" s="98" t="s">
        <v>2071</v>
      </c>
    </row>
    <row r="70" spans="2:15">
      <c r="B70" s="49"/>
      <c r="C70" s="47"/>
      <c r="D70" s="47"/>
      <c r="E70" s="47"/>
      <c r="F70" s="47"/>
      <c r="G70" s="47"/>
      <c r="H70" s="47"/>
      <c r="I70" s="247"/>
      <c r="J70" s="248"/>
      <c r="K70" s="249"/>
      <c r="L70" s="50"/>
      <c r="M70" s="250"/>
      <c r="N70" s="345"/>
      <c r="O70" s="106"/>
    </row>
    <row r="71" spans="2:15">
      <c r="B71" s="49"/>
      <c r="C71" s="47"/>
      <c r="D71" s="47"/>
      <c r="E71" s="47"/>
      <c r="F71" s="47"/>
      <c r="G71" s="47"/>
      <c r="H71" s="47"/>
      <c r="I71" s="247"/>
      <c r="J71" s="248"/>
      <c r="K71" s="249"/>
      <c r="L71" s="50"/>
      <c r="M71" s="254"/>
      <c r="N71" s="345"/>
    </row>
    <row r="72" spans="2:15">
      <c r="B72" s="49"/>
      <c r="C72" s="47"/>
      <c r="D72" s="47"/>
      <c r="E72" s="47"/>
      <c r="F72" s="47"/>
      <c r="G72" s="47"/>
      <c r="H72" s="47"/>
      <c r="I72" s="234"/>
      <c r="J72" s="252"/>
      <c r="K72" s="253"/>
      <c r="L72" s="50"/>
      <c r="M72" s="255"/>
      <c r="N72" s="251"/>
    </row>
    <row r="73" spans="2:15">
      <c r="B73" s="49"/>
      <c r="C73" s="47"/>
      <c r="D73" s="47"/>
      <c r="E73" s="47"/>
      <c r="F73" s="47"/>
      <c r="G73" s="47"/>
      <c r="H73" s="47"/>
      <c r="I73" s="234"/>
      <c r="J73" s="252"/>
      <c r="K73" s="253"/>
      <c r="L73" s="273"/>
      <c r="M73" s="255"/>
      <c r="N73" s="251"/>
    </row>
    <row r="74" spans="2:15">
      <c r="B74" s="49"/>
      <c r="C74" s="47"/>
      <c r="D74" s="47"/>
      <c r="E74" s="47"/>
      <c r="F74" s="47"/>
      <c r="G74" s="47"/>
      <c r="H74" s="47"/>
      <c r="I74" s="234"/>
      <c r="J74" s="252"/>
      <c r="K74" s="253"/>
      <c r="L74" s="273"/>
      <c r="M74" s="255"/>
      <c r="N74" s="251"/>
    </row>
    <row r="75" spans="2:15" ht="15.75" thickBot="1">
      <c r="B75" s="746"/>
      <c r="C75" s="747"/>
      <c r="D75" s="747"/>
      <c r="E75" s="747"/>
      <c r="F75" s="747"/>
      <c r="G75" s="747"/>
      <c r="H75" s="747"/>
      <c r="I75" s="124"/>
      <c r="J75" s="124"/>
      <c r="K75" s="124"/>
      <c r="L75" s="847"/>
      <c r="M75" s="847"/>
      <c r="N75" s="45"/>
    </row>
    <row r="76" spans="2:15" ht="15.75" thickBot="1">
      <c r="B76" s="765" t="s">
        <v>2072</v>
      </c>
      <c r="C76" s="766"/>
      <c r="D76" s="766"/>
      <c r="E76" s="766"/>
      <c r="F76" s="766"/>
      <c r="G76" s="766"/>
      <c r="H76" s="766"/>
      <c r="I76" s="766"/>
      <c r="J76" s="766"/>
      <c r="K76" s="766"/>
      <c r="L76" s="766"/>
      <c r="M76" s="767"/>
      <c r="N76" s="256"/>
    </row>
    <row r="77" spans="2:15" ht="15.75" thickBot="1">
      <c r="B77" s="33"/>
      <c r="C77" s="34"/>
      <c r="D77" s="34"/>
      <c r="E77" s="34"/>
      <c r="F77" s="34"/>
      <c r="G77" s="34"/>
      <c r="H77" s="34"/>
      <c r="I77" s="34"/>
      <c r="J77" s="34"/>
      <c r="K77" s="34"/>
      <c r="L77" s="34"/>
      <c r="M77" s="34"/>
      <c r="N77" s="35"/>
    </row>
    <row r="78" spans="2:15" ht="15.75" thickBot="1">
      <c r="B78" s="759" t="s">
        <v>2085</v>
      </c>
      <c r="C78" s="760"/>
      <c r="D78" s="760"/>
      <c r="E78" s="760"/>
      <c r="F78" s="760"/>
      <c r="G78" s="760"/>
      <c r="H78" s="760"/>
      <c r="I78" s="760"/>
      <c r="J78" s="760"/>
      <c r="K78" s="760"/>
      <c r="L78" s="760"/>
      <c r="M78" s="761"/>
      <c r="N78" s="99">
        <f>N43+N54+N65+N76</f>
        <v>2465.1148659433325</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493.02297318866653</v>
      </c>
      <c r="M83" s="794"/>
      <c r="N83" s="51"/>
    </row>
    <row r="84" spans="1:14">
      <c r="B84" s="89" t="s">
        <v>2090</v>
      </c>
      <c r="C84" s="90"/>
      <c r="D84" s="90"/>
      <c r="E84" s="90"/>
      <c r="F84" s="90"/>
      <c r="G84" s="90"/>
      <c r="H84" s="90"/>
      <c r="I84" s="87"/>
      <c r="J84" s="88"/>
      <c r="K84" s="259">
        <v>0.05</v>
      </c>
      <c r="L84" s="793">
        <f>N78*K84</f>
        <v>123.25574329716663</v>
      </c>
      <c r="M84" s="794"/>
      <c r="N84" s="51"/>
    </row>
    <row r="85" spans="1:14" ht="15.75" thickBot="1">
      <c r="B85" s="91" t="s">
        <v>2091</v>
      </c>
      <c r="C85" s="92"/>
      <c r="D85" s="92"/>
      <c r="E85" s="92"/>
      <c r="F85" s="92"/>
      <c r="G85" s="92"/>
      <c r="H85" s="92"/>
      <c r="I85" s="93"/>
      <c r="J85" s="94"/>
      <c r="K85" s="260">
        <v>0.05</v>
      </c>
      <c r="L85" s="795">
        <f>N78*K85</f>
        <v>123.25574329716663</v>
      </c>
      <c r="M85" s="796"/>
      <c r="N85" s="51"/>
    </row>
    <row r="86" spans="1:14" ht="15.75" thickBot="1">
      <c r="B86" s="759" t="s">
        <v>2072</v>
      </c>
      <c r="C86" s="760"/>
      <c r="D86" s="760"/>
      <c r="E86" s="760"/>
      <c r="F86" s="760"/>
      <c r="G86" s="760"/>
      <c r="H86" s="760"/>
      <c r="I86" s="760"/>
      <c r="J86" s="760"/>
      <c r="K86" s="760"/>
      <c r="L86" s="760"/>
      <c r="M86" s="761"/>
      <c r="N86" s="52">
        <f>L83+L84+L85</f>
        <v>739.53445978299976</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3204.6493257263323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234</v>
      </c>
      <c r="C31" s="81" t="s">
        <v>2137</v>
      </c>
      <c r="D31" s="82"/>
      <c r="E31" s="82"/>
      <c r="F31" s="82"/>
      <c r="G31" s="82"/>
      <c r="H31" s="82"/>
      <c r="I31" s="82"/>
      <c r="J31" s="83"/>
      <c r="K31" s="263"/>
      <c r="L31" s="261" t="s">
        <v>128</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26"/>
      <c r="N36" s="227"/>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351"/>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1238</v>
      </c>
      <c r="B48" s="43" t="str">
        <f>VLOOKUP(A48,MATERIALES!A4:D373,3,FALSE)</f>
        <v>Cemento asfaltico modificado con polímeros tipo IV</v>
      </c>
      <c r="C48" s="236"/>
      <c r="D48" s="236"/>
      <c r="E48" s="236"/>
      <c r="F48" s="236"/>
      <c r="G48" s="236"/>
      <c r="H48" s="236"/>
      <c r="I48" s="223"/>
      <c r="J48" s="200" t="str">
        <f>VLOOKUP(A48,MATERIALES!A4:D373,2,FALSE)</f>
        <v>kg</v>
      </c>
      <c r="K48" s="237">
        <v>1</v>
      </c>
      <c r="L48" s="222"/>
      <c r="M48" s="352">
        <f>VLOOKUP(A48,MATERIALES!A4:D395,4,FALSE)</f>
        <v>2577.8514847512929</v>
      </c>
      <c r="N48" s="227">
        <f>K48*M48</f>
        <v>2577.8514847512929</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2577.8514847512929</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2:15" ht="15.75" thickBot="1">
      <c r="B65" s="765" t="s">
        <v>2072</v>
      </c>
      <c r="C65" s="766"/>
      <c r="D65" s="766"/>
      <c r="E65" s="766"/>
      <c r="F65" s="766"/>
      <c r="G65" s="766"/>
      <c r="H65" s="766"/>
      <c r="I65" s="766"/>
      <c r="J65" s="766"/>
      <c r="K65" s="766"/>
      <c r="L65" s="766"/>
      <c r="M65" s="767"/>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85" t="s">
        <v>2108</v>
      </c>
      <c r="C69" s="786"/>
      <c r="D69" s="786"/>
      <c r="E69" s="786"/>
      <c r="F69" s="786"/>
      <c r="G69" s="786"/>
      <c r="H69" s="786"/>
      <c r="I69" s="73" t="s">
        <v>2082</v>
      </c>
      <c r="J69" s="75" t="s">
        <v>2109</v>
      </c>
      <c r="K69" s="74" t="s">
        <v>2084</v>
      </c>
      <c r="L69" s="787" t="s">
        <v>2070</v>
      </c>
      <c r="M69" s="788"/>
      <c r="N69" s="98" t="s">
        <v>2071</v>
      </c>
    </row>
    <row r="70" spans="2:15">
      <c r="B70" s="49"/>
      <c r="C70" s="47"/>
      <c r="D70" s="47"/>
      <c r="E70" s="47"/>
      <c r="F70" s="47"/>
      <c r="G70" s="47"/>
      <c r="H70" s="47"/>
      <c r="I70" s="247"/>
      <c r="J70" s="248"/>
      <c r="K70" s="249"/>
      <c r="L70" s="50"/>
      <c r="M70" s="250"/>
      <c r="N70" s="345"/>
      <c r="O70" s="106"/>
    </row>
    <row r="71" spans="2:15">
      <c r="B71" s="49"/>
      <c r="C71" s="47"/>
      <c r="D71" s="47"/>
      <c r="E71" s="47"/>
      <c r="F71" s="47"/>
      <c r="G71" s="47"/>
      <c r="H71" s="47"/>
      <c r="I71" s="247"/>
      <c r="J71" s="248"/>
      <c r="K71" s="249"/>
      <c r="L71" s="50"/>
      <c r="M71" s="254"/>
      <c r="N71" s="345"/>
    </row>
    <row r="72" spans="2:15">
      <c r="B72" s="49"/>
      <c r="C72" s="47"/>
      <c r="D72" s="47"/>
      <c r="E72" s="47"/>
      <c r="F72" s="47"/>
      <c r="G72" s="47"/>
      <c r="H72" s="47"/>
      <c r="I72" s="234"/>
      <c r="J72" s="252"/>
      <c r="K72" s="253"/>
      <c r="L72" s="50"/>
      <c r="M72" s="255"/>
      <c r="N72" s="251"/>
    </row>
    <row r="73" spans="2:15">
      <c r="B73" s="49"/>
      <c r="C73" s="47"/>
      <c r="D73" s="47"/>
      <c r="E73" s="47"/>
      <c r="F73" s="47"/>
      <c r="G73" s="47"/>
      <c r="H73" s="47"/>
      <c r="I73" s="234"/>
      <c r="J73" s="252"/>
      <c r="K73" s="253"/>
      <c r="L73" s="273"/>
      <c r="M73" s="255"/>
      <c r="N73" s="251"/>
    </row>
    <row r="74" spans="2:15">
      <c r="B74" s="49"/>
      <c r="C74" s="47"/>
      <c r="D74" s="47"/>
      <c r="E74" s="47"/>
      <c r="F74" s="47"/>
      <c r="G74" s="47"/>
      <c r="H74" s="47"/>
      <c r="I74" s="234"/>
      <c r="J74" s="252"/>
      <c r="K74" s="253"/>
      <c r="L74" s="273"/>
      <c r="M74" s="255"/>
      <c r="N74" s="251"/>
    </row>
    <row r="75" spans="2:15" ht="15.75" thickBot="1">
      <c r="B75" s="746"/>
      <c r="C75" s="747"/>
      <c r="D75" s="747"/>
      <c r="E75" s="747"/>
      <c r="F75" s="747"/>
      <c r="G75" s="747"/>
      <c r="H75" s="747"/>
      <c r="I75" s="124"/>
      <c r="J75" s="124"/>
      <c r="K75" s="124"/>
      <c r="L75" s="847"/>
      <c r="M75" s="847"/>
      <c r="N75" s="45"/>
    </row>
    <row r="76" spans="2:15" ht="15.75" thickBot="1">
      <c r="B76" s="765" t="s">
        <v>2072</v>
      </c>
      <c r="C76" s="766"/>
      <c r="D76" s="766"/>
      <c r="E76" s="766"/>
      <c r="F76" s="766"/>
      <c r="G76" s="766"/>
      <c r="H76" s="766"/>
      <c r="I76" s="766"/>
      <c r="J76" s="766"/>
      <c r="K76" s="766"/>
      <c r="L76" s="766"/>
      <c r="M76" s="767"/>
      <c r="N76" s="256"/>
    </row>
    <row r="77" spans="2:15" ht="15.75" thickBot="1">
      <c r="B77" s="33"/>
      <c r="C77" s="34"/>
      <c r="D77" s="34"/>
      <c r="E77" s="34"/>
      <c r="F77" s="34"/>
      <c r="G77" s="34"/>
      <c r="H77" s="34"/>
      <c r="I77" s="34"/>
      <c r="J77" s="34"/>
      <c r="K77" s="34"/>
      <c r="L77" s="34"/>
      <c r="M77" s="34"/>
      <c r="N77" s="35"/>
    </row>
    <row r="78" spans="2:15" ht="15.75" thickBot="1">
      <c r="B78" s="759" t="s">
        <v>2085</v>
      </c>
      <c r="C78" s="760"/>
      <c r="D78" s="760"/>
      <c r="E78" s="760"/>
      <c r="F78" s="760"/>
      <c r="G78" s="760"/>
      <c r="H78" s="760"/>
      <c r="I78" s="760"/>
      <c r="J78" s="760"/>
      <c r="K78" s="760"/>
      <c r="L78" s="760"/>
      <c r="M78" s="761"/>
      <c r="N78" s="99">
        <f>N43+N54+N65+N76</f>
        <v>2577.8514847512929</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515.57029695025858</v>
      </c>
      <c r="M83" s="794"/>
      <c r="N83" s="51"/>
    </row>
    <row r="84" spans="1:14">
      <c r="B84" s="89" t="s">
        <v>2090</v>
      </c>
      <c r="C84" s="90"/>
      <c r="D84" s="90"/>
      <c r="E84" s="90"/>
      <c r="F84" s="90"/>
      <c r="G84" s="90"/>
      <c r="H84" s="90"/>
      <c r="I84" s="87"/>
      <c r="J84" s="88"/>
      <c r="K84" s="259">
        <v>0.05</v>
      </c>
      <c r="L84" s="793">
        <f>N78*K84</f>
        <v>128.89257423756465</v>
      </c>
      <c r="M84" s="794"/>
      <c r="N84" s="51"/>
    </row>
    <row r="85" spans="1:14" ht="15.75" thickBot="1">
      <c r="B85" s="91" t="s">
        <v>2091</v>
      </c>
      <c r="C85" s="92"/>
      <c r="D85" s="92"/>
      <c r="E85" s="92"/>
      <c r="F85" s="92"/>
      <c r="G85" s="92"/>
      <c r="H85" s="92"/>
      <c r="I85" s="93"/>
      <c r="J85" s="94"/>
      <c r="K85" s="260">
        <v>0.05</v>
      </c>
      <c r="L85" s="795">
        <f>N78*K85</f>
        <v>128.89257423756465</v>
      </c>
      <c r="M85" s="796"/>
      <c r="N85" s="51"/>
    </row>
    <row r="86" spans="1:14" ht="15.75" thickBot="1">
      <c r="B86" s="759" t="s">
        <v>2072</v>
      </c>
      <c r="C86" s="760"/>
      <c r="D86" s="760"/>
      <c r="E86" s="760"/>
      <c r="F86" s="760"/>
      <c r="G86" s="760"/>
      <c r="H86" s="760"/>
      <c r="I86" s="760"/>
      <c r="J86" s="760"/>
      <c r="K86" s="760"/>
      <c r="L86" s="760"/>
      <c r="M86" s="761"/>
      <c r="N86" s="52">
        <f>L83+L84+L85</f>
        <v>773.35544542538787</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3351.2069301766805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236</v>
      </c>
      <c r="C31" s="81" t="s">
        <v>2138</v>
      </c>
      <c r="D31" s="82"/>
      <c r="E31" s="82"/>
      <c r="F31" s="82"/>
      <c r="G31" s="82"/>
      <c r="H31" s="82"/>
      <c r="I31" s="82"/>
      <c r="J31" s="83"/>
      <c r="K31" s="263"/>
      <c r="L31" s="261" t="s">
        <v>128</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26"/>
      <c r="N36" s="227"/>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351"/>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1242</v>
      </c>
      <c r="B48" s="43" t="str">
        <f>VLOOKUP(A48,MATERIALES!A4:D373,3,FALSE)</f>
        <v>Cemento asfaltico modificado con polímeros tipo V</v>
      </c>
      <c r="C48" s="236"/>
      <c r="D48" s="236"/>
      <c r="E48" s="236"/>
      <c r="F48" s="236"/>
      <c r="G48" s="236"/>
      <c r="H48" s="236"/>
      <c r="I48" s="223"/>
      <c r="J48" s="200" t="str">
        <f>VLOOKUP(A48,MATERIALES!A4:D373,2,FALSE)</f>
        <v>kg</v>
      </c>
      <c r="K48" s="237">
        <v>1</v>
      </c>
      <c r="L48" s="222"/>
      <c r="M48" s="352">
        <f>VLOOKUP(A48,MATERIALES!A4:D395,4,FALSE)</f>
        <v>2562.8342656436089</v>
      </c>
      <c r="N48" s="227">
        <f>K48*M48</f>
        <v>2562.8342656436089</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2562.8342656436089</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2:15" ht="15.75" thickBot="1">
      <c r="B65" s="765" t="s">
        <v>2072</v>
      </c>
      <c r="C65" s="766"/>
      <c r="D65" s="766"/>
      <c r="E65" s="766"/>
      <c r="F65" s="766"/>
      <c r="G65" s="766"/>
      <c r="H65" s="766"/>
      <c r="I65" s="766"/>
      <c r="J65" s="766"/>
      <c r="K65" s="766"/>
      <c r="L65" s="766"/>
      <c r="M65" s="767"/>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85" t="s">
        <v>2108</v>
      </c>
      <c r="C69" s="786"/>
      <c r="D69" s="786"/>
      <c r="E69" s="786"/>
      <c r="F69" s="786"/>
      <c r="G69" s="786"/>
      <c r="H69" s="786"/>
      <c r="I69" s="73" t="s">
        <v>2082</v>
      </c>
      <c r="J69" s="75" t="s">
        <v>2109</v>
      </c>
      <c r="K69" s="74" t="s">
        <v>2084</v>
      </c>
      <c r="L69" s="787" t="s">
        <v>2070</v>
      </c>
      <c r="M69" s="788"/>
      <c r="N69" s="98" t="s">
        <v>2071</v>
      </c>
    </row>
    <row r="70" spans="2:15">
      <c r="B70" s="49"/>
      <c r="C70" s="47"/>
      <c r="D70" s="47"/>
      <c r="E70" s="47"/>
      <c r="F70" s="47"/>
      <c r="G70" s="47"/>
      <c r="H70" s="47"/>
      <c r="I70" s="247"/>
      <c r="J70" s="248"/>
      <c r="K70" s="249"/>
      <c r="L70" s="50"/>
      <c r="M70" s="250"/>
      <c r="N70" s="345"/>
      <c r="O70" s="106"/>
    </row>
    <row r="71" spans="2:15">
      <c r="B71" s="49"/>
      <c r="C71" s="47"/>
      <c r="D71" s="47"/>
      <c r="E71" s="47"/>
      <c r="F71" s="47"/>
      <c r="G71" s="47"/>
      <c r="H71" s="47"/>
      <c r="I71" s="247"/>
      <c r="J71" s="248"/>
      <c r="K71" s="249"/>
      <c r="L71" s="50"/>
      <c r="M71" s="254"/>
      <c r="N71" s="345"/>
    </row>
    <row r="72" spans="2:15">
      <c r="B72" s="49"/>
      <c r="C72" s="47"/>
      <c r="D72" s="47"/>
      <c r="E72" s="47"/>
      <c r="F72" s="47"/>
      <c r="G72" s="47"/>
      <c r="H72" s="47"/>
      <c r="I72" s="234"/>
      <c r="J72" s="252"/>
      <c r="K72" s="253"/>
      <c r="L72" s="50"/>
      <c r="M72" s="255"/>
      <c r="N72" s="251"/>
    </row>
    <row r="73" spans="2:15">
      <c r="B73" s="49"/>
      <c r="C73" s="47"/>
      <c r="D73" s="47"/>
      <c r="E73" s="47"/>
      <c r="F73" s="47"/>
      <c r="G73" s="47"/>
      <c r="H73" s="47"/>
      <c r="I73" s="234"/>
      <c r="J73" s="252"/>
      <c r="K73" s="253"/>
      <c r="L73" s="273"/>
      <c r="M73" s="255"/>
      <c r="N73" s="251"/>
    </row>
    <row r="74" spans="2:15">
      <c r="B74" s="49"/>
      <c r="C74" s="47"/>
      <c r="D74" s="47"/>
      <c r="E74" s="47"/>
      <c r="F74" s="47"/>
      <c r="G74" s="47"/>
      <c r="H74" s="47"/>
      <c r="I74" s="234"/>
      <c r="J74" s="252"/>
      <c r="K74" s="253"/>
      <c r="L74" s="273"/>
      <c r="M74" s="255"/>
      <c r="N74" s="251"/>
    </row>
    <row r="75" spans="2:15" ht="15.75" thickBot="1">
      <c r="B75" s="746"/>
      <c r="C75" s="747"/>
      <c r="D75" s="747"/>
      <c r="E75" s="747"/>
      <c r="F75" s="747"/>
      <c r="G75" s="747"/>
      <c r="H75" s="747"/>
      <c r="I75" s="124"/>
      <c r="J75" s="124"/>
      <c r="K75" s="124"/>
      <c r="L75" s="847"/>
      <c r="M75" s="847"/>
      <c r="N75" s="45"/>
    </row>
    <row r="76" spans="2:15" ht="15.75" thickBot="1">
      <c r="B76" s="765" t="s">
        <v>2072</v>
      </c>
      <c r="C76" s="766"/>
      <c r="D76" s="766"/>
      <c r="E76" s="766"/>
      <c r="F76" s="766"/>
      <c r="G76" s="766"/>
      <c r="H76" s="766"/>
      <c r="I76" s="766"/>
      <c r="J76" s="766"/>
      <c r="K76" s="766"/>
      <c r="L76" s="766"/>
      <c r="M76" s="767"/>
      <c r="N76" s="256"/>
    </row>
    <row r="77" spans="2:15" ht="15.75" thickBot="1">
      <c r="B77" s="33"/>
      <c r="C77" s="34"/>
      <c r="D77" s="34"/>
      <c r="E77" s="34"/>
      <c r="F77" s="34"/>
      <c r="G77" s="34"/>
      <c r="H77" s="34"/>
      <c r="I77" s="34"/>
      <c r="J77" s="34"/>
      <c r="K77" s="34"/>
      <c r="L77" s="34"/>
      <c r="M77" s="34"/>
      <c r="N77" s="35"/>
    </row>
    <row r="78" spans="2:15" ht="15.75" thickBot="1">
      <c r="B78" s="759" t="s">
        <v>2085</v>
      </c>
      <c r="C78" s="760"/>
      <c r="D78" s="760"/>
      <c r="E78" s="760"/>
      <c r="F78" s="760"/>
      <c r="G78" s="760"/>
      <c r="H78" s="760"/>
      <c r="I78" s="760"/>
      <c r="J78" s="760"/>
      <c r="K78" s="760"/>
      <c r="L78" s="760"/>
      <c r="M78" s="761"/>
      <c r="N78" s="99">
        <f>N43+N54+N65+N76</f>
        <v>2562.8342656436089</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512.56685312872185</v>
      </c>
      <c r="M83" s="794"/>
      <c r="N83" s="51"/>
    </row>
    <row r="84" spans="1:14">
      <c r="B84" s="89" t="s">
        <v>2090</v>
      </c>
      <c r="C84" s="90"/>
      <c r="D84" s="90"/>
      <c r="E84" s="90"/>
      <c r="F84" s="90"/>
      <c r="G84" s="90"/>
      <c r="H84" s="90"/>
      <c r="I84" s="87"/>
      <c r="J84" s="88"/>
      <c r="K84" s="259">
        <v>0.05</v>
      </c>
      <c r="L84" s="793">
        <f>N78*K84</f>
        <v>128.14171328218046</v>
      </c>
      <c r="M84" s="794"/>
      <c r="N84" s="51"/>
    </row>
    <row r="85" spans="1:14" ht="15.75" thickBot="1">
      <c r="B85" s="91" t="s">
        <v>2091</v>
      </c>
      <c r="C85" s="92"/>
      <c r="D85" s="92"/>
      <c r="E85" s="92"/>
      <c r="F85" s="92"/>
      <c r="G85" s="92"/>
      <c r="H85" s="92"/>
      <c r="I85" s="93"/>
      <c r="J85" s="94"/>
      <c r="K85" s="260">
        <v>0.05</v>
      </c>
      <c r="L85" s="795">
        <f>N78*K85</f>
        <v>128.14171328218046</v>
      </c>
      <c r="M85" s="796"/>
      <c r="N85" s="51"/>
    </row>
    <row r="86" spans="1:14" ht="15.75" thickBot="1">
      <c r="B86" s="759" t="s">
        <v>2072</v>
      </c>
      <c r="C86" s="760"/>
      <c r="D86" s="760"/>
      <c r="E86" s="760"/>
      <c r="F86" s="760"/>
      <c r="G86" s="760"/>
      <c r="H86" s="760"/>
      <c r="I86" s="760"/>
      <c r="J86" s="760"/>
      <c r="K86" s="760"/>
      <c r="L86" s="760"/>
      <c r="M86" s="761"/>
      <c r="N86" s="52">
        <f>L83+L84+L85</f>
        <v>768.85027969308283</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3331.6845453366918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ColWidth="11.42578125"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238</v>
      </c>
      <c r="C31" s="81" t="s">
        <v>2139</v>
      </c>
      <c r="D31" s="82"/>
      <c r="E31" s="82"/>
      <c r="F31" s="82"/>
      <c r="G31" s="82"/>
      <c r="H31" s="82"/>
      <c r="I31" s="82"/>
      <c r="J31" s="83"/>
      <c r="K31" s="263"/>
      <c r="L31" s="261" t="s">
        <v>145</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26"/>
      <c r="N36" s="227"/>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351"/>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1320</v>
      </c>
      <c r="B48" s="43" t="str">
        <f>VLOOKUP(A48,MATERIALES!A4:D373,3,FALSE)</f>
        <v>Emulsión Asfáltica de Rotura Media Modificada Con Polímeros CRM-m</v>
      </c>
      <c r="C48" s="236"/>
      <c r="D48" s="236"/>
      <c r="E48" s="236"/>
      <c r="F48" s="236"/>
      <c r="G48" s="236"/>
      <c r="H48" s="236"/>
      <c r="I48" s="223"/>
      <c r="J48" s="200" t="str">
        <f>VLOOKUP(A48,MATERIALES!A4:D373,2,FALSE)</f>
        <v>lt</v>
      </c>
      <c r="K48" s="237">
        <v>1</v>
      </c>
      <c r="L48" s="222"/>
      <c r="M48" s="352">
        <f>VLOOKUP(A48,MATERIALES!A4:D395,4,FALSE)</f>
        <v>2002.7631667562503</v>
      </c>
      <c r="N48" s="227">
        <f>K48*M48</f>
        <v>2002.7631667562503</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2002.7631667562503</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2:15" ht="15.75" thickBot="1">
      <c r="B65" s="765" t="s">
        <v>2072</v>
      </c>
      <c r="C65" s="766"/>
      <c r="D65" s="766"/>
      <c r="E65" s="766"/>
      <c r="F65" s="766"/>
      <c r="G65" s="766"/>
      <c r="H65" s="766"/>
      <c r="I65" s="766"/>
      <c r="J65" s="766"/>
      <c r="K65" s="766"/>
      <c r="L65" s="766"/>
      <c r="M65" s="767"/>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85" t="s">
        <v>2108</v>
      </c>
      <c r="C69" s="786"/>
      <c r="D69" s="786"/>
      <c r="E69" s="786"/>
      <c r="F69" s="786"/>
      <c r="G69" s="786"/>
      <c r="H69" s="786"/>
      <c r="I69" s="73" t="s">
        <v>2082</v>
      </c>
      <c r="J69" s="75" t="s">
        <v>2109</v>
      </c>
      <c r="K69" s="74" t="s">
        <v>2084</v>
      </c>
      <c r="L69" s="787" t="s">
        <v>2070</v>
      </c>
      <c r="M69" s="788"/>
      <c r="N69" s="98" t="s">
        <v>2071</v>
      </c>
    </row>
    <row r="70" spans="2:15">
      <c r="B70" s="49"/>
      <c r="C70" s="47"/>
      <c r="D70" s="47"/>
      <c r="E70" s="47"/>
      <c r="F70" s="47"/>
      <c r="G70" s="47"/>
      <c r="H70" s="47"/>
      <c r="I70" s="247"/>
      <c r="J70" s="248"/>
      <c r="K70" s="249"/>
      <c r="L70" s="50"/>
      <c r="M70" s="250"/>
      <c r="N70" s="345"/>
      <c r="O70" s="106"/>
    </row>
    <row r="71" spans="2:15">
      <c r="B71" s="49"/>
      <c r="C71" s="47"/>
      <c r="D71" s="47"/>
      <c r="E71" s="47"/>
      <c r="F71" s="47"/>
      <c r="G71" s="47"/>
      <c r="H71" s="47"/>
      <c r="I71" s="247"/>
      <c r="J71" s="248"/>
      <c r="K71" s="249"/>
      <c r="L71" s="50"/>
      <c r="M71" s="254"/>
      <c r="N71" s="345"/>
    </row>
    <row r="72" spans="2:15">
      <c r="B72" s="49"/>
      <c r="C72" s="47"/>
      <c r="D72" s="47"/>
      <c r="E72" s="47"/>
      <c r="F72" s="47"/>
      <c r="G72" s="47"/>
      <c r="H72" s="47"/>
      <c r="I72" s="234"/>
      <c r="J72" s="252"/>
      <c r="K72" s="253"/>
      <c r="L72" s="50"/>
      <c r="M72" s="255"/>
      <c r="N72" s="251"/>
    </row>
    <row r="73" spans="2:15">
      <c r="B73" s="49"/>
      <c r="C73" s="47"/>
      <c r="D73" s="47"/>
      <c r="E73" s="47"/>
      <c r="F73" s="47"/>
      <c r="G73" s="47"/>
      <c r="H73" s="47"/>
      <c r="I73" s="234"/>
      <c r="J73" s="252"/>
      <c r="K73" s="253"/>
      <c r="L73" s="273"/>
      <c r="M73" s="255"/>
      <c r="N73" s="251"/>
    </row>
    <row r="74" spans="2:15">
      <c r="B74" s="49"/>
      <c r="C74" s="47"/>
      <c r="D74" s="47"/>
      <c r="E74" s="47"/>
      <c r="F74" s="47"/>
      <c r="G74" s="47"/>
      <c r="H74" s="47"/>
      <c r="I74" s="234"/>
      <c r="J74" s="252"/>
      <c r="K74" s="253"/>
      <c r="L74" s="273"/>
      <c r="M74" s="255"/>
      <c r="N74" s="251"/>
    </row>
    <row r="75" spans="2:15" ht="15.75" thickBot="1">
      <c r="B75" s="746"/>
      <c r="C75" s="747"/>
      <c r="D75" s="747"/>
      <c r="E75" s="747"/>
      <c r="F75" s="747"/>
      <c r="G75" s="747"/>
      <c r="H75" s="747"/>
      <c r="I75" s="124"/>
      <c r="J75" s="124"/>
      <c r="K75" s="124"/>
      <c r="L75" s="847"/>
      <c r="M75" s="847"/>
      <c r="N75" s="45"/>
    </row>
    <row r="76" spans="2:15" ht="15.75" thickBot="1">
      <c r="B76" s="765" t="s">
        <v>2072</v>
      </c>
      <c r="C76" s="766"/>
      <c r="D76" s="766"/>
      <c r="E76" s="766"/>
      <c r="F76" s="766"/>
      <c r="G76" s="766"/>
      <c r="H76" s="766"/>
      <c r="I76" s="766"/>
      <c r="J76" s="766"/>
      <c r="K76" s="766"/>
      <c r="L76" s="766"/>
      <c r="M76" s="767"/>
      <c r="N76" s="256"/>
    </row>
    <row r="77" spans="2:15" ht="15.75" thickBot="1">
      <c r="B77" s="33"/>
      <c r="C77" s="34"/>
      <c r="D77" s="34"/>
      <c r="E77" s="34"/>
      <c r="F77" s="34"/>
      <c r="G77" s="34"/>
      <c r="H77" s="34"/>
      <c r="I77" s="34"/>
      <c r="J77" s="34"/>
      <c r="K77" s="34"/>
      <c r="L77" s="34"/>
      <c r="M77" s="34"/>
      <c r="N77" s="35"/>
    </row>
    <row r="78" spans="2:15" ht="15.75" thickBot="1">
      <c r="B78" s="759" t="s">
        <v>2085</v>
      </c>
      <c r="C78" s="760"/>
      <c r="D78" s="760"/>
      <c r="E78" s="760"/>
      <c r="F78" s="760"/>
      <c r="G78" s="760"/>
      <c r="H78" s="760"/>
      <c r="I78" s="760"/>
      <c r="J78" s="760"/>
      <c r="K78" s="760"/>
      <c r="L78" s="760"/>
      <c r="M78" s="761"/>
      <c r="N78" s="99">
        <f>N43+N54+N65+N76</f>
        <v>2002.7631667562503</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400.55263335125005</v>
      </c>
      <c r="M83" s="794"/>
      <c r="N83" s="51"/>
    </row>
    <row r="84" spans="1:14">
      <c r="B84" s="89" t="s">
        <v>2090</v>
      </c>
      <c r="C84" s="90"/>
      <c r="D84" s="90"/>
      <c r="E84" s="90"/>
      <c r="F84" s="90"/>
      <c r="G84" s="90"/>
      <c r="H84" s="90"/>
      <c r="I84" s="87"/>
      <c r="J84" s="88"/>
      <c r="K84" s="259">
        <v>0.05</v>
      </c>
      <c r="L84" s="793">
        <f>N78*K84</f>
        <v>100.13815833781251</v>
      </c>
      <c r="M84" s="794"/>
      <c r="N84" s="51"/>
    </row>
    <row r="85" spans="1:14" ht="15.75" thickBot="1">
      <c r="B85" s="91" t="s">
        <v>2091</v>
      </c>
      <c r="C85" s="92"/>
      <c r="D85" s="92"/>
      <c r="E85" s="92"/>
      <c r="F85" s="92"/>
      <c r="G85" s="92"/>
      <c r="H85" s="92"/>
      <c r="I85" s="93"/>
      <c r="J85" s="94"/>
      <c r="K85" s="260">
        <v>0.05</v>
      </c>
      <c r="L85" s="795">
        <f>N78*K85</f>
        <v>100.13815833781251</v>
      </c>
      <c r="M85" s="796"/>
      <c r="N85" s="51"/>
    </row>
    <row r="86" spans="1:14" ht="15.75" thickBot="1">
      <c r="B86" s="759" t="s">
        <v>2072</v>
      </c>
      <c r="C86" s="760"/>
      <c r="D86" s="760"/>
      <c r="E86" s="760"/>
      <c r="F86" s="760"/>
      <c r="G86" s="760"/>
      <c r="H86" s="760"/>
      <c r="I86" s="760"/>
      <c r="J86" s="760"/>
      <c r="K86" s="760"/>
      <c r="L86" s="760"/>
      <c r="M86" s="761"/>
      <c r="N86" s="52">
        <f>L83+L84+L85</f>
        <v>600.82895002687508</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2603.5921167831252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ColWidth="11.42578125"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240</v>
      </c>
      <c r="C31" s="81" t="s">
        <v>2140</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823</v>
      </c>
      <c r="B36" s="772" t="str">
        <f>VLOOKUP(A36,EQUIPOS!A6:D154,3,FALSE)</f>
        <v>Carrotanque Irrigador de asfalto, 1000 GALONES DE CAPACIDAD</v>
      </c>
      <c r="C36" s="773"/>
      <c r="D36" s="773"/>
      <c r="E36" s="773"/>
      <c r="F36" s="773"/>
      <c r="G36" s="773"/>
      <c r="H36" s="774"/>
      <c r="I36" s="222"/>
      <c r="J36" s="223"/>
      <c r="K36" s="224">
        <f>VLOOKUP(A36,EQUIPOS!A6:D163,4,FALSE)</f>
        <v>128742.9062603546</v>
      </c>
      <c r="L36" s="225"/>
      <c r="M36" s="226">
        <v>500</v>
      </c>
      <c r="N36" s="227">
        <f>K36/M36</f>
        <v>257.4858125207092</v>
      </c>
    </row>
    <row r="37" spans="1:14">
      <c r="A37" s="113" t="s">
        <v>845</v>
      </c>
      <c r="B37" s="772" t="str">
        <f>VLOOKUP(A37,EQUIPOS!A7:D154,3,FALSE)</f>
        <v xml:space="preserve">Compresor (barrido y soplado)
</v>
      </c>
      <c r="C37" s="773"/>
      <c r="D37" s="773"/>
      <c r="E37" s="773"/>
      <c r="F37" s="773"/>
      <c r="G37" s="773"/>
      <c r="H37" s="774"/>
      <c r="I37" s="222"/>
      <c r="J37" s="223"/>
      <c r="K37" s="224">
        <f>VLOOKUP(A37,EQUIPOS!A7:D164,4,FALSE)</f>
        <v>67299.216316844628</v>
      </c>
      <c r="L37" s="225"/>
      <c r="M37" s="226">
        <v>500</v>
      </c>
      <c r="N37" s="227">
        <f>K37/M37</f>
        <v>134.59843263368924</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N75*M41</f>
        <v>0.62590495000000002</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392.71015010439845</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1324</v>
      </c>
      <c r="B48" s="43" t="str">
        <f>VLOOKUP(A48,MATERIALES!A4:D373,3,FALSE)</f>
        <v>Emulsión CRL-0</v>
      </c>
      <c r="C48" s="236"/>
      <c r="D48" s="236"/>
      <c r="E48" s="236"/>
      <c r="F48" s="236"/>
      <c r="G48" s="236"/>
      <c r="H48" s="236"/>
      <c r="I48" s="223"/>
      <c r="J48" s="200" t="str">
        <f>VLOOKUP(A48,MATERIALES!A4:D373,2,FALSE)</f>
        <v>lt</v>
      </c>
      <c r="K48" s="237">
        <v>1</v>
      </c>
      <c r="L48" s="222"/>
      <c r="M48" s="352">
        <f>VLOOKUP(A48,MATERIALES!A4:D395,4,FALSE)</f>
        <v>1660.6590043850795</v>
      </c>
      <c r="N48" s="227">
        <f>K48*M48</f>
        <v>1660.6590043850795</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1660.6590043850795</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4" ht="15.75" thickBot="1">
      <c r="B65" s="765" t="s">
        <v>2072</v>
      </c>
      <c r="C65" s="766"/>
      <c r="D65" s="766"/>
      <c r="E65" s="766"/>
      <c r="F65" s="766"/>
      <c r="G65" s="766"/>
      <c r="H65" s="766"/>
      <c r="I65" s="766"/>
      <c r="J65" s="766"/>
      <c r="K65" s="766"/>
      <c r="L65" s="766"/>
      <c r="M65" s="767"/>
      <c r="N65" s="104"/>
    </row>
    <row r="66" spans="1:14">
      <c r="B66" s="33"/>
      <c r="C66" s="34"/>
      <c r="D66" s="34"/>
      <c r="E66" s="34"/>
      <c r="F66" s="34"/>
      <c r="G66" s="34"/>
      <c r="H66" s="34"/>
      <c r="I66" s="34"/>
      <c r="J66" s="34"/>
      <c r="K66" s="34"/>
      <c r="L66" s="34"/>
      <c r="M66" s="34"/>
      <c r="N66" s="35"/>
    </row>
    <row r="67" spans="1:14">
      <c r="B67" s="64" t="s">
        <v>2081</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785" t="s">
        <v>2108</v>
      </c>
      <c r="C69" s="786"/>
      <c r="D69" s="786"/>
      <c r="E69" s="786"/>
      <c r="F69" s="786"/>
      <c r="G69" s="786"/>
      <c r="H69" s="786"/>
      <c r="I69" s="73" t="s">
        <v>2082</v>
      </c>
      <c r="J69" s="75" t="s">
        <v>2109</v>
      </c>
      <c r="K69" s="74" t="s">
        <v>2084</v>
      </c>
      <c r="L69" s="787" t="s">
        <v>2070</v>
      </c>
      <c r="M69" s="788"/>
      <c r="N69" s="98" t="s">
        <v>2071</v>
      </c>
    </row>
    <row r="70" spans="1:14">
      <c r="A70" t="s">
        <v>710</v>
      </c>
      <c r="B70" s="49" t="str">
        <f>VLOOKUP(A70,'MANO DE OBRA'!A8:D69,3,FALSE)</f>
        <v>Obrero (4)</v>
      </c>
      <c r="C70" s="47"/>
      <c r="D70" s="47"/>
      <c r="E70" s="47"/>
      <c r="F70" s="47"/>
      <c r="G70" s="47"/>
      <c r="H70" s="47"/>
      <c r="I70" s="247">
        <f>K70/J70*100</f>
        <v>135330.79999999999</v>
      </c>
      <c r="J70" s="248">
        <v>185</v>
      </c>
      <c r="K70" s="249">
        <f>VLOOKUP(A70,'MANO DE OBRA'!A8:D100,4,FALSE)</f>
        <v>250361.97999999998</v>
      </c>
      <c r="L70" s="50"/>
      <c r="M70" s="254">
        <v>4000</v>
      </c>
      <c r="N70" s="345">
        <f>K70/M70</f>
        <v>62.590494999999997</v>
      </c>
    </row>
    <row r="71" spans="1:14">
      <c r="B71" s="49"/>
      <c r="C71" s="47"/>
      <c r="D71" s="47"/>
      <c r="E71" s="47"/>
      <c r="F71" s="47"/>
      <c r="G71" s="47"/>
      <c r="H71" s="47"/>
      <c r="I71" s="234"/>
      <c r="J71" s="252"/>
      <c r="K71" s="253"/>
      <c r="L71" s="50"/>
      <c r="M71" s="255"/>
      <c r="N71" s="251"/>
    </row>
    <row r="72" spans="1:14">
      <c r="B72" s="49"/>
      <c r="C72" s="47"/>
      <c r="D72" s="47"/>
      <c r="E72" s="47"/>
      <c r="F72" s="47"/>
      <c r="G72" s="47"/>
      <c r="H72" s="47"/>
      <c r="I72" s="234"/>
      <c r="J72" s="252"/>
      <c r="K72" s="253"/>
      <c r="L72" s="273"/>
      <c r="M72" s="255"/>
      <c r="N72" s="251"/>
    </row>
    <row r="73" spans="1:14">
      <c r="B73" s="49"/>
      <c r="C73" s="47"/>
      <c r="D73" s="47"/>
      <c r="E73" s="47"/>
      <c r="F73" s="47"/>
      <c r="G73" s="47"/>
      <c r="H73" s="47"/>
      <c r="I73" s="234"/>
      <c r="J73" s="252"/>
      <c r="K73" s="253"/>
      <c r="L73" s="273"/>
      <c r="M73" s="255"/>
      <c r="N73" s="251"/>
    </row>
    <row r="74" spans="1:14" ht="15.75" thickBot="1">
      <c r="B74" s="746"/>
      <c r="C74" s="747"/>
      <c r="D74" s="747"/>
      <c r="E74" s="747"/>
      <c r="F74" s="747"/>
      <c r="G74" s="747"/>
      <c r="H74" s="747"/>
      <c r="I74" s="124"/>
      <c r="J74" s="124"/>
      <c r="K74" s="124"/>
      <c r="L74" s="847"/>
      <c r="M74" s="847"/>
      <c r="N74" s="45"/>
    </row>
    <row r="75" spans="1:14" ht="15.75" thickBot="1">
      <c r="B75" s="765" t="s">
        <v>2072</v>
      </c>
      <c r="C75" s="766"/>
      <c r="D75" s="766"/>
      <c r="E75" s="766"/>
      <c r="F75" s="766"/>
      <c r="G75" s="766"/>
      <c r="H75" s="766"/>
      <c r="I75" s="766"/>
      <c r="J75" s="766"/>
      <c r="K75" s="766"/>
      <c r="L75" s="766"/>
      <c r="M75" s="767"/>
      <c r="N75" s="256">
        <f>SUM(N70:N74)</f>
        <v>62.590494999999997</v>
      </c>
    </row>
    <row r="76" spans="1:14" ht="15.75" thickBot="1">
      <c r="B76" s="33"/>
      <c r="C76" s="34"/>
      <c r="D76" s="34"/>
      <c r="E76" s="34"/>
      <c r="F76" s="34"/>
      <c r="G76" s="34"/>
      <c r="H76" s="34"/>
      <c r="I76" s="34"/>
      <c r="J76" s="34"/>
      <c r="K76" s="34"/>
      <c r="L76" s="34"/>
      <c r="M76" s="34"/>
      <c r="N76" s="35"/>
    </row>
    <row r="77" spans="1:14" ht="15.75" thickBot="1">
      <c r="B77" s="759" t="s">
        <v>2085</v>
      </c>
      <c r="C77" s="760"/>
      <c r="D77" s="760"/>
      <c r="E77" s="760"/>
      <c r="F77" s="760"/>
      <c r="G77" s="760"/>
      <c r="H77" s="760"/>
      <c r="I77" s="760"/>
      <c r="J77" s="760"/>
      <c r="K77" s="760"/>
      <c r="L77" s="760"/>
      <c r="M77" s="761"/>
      <c r="N77" s="99">
        <f>N43+N54+N65+N75</f>
        <v>2115.9596494894777</v>
      </c>
    </row>
    <row r="78" spans="1:14">
      <c r="B78" s="33"/>
      <c r="C78" s="34"/>
      <c r="D78" s="34"/>
      <c r="E78" s="34"/>
      <c r="F78" s="34"/>
      <c r="G78" s="34"/>
      <c r="H78" s="34"/>
      <c r="I78" s="34"/>
      <c r="J78" s="34"/>
      <c r="K78" s="34"/>
      <c r="L78" s="34"/>
      <c r="M78" s="34"/>
      <c r="N78" s="35"/>
    </row>
    <row r="79" spans="1:14">
      <c r="B79" s="64" t="s">
        <v>2086</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750" t="s">
        <v>2110</v>
      </c>
      <c r="C81" s="751"/>
      <c r="D81" s="751"/>
      <c r="E81" s="751"/>
      <c r="F81" s="751"/>
      <c r="G81" s="751"/>
      <c r="H81" s="751"/>
      <c r="I81" s="269"/>
      <c r="J81" s="289"/>
      <c r="K81" s="257" t="s">
        <v>2087</v>
      </c>
      <c r="L81" s="789" t="s">
        <v>2088</v>
      </c>
      <c r="M81" s="790"/>
      <c r="N81" s="258"/>
    </row>
    <row r="82" spans="1:14">
      <c r="B82" s="791" t="s">
        <v>2111</v>
      </c>
      <c r="C82" s="792"/>
      <c r="D82" s="792"/>
      <c r="E82" s="792"/>
      <c r="F82" s="792"/>
      <c r="G82" s="792"/>
      <c r="H82" s="792"/>
      <c r="I82" s="87"/>
      <c r="J82" s="88"/>
      <c r="K82" s="259">
        <v>0.2</v>
      </c>
      <c r="L82" s="793">
        <f>N77*K82</f>
        <v>423.19192989789553</v>
      </c>
      <c r="M82" s="794"/>
      <c r="N82" s="51"/>
    </row>
    <row r="83" spans="1:14">
      <c r="B83" s="89" t="s">
        <v>2090</v>
      </c>
      <c r="C83" s="90"/>
      <c r="D83" s="90"/>
      <c r="E83" s="90"/>
      <c r="F83" s="90"/>
      <c r="G83" s="90"/>
      <c r="H83" s="90"/>
      <c r="I83" s="87"/>
      <c r="J83" s="88"/>
      <c r="K83" s="259">
        <v>0.05</v>
      </c>
      <c r="L83" s="793">
        <f>N77*K83</f>
        <v>105.79798247447388</v>
      </c>
      <c r="M83" s="794"/>
      <c r="N83" s="51"/>
    </row>
    <row r="84" spans="1:14" ht="15.75" thickBot="1">
      <c r="B84" s="91" t="s">
        <v>2091</v>
      </c>
      <c r="C84" s="92"/>
      <c r="D84" s="92"/>
      <c r="E84" s="92"/>
      <c r="F84" s="92"/>
      <c r="G84" s="92"/>
      <c r="H84" s="92"/>
      <c r="I84" s="93"/>
      <c r="J84" s="94"/>
      <c r="K84" s="260">
        <v>0.05</v>
      </c>
      <c r="L84" s="795">
        <f>N77*K84</f>
        <v>105.79798247447388</v>
      </c>
      <c r="M84" s="796"/>
      <c r="N84" s="51"/>
    </row>
    <row r="85" spans="1:14" ht="15.75" thickBot="1">
      <c r="B85" s="759" t="s">
        <v>2072</v>
      </c>
      <c r="C85" s="760"/>
      <c r="D85" s="760"/>
      <c r="E85" s="760"/>
      <c r="F85" s="760"/>
      <c r="G85" s="760"/>
      <c r="H85" s="760"/>
      <c r="I85" s="760"/>
      <c r="J85" s="760"/>
      <c r="K85" s="760"/>
      <c r="L85" s="760"/>
      <c r="M85" s="761"/>
      <c r="N85" s="52">
        <f>L82+L83+L84</f>
        <v>634.7878948468433</v>
      </c>
    </row>
    <row r="86" spans="1:14" ht="15.75" thickBot="1">
      <c r="B86" s="33"/>
      <c r="C86" s="34"/>
      <c r="D86" s="34"/>
      <c r="E86" s="34"/>
      <c r="F86" s="34"/>
      <c r="G86" s="34"/>
      <c r="H86" s="34"/>
      <c r="I86" s="34"/>
      <c r="J86" s="34"/>
      <c r="K86" s="34"/>
      <c r="L86" s="34"/>
      <c r="M86" s="34"/>
      <c r="N86" s="35"/>
    </row>
    <row r="87" spans="1:14" ht="15.75" thickBot="1">
      <c r="A87" t="s">
        <v>2114</v>
      </c>
      <c r="B87" s="759" t="s">
        <v>2113</v>
      </c>
      <c r="C87" s="760"/>
      <c r="D87" s="760"/>
      <c r="E87" s="760"/>
      <c r="F87" s="760"/>
      <c r="G87" s="760"/>
      <c r="H87" s="760"/>
      <c r="I87" s="760"/>
      <c r="J87" s="760"/>
      <c r="K87" s="760"/>
      <c r="L87" s="760"/>
      <c r="M87" s="761"/>
      <c r="N87" s="166">
        <f>N77+N85</f>
        <v>2750.747544336321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3" t="s">
        <v>2097</v>
      </c>
      <c r="C97" s="204"/>
      <c r="D97" s="204"/>
      <c r="E97" s="204"/>
      <c r="F97" s="204"/>
      <c r="G97" s="204"/>
      <c r="H97" s="204"/>
      <c r="I97" s="204"/>
      <c r="J97" s="204"/>
      <c r="K97" s="204"/>
      <c r="L97" s="204"/>
      <c r="M97" s="204"/>
      <c r="N97" s="205"/>
    </row>
    <row r="98" spans="2:14">
      <c r="B98" s="206"/>
      <c r="C98" s="207"/>
      <c r="D98" s="207"/>
      <c r="E98" s="207"/>
      <c r="F98" s="207"/>
      <c r="G98" s="207"/>
      <c r="H98" s="207"/>
      <c r="I98" s="207"/>
      <c r="J98" s="207"/>
      <c r="K98" s="207"/>
      <c r="L98" s="207"/>
      <c r="M98" s="207"/>
      <c r="N98" s="208"/>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ht="15.75" thickBot="1">
      <c r="B101" s="209"/>
      <c r="C101" s="210"/>
      <c r="D101" s="210"/>
      <c r="E101" s="210"/>
      <c r="F101" s="210"/>
      <c r="G101" s="210"/>
      <c r="H101" s="210"/>
      <c r="I101" s="210"/>
      <c r="J101" s="210"/>
      <c r="K101" s="210"/>
      <c r="L101" s="210"/>
      <c r="M101" s="210"/>
      <c r="N101" s="211"/>
    </row>
    <row r="102" spans="2:14">
      <c r="B102" s="212"/>
      <c r="C102" s="213"/>
      <c r="D102" s="213"/>
      <c r="E102" s="213"/>
      <c r="F102" s="213"/>
      <c r="G102" s="213"/>
      <c r="H102" s="213"/>
      <c r="I102" s="213"/>
      <c r="J102" s="213"/>
      <c r="K102" s="213"/>
      <c r="L102" s="213"/>
      <c r="M102" s="213"/>
      <c r="N102" s="214"/>
    </row>
    <row r="103" spans="2:14">
      <c r="B103" s="198" t="s">
        <v>2098</v>
      </c>
      <c r="C103" s="31"/>
      <c r="D103" s="31"/>
      <c r="E103" s="31"/>
      <c r="F103" s="31"/>
      <c r="G103" s="31"/>
      <c r="H103" s="31"/>
      <c r="I103" s="31"/>
      <c r="J103" s="31"/>
      <c r="K103" s="31"/>
      <c r="L103" s="31"/>
      <c r="M103" s="31"/>
      <c r="N103" s="32"/>
    </row>
    <row r="104" spans="2:14" ht="15" customHeight="1">
      <c r="B104" s="797" t="s">
        <v>2099</v>
      </c>
      <c r="C104" s="798"/>
      <c r="D104" s="798"/>
      <c r="E104" s="798"/>
      <c r="F104" s="798"/>
      <c r="G104" s="798"/>
      <c r="H104" s="798"/>
      <c r="I104" s="798"/>
      <c r="J104" s="798"/>
      <c r="K104" s="798"/>
      <c r="L104" s="798"/>
      <c r="M104" s="798"/>
      <c r="N104" s="799"/>
    </row>
    <row r="105" spans="2:14" ht="15" customHeight="1">
      <c r="B105" s="797"/>
      <c r="C105" s="798"/>
      <c r="D105" s="798"/>
      <c r="E105" s="798"/>
      <c r="F105" s="798"/>
      <c r="G105" s="798"/>
      <c r="H105" s="798"/>
      <c r="I105" s="798"/>
      <c r="J105" s="798"/>
      <c r="K105" s="798"/>
      <c r="L105" s="798"/>
      <c r="M105" s="798"/>
      <c r="N105" s="799"/>
    </row>
    <row r="106" spans="2:14" ht="30" customHeight="1">
      <c r="B106" s="800" t="s">
        <v>2100</v>
      </c>
      <c r="C106" s="801"/>
      <c r="D106" s="801"/>
      <c r="E106" s="801"/>
      <c r="F106" s="801"/>
      <c r="G106" s="801"/>
      <c r="H106" s="801"/>
      <c r="I106" s="801"/>
      <c r="J106" s="801"/>
      <c r="K106" s="801"/>
      <c r="L106" s="801"/>
      <c r="M106" s="801"/>
      <c r="N106" s="802"/>
    </row>
    <row r="107" spans="2:14">
      <c r="B107" s="800"/>
      <c r="C107" s="801"/>
      <c r="D107" s="801"/>
      <c r="E107" s="801"/>
      <c r="F107" s="801"/>
      <c r="G107" s="801"/>
      <c r="H107" s="801"/>
      <c r="I107" s="801"/>
      <c r="J107" s="801"/>
      <c r="K107" s="801"/>
      <c r="L107" s="801"/>
      <c r="M107" s="801"/>
      <c r="N107" s="802"/>
    </row>
    <row r="108" spans="2:14">
      <c r="B108" s="286"/>
      <c r="C108" s="287"/>
      <c r="D108" s="287"/>
      <c r="E108" s="287"/>
      <c r="F108" s="287"/>
      <c r="G108" s="287"/>
      <c r="H108" s="287"/>
      <c r="I108" s="287"/>
      <c r="J108" s="287"/>
      <c r="K108" s="287"/>
      <c r="L108" s="287"/>
      <c r="M108" s="287"/>
      <c r="N108" s="288"/>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198"/>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736"/>
      <c r="K117" s="736"/>
      <c r="L117" s="736"/>
      <c r="M117" s="736"/>
      <c r="N117" s="737"/>
    </row>
    <row r="118" spans="2:14" ht="15.75" thickBot="1">
      <c r="B118" s="216" t="s">
        <v>2103</v>
      </c>
      <c r="C118" s="343"/>
      <c r="D118" s="343"/>
      <c r="E118" s="57"/>
      <c r="F118" s="57"/>
      <c r="G118" s="57"/>
      <c r="H118" s="57"/>
      <c r="I118" s="57"/>
      <c r="J118" s="738"/>
      <c r="K118" s="738"/>
      <c r="L118" s="738"/>
      <c r="M118" s="738"/>
      <c r="N118"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242</v>
      </c>
      <c r="C31" s="81" t="s">
        <v>2141</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823</v>
      </c>
      <c r="B36" s="772" t="str">
        <f>VLOOKUP(A36,EQUIPOS!A6:D154,3,FALSE)</f>
        <v>Carrotanque Irrigador de asfalto, 1000 GALONES DE CAPACIDAD</v>
      </c>
      <c r="C36" s="773"/>
      <c r="D36" s="773"/>
      <c r="E36" s="773"/>
      <c r="F36" s="773"/>
      <c r="G36" s="773"/>
      <c r="H36" s="774"/>
      <c r="I36" s="222"/>
      <c r="J36" s="223"/>
      <c r="K36" s="224">
        <f>VLOOKUP(A36,EQUIPOS!A6:D163,4,FALSE)</f>
        <v>128742.9062603546</v>
      </c>
      <c r="L36" s="225"/>
      <c r="M36" s="226">
        <v>500</v>
      </c>
      <c r="N36" s="227">
        <f>K36/M36</f>
        <v>257.4858125207092</v>
      </c>
    </row>
    <row r="37" spans="1:14">
      <c r="A37" s="113" t="s">
        <v>845</v>
      </c>
      <c r="B37" s="772" t="str">
        <f>VLOOKUP(A37,EQUIPOS!A7:D154,3,FALSE)</f>
        <v xml:space="preserve">Compresor (barrido y soplado)
</v>
      </c>
      <c r="C37" s="773"/>
      <c r="D37" s="773"/>
      <c r="E37" s="773"/>
      <c r="F37" s="773"/>
      <c r="G37" s="773"/>
      <c r="H37" s="774"/>
      <c r="I37" s="222"/>
      <c r="J37" s="223"/>
      <c r="K37" s="224">
        <f>VLOOKUP(A37,EQUIPOS!A7:D164,4,FALSE)</f>
        <v>67299.216316844628</v>
      </c>
      <c r="L37" s="225"/>
      <c r="M37" s="226">
        <v>500</v>
      </c>
      <c r="N37" s="227">
        <f>K37/M37</f>
        <v>134.59843263368924</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0.62590495000000002</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392.71015010439845</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1326</v>
      </c>
      <c r="B48" s="43" t="str">
        <f>VLOOKUP(A48,MATERIALES!A4:D373,3,FALSE)</f>
        <v>Emulsión CRL-1</v>
      </c>
      <c r="C48" s="236"/>
      <c r="D48" s="236"/>
      <c r="E48" s="236"/>
      <c r="F48" s="236"/>
      <c r="G48" s="236"/>
      <c r="H48" s="236"/>
      <c r="I48" s="223"/>
      <c r="J48" s="200" t="str">
        <f>VLOOKUP(A48,MATERIALES!A4:D373,2,FALSE)</f>
        <v>lt</v>
      </c>
      <c r="K48" s="237">
        <v>1</v>
      </c>
      <c r="L48" s="222"/>
      <c r="M48" s="352">
        <f>VLOOKUP(A48,MATERIALES!A4:D395,4,FALSE)</f>
        <v>1323.4465740901574</v>
      </c>
      <c r="N48" s="227">
        <f>K48*M48</f>
        <v>1323.4465740901574</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1323.4465740901574</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710</v>
      </c>
      <c r="B70" s="49" t="str">
        <f>VLOOKUP(A70,'MANO DE OBRA'!A8:D68,3,FALSE)</f>
        <v>Obrero (4)</v>
      </c>
      <c r="C70" s="47"/>
      <c r="D70" s="47"/>
      <c r="E70" s="47"/>
      <c r="F70" s="47"/>
      <c r="G70" s="47"/>
      <c r="H70" s="47"/>
      <c r="I70" s="247">
        <f>K70/J70*100</f>
        <v>135330.79999999999</v>
      </c>
      <c r="J70" s="248">
        <v>185</v>
      </c>
      <c r="K70" s="249">
        <f>VLOOKUP(A70,'MANO DE OBRA'!A8:D99,4,FALSE)</f>
        <v>250361.97999999998</v>
      </c>
      <c r="L70" s="50"/>
      <c r="M70" s="250">
        <v>4000</v>
      </c>
      <c r="N70" s="345">
        <f>K70/M70</f>
        <v>62.590494999999997</v>
      </c>
      <c r="O70" s="106"/>
    </row>
    <row r="71" spans="1:15">
      <c r="B71" s="49"/>
      <c r="C71" s="47"/>
      <c r="D71" s="47"/>
      <c r="E71" s="47"/>
      <c r="F71" s="47"/>
      <c r="G71" s="47"/>
      <c r="H71" s="47"/>
      <c r="I71" s="247"/>
      <c r="J71" s="248"/>
      <c r="K71" s="249"/>
      <c r="L71" s="50"/>
      <c r="M71" s="254"/>
      <c r="N71" s="345"/>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SUM(N70:N75)</f>
        <v>62.590494999999997</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1778.7472191945558</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355.74944383891119</v>
      </c>
      <c r="M83" s="794"/>
      <c r="N83" s="51"/>
    </row>
    <row r="84" spans="1:14">
      <c r="B84" s="89" t="s">
        <v>2090</v>
      </c>
      <c r="C84" s="90"/>
      <c r="D84" s="90"/>
      <c r="E84" s="90"/>
      <c r="F84" s="90"/>
      <c r="G84" s="90"/>
      <c r="H84" s="90"/>
      <c r="I84" s="87"/>
      <c r="J84" s="88"/>
      <c r="K84" s="259">
        <v>0.05</v>
      </c>
      <c r="L84" s="793">
        <f>N78*K84</f>
        <v>88.937360959727798</v>
      </c>
      <c r="M84" s="794"/>
      <c r="N84" s="51"/>
    </row>
    <row r="85" spans="1:14" ht="15.75" thickBot="1">
      <c r="B85" s="91" t="s">
        <v>2091</v>
      </c>
      <c r="C85" s="92"/>
      <c r="D85" s="92"/>
      <c r="E85" s="92"/>
      <c r="F85" s="92"/>
      <c r="G85" s="92"/>
      <c r="H85" s="92"/>
      <c r="I85" s="93"/>
      <c r="J85" s="94"/>
      <c r="K85" s="260">
        <v>0.05</v>
      </c>
      <c r="L85" s="795">
        <f>N78*K85</f>
        <v>88.937360959727798</v>
      </c>
      <c r="M85" s="796"/>
      <c r="N85" s="51"/>
    </row>
    <row r="86" spans="1:14" ht="15.75" thickBot="1">
      <c r="B86" s="759" t="s">
        <v>2072</v>
      </c>
      <c r="C86" s="760"/>
      <c r="D86" s="760"/>
      <c r="E86" s="760"/>
      <c r="F86" s="760"/>
      <c r="G86" s="760"/>
      <c r="H86" s="760"/>
      <c r="I86" s="760"/>
      <c r="J86" s="760"/>
      <c r="K86" s="760"/>
      <c r="L86" s="760"/>
      <c r="M86" s="761"/>
      <c r="N86" s="52">
        <f>L83+L84+L85</f>
        <v>533.62416575836676</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2312.3713849529227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244</v>
      </c>
      <c r="C31" s="81" t="s">
        <v>245</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823</v>
      </c>
      <c r="B36" s="772" t="str">
        <f>VLOOKUP(A36,EQUIPOS!A6:D154,3,FALSE)</f>
        <v>Carrotanque Irrigador de asfalto, 1000 GALONES DE CAPACIDAD</v>
      </c>
      <c r="C36" s="773"/>
      <c r="D36" s="773"/>
      <c r="E36" s="773"/>
      <c r="F36" s="773"/>
      <c r="G36" s="773"/>
      <c r="H36" s="774"/>
      <c r="I36" s="222"/>
      <c r="J36" s="223"/>
      <c r="K36" s="224">
        <f>VLOOKUP(A36,EQUIPOS!A6:D163,4,FALSE)</f>
        <v>128742.9062603546</v>
      </c>
      <c r="L36" s="225"/>
      <c r="M36" s="226">
        <v>500</v>
      </c>
      <c r="N36" s="227">
        <f>K36/M36</f>
        <v>257.4858125207092</v>
      </c>
    </row>
    <row r="37" spans="1:14">
      <c r="A37" s="113" t="s">
        <v>845</v>
      </c>
      <c r="B37" s="772" t="str">
        <f>VLOOKUP(A37,EQUIPOS!A7:D154,3,FALSE)</f>
        <v xml:space="preserve">Compresor (barrido y soplado)
</v>
      </c>
      <c r="C37" s="773"/>
      <c r="D37" s="773"/>
      <c r="E37" s="773"/>
      <c r="F37" s="773"/>
      <c r="G37" s="773"/>
      <c r="H37" s="774"/>
      <c r="I37" s="222"/>
      <c r="J37" s="223"/>
      <c r="K37" s="224">
        <f>VLOOKUP(A37,EQUIPOS!A7:D164,4,FALSE)</f>
        <v>67299.216316844628</v>
      </c>
      <c r="L37" s="225"/>
      <c r="M37" s="226">
        <v>500</v>
      </c>
      <c r="N37" s="227">
        <f>K37/M37</f>
        <v>134.59843263368924</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0.62590495000000002</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392.71015010439845</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1181</v>
      </c>
      <c r="B48" s="43" t="str">
        <f>VLOOKUP(A48,MATERIALES!A4:D373,3,FALSE)</f>
        <v>Asfalto liquido RC 250</v>
      </c>
      <c r="C48" s="236"/>
      <c r="D48" s="236"/>
      <c r="E48" s="236"/>
      <c r="F48" s="236"/>
      <c r="G48" s="236"/>
      <c r="H48" s="236"/>
      <c r="I48" s="223"/>
      <c r="J48" s="200" t="str">
        <f>VLOOKUP(A48,MATERIALES!A4:D373,2,FALSE)</f>
        <v>gal</v>
      </c>
      <c r="K48" s="237">
        <v>0.3</v>
      </c>
      <c r="L48" s="222"/>
      <c r="M48" s="352">
        <f>VLOOKUP(A48,MATERIALES!A4:D395,4,FALSE)</f>
        <v>10859.145647718922</v>
      </c>
      <c r="N48" s="227">
        <f>K48*M48</f>
        <v>3257.7436943156767</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3257.7436943156767</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710</v>
      </c>
      <c r="B70" s="49" t="str">
        <f>VLOOKUP(A70,'MANO DE OBRA'!A8:D68,3,FALSE)</f>
        <v>Obrero (4)</v>
      </c>
      <c r="C70" s="47"/>
      <c r="D70" s="47"/>
      <c r="E70" s="47"/>
      <c r="F70" s="47"/>
      <c r="G70" s="47"/>
      <c r="H70" s="47"/>
      <c r="I70" s="247">
        <f>K70/J70*100</f>
        <v>135330.79999999999</v>
      </c>
      <c r="J70" s="248">
        <v>185</v>
      </c>
      <c r="K70" s="249">
        <f>VLOOKUP(A70,'MANO DE OBRA'!A8:D99,4,FALSE)</f>
        <v>250361.97999999998</v>
      </c>
      <c r="L70" s="50"/>
      <c r="M70" s="250">
        <v>4000</v>
      </c>
      <c r="N70" s="345">
        <f>K70/M70</f>
        <v>62.590494999999997</v>
      </c>
      <c r="O70" s="106"/>
    </row>
    <row r="71" spans="1:15">
      <c r="B71" s="49"/>
      <c r="C71" s="47"/>
      <c r="D71" s="47"/>
      <c r="E71" s="47"/>
      <c r="F71" s="47"/>
      <c r="G71" s="47"/>
      <c r="H71" s="47"/>
      <c r="I71" s="247"/>
      <c r="J71" s="248"/>
      <c r="K71" s="249"/>
      <c r="L71" s="50"/>
      <c r="M71" s="254"/>
      <c r="N71" s="345"/>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SUM(N70:N75)</f>
        <v>62.590494999999997</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3713.0443394200752</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742.60886788401513</v>
      </c>
      <c r="M83" s="794"/>
      <c r="N83" s="51"/>
    </row>
    <row r="84" spans="1:14">
      <c r="B84" s="89" t="s">
        <v>2090</v>
      </c>
      <c r="C84" s="90"/>
      <c r="D84" s="90"/>
      <c r="E84" s="90"/>
      <c r="F84" s="90"/>
      <c r="G84" s="90"/>
      <c r="H84" s="90"/>
      <c r="I84" s="87"/>
      <c r="J84" s="88"/>
      <c r="K84" s="259">
        <v>0.05</v>
      </c>
      <c r="L84" s="793">
        <f>N78*K84</f>
        <v>185.65221697100378</v>
      </c>
      <c r="M84" s="794"/>
      <c r="N84" s="51"/>
    </row>
    <row r="85" spans="1:14" ht="15.75" thickBot="1">
      <c r="B85" s="91" t="s">
        <v>2091</v>
      </c>
      <c r="C85" s="92"/>
      <c r="D85" s="92"/>
      <c r="E85" s="92"/>
      <c r="F85" s="92"/>
      <c r="G85" s="92"/>
      <c r="H85" s="92"/>
      <c r="I85" s="93"/>
      <c r="J85" s="94"/>
      <c r="K85" s="260">
        <v>0.05</v>
      </c>
      <c r="L85" s="795">
        <f>N78*K85</f>
        <v>185.65221697100378</v>
      </c>
      <c r="M85" s="796"/>
      <c r="N85" s="51"/>
    </row>
    <row r="86" spans="1:14" ht="15.75" thickBot="1">
      <c r="B86" s="759" t="s">
        <v>2072</v>
      </c>
      <c r="C86" s="760"/>
      <c r="D86" s="760"/>
      <c r="E86" s="760"/>
      <c r="F86" s="760"/>
      <c r="G86" s="760"/>
      <c r="H86" s="760"/>
      <c r="I86" s="760"/>
      <c r="J86" s="760"/>
      <c r="K86" s="760"/>
      <c r="L86" s="760"/>
      <c r="M86" s="761"/>
      <c r="N86" s="52">
        <f>L83+L84+L85</f>
        <v>1113.9133018260227</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4826.9576412460974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246</v>
      </c>
      <c r="C31" s="81" t="s">
        <v>247</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823</v>
      </c>
      <c r="B36" s="889" t="str">
        <f>VLOOKUP(A36,EQUIPOS!A6:D154,3,FALSE)</f>
        <v>Carrotanque Irrigador de asfalto, 1000 GALONES DE CAPACIDAD</v>
      </c>
      <c r="C36" s="890"/>
      <c r="D36" s="890"/>
      <c r="E36" s="890"/>
      <c r="F36" s="890"/>
      <c r="G36" s="890"/>
      <c r="H36" s="891"/>
      <c r="I36" s="222"/>
      <c r="J36" s="223"/>
      <c r="K36" s="224">
        <f>VLOOKUP(A36,EQUIPOS!A6:D163,4,FALSE)</f>
        <v>128742.9062603546</v>
      </c>
      <c r="L36" s="225"/>
      <c r="M36" s="226">
        <v>500</v>
      </c>
      <c r="N36" s="227">
        <f>K36/M36</f>
        <v>257.4858125207092</v>
      </c>
    </row>
    <row r="37" spans="1:14">
      <c r="A37" s="113" t="s">
        <v>845</v>
      </c>
      <c r="B37" s="889" t="str">
        <f>VLOOKUP(A37,EQUIPOS!A7:D154,3,FALSE)</f>
        <v xml:space="preserve">Compresor (barrido y soplado)
</v>
      </c>
      <c r="C37" s="890"/>
      <c r="D37" s="890"/>
      <c r="E37" s="890"/>
      <c r="F37" s="890"/>
      <c r="G37" s="890"/>
      <c r="H37" s="891"/>
      <c r="I37" s="222"/>
      <c r="J37" s="223"/>
      <c r="K37" s="224">
        <f>VLOOKUP(A37,EQUIPOS!A7:D164,4,FALSE)</f>
        <v>67299.216316844628</v>
      </c>
      <c r="L37" s="225"/>
      <c r="M37" s="226">
        <v>500</v>
      </c>
      <c r="N37" s="227">
        <f>K37/M37</f>
        <v>134.59843263368924</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0.62590495000000002</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392.71015010439845</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1334</v>
      </c>
      <c r="B48" s="43" t="str">
        <f>VLOOKUP(A48,MATERIALES!A4:D373,3,FALSE)</f>
        <v>Emulsión CRR-1</v>
      </c>
      <c r="C48" s="236"/>
      <c r="D48" s="236"/>
      <c r="E48" s="236"/>
      <c r="F48" s="236"/>
      <c r="G48" s="236"/>
      <c r="H48" s="236"/>
      <c r="I48" s="223"/>
      <c r="J48" s="200" t="str">
        <f>VLOOKUP(A48,MATERIALES!A4:D373,2,FALSE)</f>
        <v>lt</v>
      </c>
      <c r="K48" s="237">
        <v>0.45</v>
      </c>
      <c r="L48" s="222"/>
      <c r="M48" s="352">
        <f>VLOOKUP(A48,MATERIALES!A4:D395,4,FALSE)</f>
        <v>1170.0992195468127</v>
      </c>
      <c r="N48" s="227">
        <f>K48*M48</f>
        <v>526.54464879606576</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526.54464879606576</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710</v>
      </c>
      <c r="B70" s="49" t="str">
        <f>VLOOKUP(A70,'MANO DE OBRA'!A8:D68,3,FALSE)</f>
        <v>Obrero (4)</v>
      </c>
      <c r="C70" s="47"/>
      <c r="D70" s="47"/>
      <c r="E70" s="47"/>
      <c r="F70" s="47"/>
      <c r="G70" s="47"/>
      <c r="H70" s="47"/>
      <c r="I70" s="247">
        <f>K70/J70*100</f>
        <v>135330.79999999999</v>
      </c>
      <c r="J70" s="248">
        <v>185</v>
      </c>
      <c r="K70" s="249">
        <f>VLOOKUP(A70,'MANO DE OBRA'!A8:D99,4,FALSE)</f>
        <v>250361.97999999998</v>
      </c>
      <c r="L70" s="50"/>
      <c r="M70" s="250">
        <v>4000</v>
      </c>
      <c r="N70" s="345">
        <f>K70/M70</f>
        <v>62.590494999999997</v>
      </c>
      <c r="O70" s="106"/>
    </row>
    <row r="71" spans="1:15">
      <c r="B71" s="49"/>
      <c r="C71" s="47"/>
      <c r="D71" s="47"/>
      <c r="E71" s="47"/>
      <c r="F71" s="47"/>
      <c r="G71" s="47"/>
      <c r="H71" s="47"/>
      <c r="I71" s="247"/>
      <c r="J71" s="248"/>
      <c r="K71" s="249"/>
      <c r="L71" s="50"/>
      <c r="M71" s="254"/>
      <c r="N71" s="345"/>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SUM(N70:N75)</f>
        <v>62.590494999999997</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981.8452939004643</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196.36905878009287</v>
      </c>
      <c r="M83" s="794"/>
      <c r="N83" s="51"/>
    </row>
    <row r="84" spans="1:14">
      <c r="B84" s="89" t="s">
        <v>2090</v>
      </c>
      <c r="C84" s="90"/>
      <c r="D84" s="90"/>
      <c r="E84" s="90"/>
      <c r="F84" s="90"/>
      <c r="G84" s="90"/>
      <c r="H84" s="90"/>
      <c r="I84" s="87"/>
      <c r="J84" s="88"/>
      <c r="K84" s="259">
        <v>0.05</v>
      </c>
      <c r="L84" s="793">
        <f>N78*K84</f>
        <v>49.092264695023218</v>
      </c>
      <c r="M84" s="794"/>
      <c r="N84" s="51"/>
    </row>
    <row r="85" spans="1:14" ht="15.75" thickBot="1">
      <c r="B85" s="91" t="s">
        <v>2091</v>
      </c>
      <c r="C85" s="92"/>
      <c r="D85" s="92"/>
      <c r="E85" s="92"/>
      <c r="F85" s="92"/>
      <c r="G85" s="92"/>
      <c r="H85" s="92"/>
      <c r="I85" s="93"/>
      <c r="J85" s="94"/>
      <c r="K85" s="260">
        <v>0.05</v>
      </c>
      <c r="L85" s="795">
        <f>N78*K85</f>
        <v>49.092264695023218</v>
      </c>
      <c r="M85" s="796"/>
      <c r="N85" s="51"/>
    </row>
    <row r="86" spans="1:14" ht="15.75" thickBot="1">
      <c r="B86" s="759" t="s">
        <v>2072</v>
      </c>
      <c r="C86" s="760"/>
      <c r="D86" s="760"/>
      <c r="E86" s="760"/>
      <c r="F86" s="760"/>
      <c r="G86" s="760"/>
      <c r="H86" s="760"/>
      <c r="I86" s="760"/>
      <c r="J86" s="760"/>
      <c r="K86" s="760"/>
      <c r="L86" s="760"/>
      <c r="M86" s="761"/>
      <c r="N86" s="52">
        <f>L83+L84+L85</f>
        <v>294.55358817013934</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1276.3988820706036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248</v>
      </c>
      <c r="C31" s="81" t="s">
        <v>2142</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82" t="s">
        <v>823</v>
      </c>
      <c r="B36" s="772" t="str">
        <f>VLOOKUP(A36,EQUIPOS!A6:D154,3,FALSE)</f>
        <v>Carrotanque Irrigador de asfalto, 1000 GALONES DE CAPACIDAD</v>
      </c>
      <c r="C36" s="773"/>
      <c r="D36" s="773"/>
      <c r="E36" s="773"/>
      <c r="F36" s="773"/>
      <c r="G36" s="773"/>
      <c r="H36" s="774"/>
      <c r="I36" s="222"/>
      <c r="J36" s="223"/>
      <c r="K36" s="224">
        <f>VLOOKUP(A36,EQUIPOS!A6:D163,4,FALSE)</f>
        <v>128742.9062603546</v>
      </c>
      <c r="L36" s="225"/>
      <c r="M36" s="226">
        <v>500</v>
      </c>
      <c r="N36" s="227">
        <f>K36/M36</f>
        <v>257.4858125207092</v>
      </c>
    </row>
    <row r="37" spans="1:14">
      <c r="A37" s="113" t="s">
        <v>845</v>
      </c>
      <c r="B37" s="772" t="str">
        <f>VLOOKUP(A37,EQUIPOS!A7:D154,3,FALSE)</f>
        <v xml:space="preserve">Compresor (barrido y soplado)
</v>
      </c>
      <c r="C37" s="773"/>
      <c r="D37" s="773"/>
      <c r="E37" s="773"/>
      <c r="F37" s="773"/>
      <c r="G37" s="773"/>
      <c r="H37" s="774"/>
      <c r="I37" s="222"/>
      <c r="J37" s="223"/>
      <c r="K37" s="224">
        <f>VLOOKUP(A37,EQUIPOS!A7:D164,4,FALSE)</f>
        <v>67299.216316844628</v>
      </c>
      <c r="L37" s="225"/>
      <c r="M37" s="226">
        <v>500</v>
      </c>
      <c r="N37" s="227">
        <f>K37/M37</f>
        <v>134.59843263368924</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0.62590495000000002</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392.71015010439845</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1338</v>
      </c>
      <c r="B48" s="43" t="str">
        <f>VLOOKUP(A48,MATERIALES!A4:D373,3,FALSE)</f>
        <v>Emulsión CRR-2</v>
      </c>
      <c r="C48" s="236"/>
      <c r="D48" s="236"/>
      <c r="E48" s="236"/>
      <c r="F48" s="236"/>
      <c r="G48" s="236"/>
      <c r="H48" s="236"/>
      <c r="I48" s="223"/>
      <c r="J48" s="200" t="str">
        <f>VLOOKUP(A48,MATERIALES!A4:D373,2,FALSE)</f>
        <v>lt</v>
      </c>
      <c r="K48" s="237">
        <v>0.45</v>
      </c>
      <c r="L48" s="222"/>
      <c r="M48" s="352">
        <f>VLOOKUP(A48,MATERIALES!A4:D395,4,FALSE)</f>
        <v>1509.8568495099837</v>
      </c>
      <c r="N48" s="227">
        <f>K48*M48</f>
        <v>679.43558227949268</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679.43558227949268</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710</v>
      </c>
      <c r="B70" s="49" t="str">
        <f>VLOOKUP(A70,'MANO DE OBRA'!A8:D68,3,FALSE)</f>
        <v>Obrero (4)</v>
      </c>
      <c r="C70" s="47"/>
      <c r="D70" s="47"/>
      <c r="E70" s="47"/>
      <c r="F70" s="47"/>
      <c r="G70" s="47"/>
      <c r="H70" s="47"/>
      <c r="I70" s="247">
        <f>K70/J70*100</f>
        <v>135330.79999999999</v>
      </c>
      <c r="J70" s="248">
        <v>185</v>
      </c>
      <c r="K70" s="249">
        <f>VLOOKUP(A70,'MANO DE OBRA'!A8:D99,4,FALSE)</f>
        <v>250361.97999999998</v>
      </c>
      <c r="L70" s="50"/>
      <c r="M70" s="250">
        <v>4000</v>
      </c>
      <c r="N70" s="345">
        <f>K70/M70</f>
        <v>62.590494999999997</v>
      </c>
      <c r="O70" s="106"/>
    </row>
    <row r="71" spans="1:15">
      <c r="B71" s="49"/>
      <c r="C71" s="47"/>
      <c r="D71" s="47"/>
      <c r="E71" s="47"/>
      <c r="F71" s="47"/>
      <c r="G71" s="47"/>
      <c r="H71" s="47"/>
      <c r="I71" s="247"/>
      <c r="J71" s="248"/>
      <c r="K71" s="249"/>
      <c r="L71" s="50"/>
      <c r="M71" s="254"/>
      <c r="N71" s="345"/>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SUM(N70:N75)</f>
        <v>62.590494999999997</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1134.736227383891</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226.94724547677822</v>
      </c>
      <c r="M83" s="794"/>
      <c r="N83" s="51"/>
    </row>
    <row r="84" spans="1:14">
      <c r="B84" s="89" t="s">
        <v>2090</v>
      </c>
      <c r="C84" s="90"/>
      <c r="D84" s="90"/>
      <c r="E84" s="90"/>
      <c r="F84" s="90"/>
      <c r="G84" s="90"/>
      <c r="H84" s="90"/>
      <c r="I84" s="87"/>
      <c r="J84" s="88"/>
      <c r="K84" s="259">
        <v>0.05</v>
      </c>
      <c r="L84" s="793">
        <f>N78*K84</f>
        <v>56.736811369194555</v>
      </c>
      <c r="M84" s="794"/>
      <c r="N84" s="51"/>
    </row>
    <row r="85" spans="1:14" ht="15.75" thickBot="1">
      <c r="B85" s="91" t="s">
        <v>2091</v>
      </c>
      <c r="C85" s="92"/>
      <c r="D85" s="92"/>
      <c r="E85" s="92"/>
      <c r="F85" s="92"/>
      <c r="G85" s="92"/>
      <c r="H85" s="92"/>
      <c r="I85" s="93"/>
      <c r="J85" s="94"/>
      <c r="K85" s="260">
        <v>0.05</v>
      </c>
      <c r="L85" s="795">
        <f>N78*K85</f>
        <v>56.736811369194555</v>
      </c>
      <c r="M85" s="796"/>
      <c r="N85" s="51"/>
    </row>
    <row r="86" spans="1:14" ht="15.75" thickBot="1">
      <c r="B86" s="759" t="s">
        <v>2072</v>
      </c>
      <c r="C86" s="760"/>
      <c r="D86" s="760"/>
      <c r="E86" s="760"/>
      <c r="F86" s="760"/>
      <c r="G86" s="760"/>
      <c r="H86" s="760"/>
      <c r="I86" s="760"/>
      <c r="J86" s="760"/>
      <c r="K86" s="760"/>
      <c r="L86" s="760"/>
      <c r="M86" s="761"/>
      <c r="N86" s="52">
        <f>L83+L84+L85</f>
        <v>340.42086821516739</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1475.1570955990583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250</v>
      </c>
      <c r="C31" s="81" t="s">
        <v>2143</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823</v>
      </c>
      <c r="B36" s="772" t="str">
        <f>VLOOKUP(A36,EQUIPOS!A6:D154,3,FALSE)</f>
        <v>Carrotanque Irrigador de asfalto, 1000 GALONES DE CAPACIDAD</v>
      </c>
      <c r="C36" s="773"/>
      <c r="D36" s="773"/>
      <c r="E36" s="773"/>
      <c r="F36" s="773"/>
      <c r="G36" s="773"/>
      <c r="H36" s="774"/>
      <c r="I36" s="222"/>
      <c r="J36" s="223"/>
      <c r="K36" s="224">
        <f>VLOOKUP(A36,EQUIPOS!A6:D163,4,FALSE)</f>
        <v>128742.9062603546</v>
      </c>
      <c r="L36" s="225"/>
      <c r="M36" s="226">
        <v>500</v>
      </c>
      <c r="N36" s="227">
        <f>K36/M36</f>
        <v>257.4858125207092</v>
      </c>
    </row>
    <row r="37" spans="1:14">
      <c r="A37" s="113" t="s">
        <v>845</v>
      </c>
      <c r="B37" s="772" t="str">
        <f>VLOOKUP(A37,EQUIPOS!A7:D154,3,FALSE)</f>
        <v xml:space="preserve">Compresor (barrido y soplado)
</v>
      </c>
      <c r="C37" s="773"/>
      <c r="D37" s="773"/>
      <c r="E37" s="773"/>
      <c r="F37" s="773"/>
      <c r="G37" s="773"/>
      <c r="H37" s="774"/>
      <c r="I37" s="222"/>
      <c r="J37" s="223"/>
      <c r="K37" s="224">
        <f>VLOOKUP(A37,EQUIPOS!A7:D164,4,FALSE)</f>
        <v>67299.216316844628</v>
      </c>
      <c r="L37" s="225"/>
      <c r="M37" s="226">
        <v>500</v>
      </c>
      <c r="N37" s="227">
        <f>K37/M37</f>
        <v>134.59843263368924</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0.62590495000000002</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392.71015010439845</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1336</v>
      </c>
      <c r="B48" s="43" t="str">
        <f>VLOOKUP(A48,MATERIALES!A4:D373,3,FALSE)</f>
        <v>Emulsión CRR-1m</v>
      </c>
      <c r="C48" s="236"/>
      <c r="D48" s="236"/>
      <c r="E48" s="236"/>
      <c r="F48" s="236"/>
      <c r="G48" s="236"/>
      <c r="H48" s="236"/>
      <c r="I48" s="223"/>
      <c r="J48" s="200" t="str">
        <f>VLOOKUP(A48,MATERIALES!A4:D373,2,FALSE)</f>
        <v>lt</v>
      </c>
      <c r="K48" s="237">
        <v>0.45</v>
      </c>
      <c r="L48" s="222"/>
      <c r="M48" s="352">
        <f>VLOOKUP(A48,MATERIALES!A4:D395,4,FALSE)</f>
        <v>1679.9716330756055</v>
      </c>
      <c r="N48" s="227">
        <f>K48*M48</f>
        <v>755.98723488402254</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755.98723488402254</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710</v>
      </c>
      <c r="B70" s="49" t="str">
        <f>VLOOKUP(A70,'MANO DE OBRA'!A8:D68,3,FALSE)</f>
        <v>Obrero (4)</v>
      </c>
      <c r="C70" s="47"/>
      <c r="D70" s="47"/>
      <c r="E70" s="47"/>
      <c r="F70" s="47"/>
      <c r="G70" s="47"/>
      <c r="H70" s="47"/>
      <c r="I70" s="247">
        <f>K70/J70*100</f>
        <v>135330.79999999999</v>
      </c>
      <c r="J70" s="248">
        <v>185</v>
      </c>
      <c r="K70" s="249">
        <f>VLOOKUP(A70,'MANO DE OBRA'!A8:D99,4,FALSE)</f>
        <v>250361.97999999998</v>
      </c>
      <c r="L70" s="50"/>
      <c r="M70" s="250">
        <v>4000</v>
      </c>
      <c r="N70" s="345">
        <f>K70/M70</f>
        <v>62.590494999999997</v>
      </c>
      <c r="O70" s="106"/>
    </row>
    <row r="71" spans="1:15">
      <c r="B71" s="49"/>
      <c r="C71" s="47"/>
      <c r="D71" s="47"/>
      <c r="E71" s="47"/>
      <c r="F71" s="47"/>
      <c r="G71" s="47"/>
      <c r="H71" s="47"/>
      <c r="I71" s="247"/>
      <c r="J71" s="248"/>
      <c r="K71" s="249"/>
      <c r="L71" s="50"/>
      <c r="M71" s="254"/>
      <c r="N71" s="345"/>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SUM(N70:N75)</f>
        <v>62.590494999999997</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1211.2878799884209</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242.25757599768417</v>
      </c>
      <c r="M83" s="794"/>
      <c r="N83" s="51"/>
    </row>
    <row r="84" spans="1:14">
      <c r="B84" s="89" t="s">
        <v>2090</v>
      </c>
      <c r="C84" s="90"/>
      <c r="D84" s="90"/>
      <c r="E84" s="90"/>
      <c r="F84" s="90"/>
      <c r="G84" s="90"/>
      <c r="H84" s="90"/>
      <c r="I84" s="87"/>
      <c r="J84" s="88"/>
      <c r="K84" s="259">
        <v>0.05</v>
      </c>
      <c r="L84" s="793">
        <f>N78*K84</f>
        <v>60.564393999421043</v>
      </c>
      <c r="M84" s="794"/>
      <c r="N84" s="51"/>
    </row>
    <row r="85" spans="1:14" ht="15.75" thickBot="1">
      <c r="B85" s="91" t="s">
        <v>2091</v>
      </c>
      <c r="C85" s="92"/>
      <c r="D85" s="92"/>
      <c r="E85" s="92"/>
      <c r="F85" s="92"/>
      <c r="G85" s="92"/>
      <c r="H85" s="92"/>
      <c r="I85" s="93"/>
      <c r="J85" s="94"/>
      <c r="K85" s="260">
        <v>0.05</v>
      </c>
      <c r="L85" s="795">
        <f>N78*K85</f>
        <v>60.564393999421043</v>
      </c>
      <c r="M85" s="796"/>
      <c r="N85" s="51"/>
    </row>
    <row r="86" spans="1:14" ht="15.75" thickBot="1">
      <c r="B86" s="759" t="s">
        <v>2072</v>
      </c>
      <c r="C86" s="760"/>
      <c r="D86" s="760"/>
      <c r="E86" s="760"/>
      <c r="F86" s="760"/>
      <c r="G86" s="760"/>
      <c r="H86" s="760"/>
      <c r="I86" s="760"/>
      <c r="J86" s="760"/>
      <c r="K86" s="760"/>
      <c r="L86" s="760"/>
      <c r="M86" s="761"/>
      <c r="N86" s="52">
        <f>L83+L84+L85</f>
        <v>363.38636399652626</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1574.6742439849472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252</v>
      </c>
      <c r="C31" s="81" t="s">
        <v>2144</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823</v>
      </c>
      <c r="B36" s="772" t="str">
        <f>VLOOKUP(A36,EQUIPOS!A6:D154,3,FALSE)</f>
        <v>Carrotanque Irrigador de asfalto, 1000 GALONES DE CAPACIDAD</v>
      </c>
      <c r="C36" s="773"/>
      <c r="D36" s="773"/>
      <c r="E36" s="773"/>
      <c r="F36" s="773"/>
      <c r="G36" s="773"/>
      <c r="H36" s="774"/>
      <c r="I36" s="222"/>
      <c r="J36" s="223"/>
      <c r="K36" s="224">
        <f>VLOOKUP(A36,EQUIPOS!A6:D163,4,FALSE)</f>
        <v>128742.9062603546</v>
      </c>
      <c r="L36" s="225"/>
      <c r="M36" s="226">
        <v>500</v>
      </c>
      <c r="N36" s="227">
        <f>K36/M36</f>
        <v>257.4858125207092</v>
      </c>
    </row>
    <row r="37" spans="1:14">
      <c r="A37" s="113" t="s">
        <v>845</v>
      </c>
      <c r="B37" s="772" t="str">
        <f>VLOOKUP(A37,EQUIPOS!A7:D154,3,FALSE)</f>
        <v xml:space="preserve">Compresor (barrido y soplado)
</v>
      </c>
      <c r="C37" s="773"/>
      <c r="D37" s="773"/>
      <c r="E37" s="773"/>
      <c r="F37" s="773"/>
      <c r="G37" s="773"/>
      <c r="H37" s="774"/>
      <c r="I37" s="222"/>
      <c r="J37" s="223"/>
      <c r="K37" s="224">
        <f>VLOOKUP(A37,EQUIPOS!A7:D164,4,FALSE)</f>
        <v>67299.216316844628</v>
      </c>
      <c r="L37" s="225"/>
      <c r="M37" s="226">
        <v>500</v>
      </c>
      <c r="N37" s="227">
        <f>K37/M37</f>
        <v>134.59843263368924</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0.62590495000000002</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392.71015010439845</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1340</v>
      </c>
      <c r="B48" s="43" t="str">
        <f>VLOOKUP(A48,MATERIALES!A4:D373,3,FALSE)</f>
        <v>Emulsión CRR-2m</v>
      </c>
      <c r="C48" s="236"/>
      <c r="D48" s="236"/>
      <c r="E48" s="236"/>
      <c r="F48" s="236"/>
      <c r="G48" s="236"/>
      <c r="H48" s="236"/>
      <c r="I48" s="223"/>
      <c r="J48" s="200" t="str">
        <f>VLOOKUP(A48,MATERIALES!A4:D373,2,FALSE)</f>
        <v>lt</v>
      </c>
      <c r="K48" s="237">
        <v>0.45</v>
      </c>
      <c r="L48" s="222"/>
      <c r="M48" s="352">
        <f>VLOOKUP(A48,MATERIALES!A4:D395,4,FALSE)</f>
        <v>1746.7036077755681</v>
      </c>
      <c r="N48" s="227">
        <f>K48*M48</f>
        <v>786.01662349900562</v>
      </c>
    </row>
    <row r="49" spans="1:14">
      <c r="B49" s="43"/>
      <c r="C49" s="236"/>
      <c r="D49" s="236"/>
      <c r="E49" s="236"/>
      <c r="F49" s="236"/>
      <c r="G49" s="236"/>
      <c r="H49" s="236"/>
      <c r="I49" s="223"/>
      <c r="J49" s="200"/>
      <c r="K49" s="237"/>
      <c r="L49" s="222"/>
      <c r="M49" s="352"/>
      <c r="N49" s="227"/>
    </row>
    <row r="50" spans="1:14">
      <c r="A50" s="108"/>
      <c r="B50" s="43"/>
      <c r="C50" s="236"/>
      <c r="D50" s="236"/>
      <c r="E50" s="236"/>
      <c r="F50" s="236"/>
      <c r="G50" s="236"/>
      <c r="H50" s="236"/>
      <c r="I50" s="223"/>
      <c r="J50" s="200"/>
      <c r="K50" s="237"/>
      <c r="L50" s="222"/>
      <c r="M50" s="238"/>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786.01662349900562</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710</v>
      </c>
      <c r="B70" s="49" t="str">
        <f>VLOOKUP(A70,'MANO DE OBRA'!A8:D68,3,FALSE)</f>
        <v>Obrero (4)</v>
      </c>
      <c r="C70" s="47"/>
      <c r="D70" s="47"/>
      <c r="E70" s="47"/>
      <c r="F70" s="47"/>
      <c r="G70" s="47"/>
      <c r="H70" s="47"/>
      <c r="I70" s="247">
        <f>K70/J70*100</f>
        <v>135330.79999999999</v>
      </c>
      <c r="J70" s="248">
        <v>185</v>
      </c>
      <c r="K70" s="249">
        <f>VLOOKUP(A70,'MANO DE OBRA'!A8:D99,4,FALSE)</f>
        <v>250361.97999999998</v>
      </c>
      <c r="L70" s="50"/>
      <c r="M70" s="250">
        <v>4000</v>
      </c>
      <c r="N70" s="345">
        <f>K70/M70</f>
        <v>62.590494999999997</v>
      </c>
      <c r="O70" s="106"/>
    </row>
    <row r="71" spans="1:15">
      <c r="B71" s="49"/>
      <c r="C71" s="47"/>
      <c r="D71" s="47"/>
      <c r="E71" s="47"/>
      <c r="F71" s="47"/>
      <c r="G71" s="47"/>
      <c r="H71" s="47"/>
      <c r="I71" s="247"/>
      <c r="J71" s="248"/>
      <c r="K71" s="249"/>
      <c r="L71" s="50"/>
      <c r="M71" s="254"/>
      <c r="N71" s="345"/>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SUM(N70:N75)</f>
        <v>62.590494999999997</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1241.317268603404</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248.26345372068081</v>
      </c>
      <c r="M83" s="794"/>
      <c r="N83" s="51"/>
    </row>
    <row r="84" spans="1:14">
      <c r="B84" s="89" t="s">
        <v>2090</v>
      </c>
      <c r="C84" s="90"/>
      <c r="D84" s="90"/>
      <c r="E84" s="90"/>
      <c r="F84" s="90"/>
      <c r="G84" s="90"/>
      <c r="H84" s="90"/>
      <c r="I84" s="87"/>
      <c r="J84" s="88"/>
      <c r="K84" s="259">
        <v>0.05</v>
      </c>
      <c r="L84" s="793">
        <f>N78*K84</f>
        <v>62.065863430170204</v>
      </c>
      <c r="M84" s="794"/>
      <c r="N84" s="51"/>
    </row>
    <row r="85" spans="1:14" ht="15.75" thickBot="1">
      <c r="B85" s="91" t="s">
        <v>2091</v>
      </c>
      <c r="C85" s="92"/>
      <c r="D85" s="92"/>
      <c r="E85" s="92"/>
      <c r="F85" s="92"/>
      <c r="G85" s="92"/>
      <c r="H85" s="92"/>
      <c r="I85" s="93"/>
      <c r="J85" s="94"/>
      <c r="K85" s="260">
        <v>0.05</v>
      </c>
      <c r="L85" s="795">
        <f>N78*K85</f>
        <v>62.065863430170204</v>
      </c>
      <c r="M85" s="796"/>
      <c r="N85" s="51"/>
    </row>
    <row r="86" spans="1:14" ht="15.75" thickBot="1">
      <c r="B86" s="759" t="s">
        <v>2072</v>
      </c>
      <c r="C86" s="760"/>
      <c r="D86" s="760"/>
      <c r="E86" s="760"/>
      <c r="F86" s="760"/>
      <c r="G86" s="760"/>
      <c r="H86" s="760"/>
      <c r="I86" s="760"/>
      <c r="J86" s="760"/>
      <c r="K86" s="760"/>
      <c r="L86" s="760"/>
      <c r="M86" s="761"/>
      <c r="N86" s="52">
        <f>L83+L84+L85</f>
        <v>372.39518058102124</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1613.7124491844252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254</v>
      </c>
      <c r="C31" s="81" t="s">
        <v>255</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823</v>
      </c>
      <c r="B36" s="772" t="str">
        <f>VLOOKUP(A36,EQUIPOS!A6:D154,3,FALSE)</f>
        <v>Carrotanque Irrigador de asfalto, 1000 GALONES DE CAPACIDAD</v>
      </c>
      <c r="C36" s="773"/>
      <c r="D36" s="773"/>
      <c r="E36" s="773"/>
      <c r="F36" s="773"/>
      <c r="G36" s="773"/>
      <c r="H36" s="774"/>
      <c r="I36" s="222"/>
      <c r="J36" s="223"/>
      <c r="K36" s="224">
        <f>VLOOKUP(A36,EQUIPOS!A6:D163,4,FALSE)</f>
        <v>128742.9062603546</v>
      </c>
      <c r="L36" s="225"/>
      <c r="M36" s="226">
        <v>400</v>
      </c>
      <c r="N36" s="227">
        <f>K36/M36</f>
        <v>321.85726565088652</v>
      </c>
    </row>
    <row r="37" spans="1:14">
      <c r="A37" s="113" t="s">
        <v>837</v>
      </c>
      <c r="B37" s="772" t="str">
        <f>VLOOKUP(A37,EQUIPOS!A7:D154,3,FALSE)</f>
        <v>Compactador neumático de Potencia 70 HP, peso de 13 ton</v>
      </c>
      <c r="C37" s="773"/>
      <c r="D37" s="773"/>
      <c r="E37" s="773"/>
      <c r="F37" s="773"/>
      <c r="G37" s="773"/>
      <c r="H37" s="774"/>
      <c r="I37" s="222"/>
      <c r="J37" s="223"/>
      <c r="K37" s="224">
        <f>VLOOKUP(A37,EQUIPOS!A7:D164,4,FALSE)</f>
        <v>136681.41876730914</v>
      </c>
      <c r="L37" s="225"/>
      <c r="M37" s="226">
        <v>400</v>
      </c>
      <c r="N37" s="227">
        <f>K37/M37</f>
        <v>341.70354691827282</v>
      </c>
    </row>
    <row r="38" spans="1:14">
      <c r="A38" t="s">
        <v>845</v>
      </c>
      <c r="B38" s="772" t="str">
        <f>VLOOKUP(A38,EQUIPOS!A8:D154,3,FALSE)</f>
        <v xml:space="preserve">Compresor (barrido y soplado)
</v>
      </c>
      <c r="C38" s="773"/>
      <c r="D38" s="773"/>
      <c r="E38" s="773"/>
      <c r="F38" s="773"/>
      <c r="G38" s="773"/>
      <c r="H38" s="774"/>
      <c r="I38" s="222"/>
      <c r="J38" s="223"/>
      <c r="K38" s="224">
        <f>VLOOKUP(A38,EQUIPOS!A8:D165,4,FALSE)</f>
        <v>67299.216316844628</v>
      </c>
      <c r="L38" s="225"/>
      <c r="M38" s="226">
        <v>400</v>
      </c>
      <c r="N38" s="227">
        <f>K38/M38</f>
        <v>168.24804079211157</v>
      </c>
    </row>
    <row r="39" spans="1:14">
      <c r="A39" t="s">
        <v>903</v>
      </c>
      <c r="B39" s="772" t="str">
        <f>VLOOKUP(A39,EQUIPOS!A9:D154,3,FALSE)</f>
        <v>Esparcidor de gravilla, Ancho de esparcimiento 3100mm, Velocidad de trabajo 10—20km2/h</v>
      </c>
      <c r="C39" s="773"/>
      <c r="D39" s="773"/>
      <c r="E39" s="773"/>
      <c r="F39" s="773"/>
      <c r="G39" s="773"/>
      <c r="H39" s="774"/>
      <c r="I39" s="775"/>
      <c r="J39" s="756"/>
      <c r="K39" s="224">
        <f>VLOOKUP(A39,EQUIPOS!A9:D166,4,FALSE)</f>
        <v>87778.344489530631</v>
      </c>
      <c r="L39" s="776">
        <v>400</v>
      </c>
      <c r="M39" s="777"/>
      <c r="N39" s="227">
        <f>K39/L39</f>
        <v>219.44586122382657</v>
      </c>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N75*M41</f>
        <v>1.1157756987950249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1052.3704902838924</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1338</v>
      </c>
      <c r="B48" s="43" t="str">
        <f>VLOOKUP(A48,MATERIALES!A5:D373,3,FALSE)</f>
        <v>Emulsión CRR-2</v>
      </c>
      <c r="C48" s="236"/>
      <c r="D48" s="236"/>
      <c r="E48" s="236"/>
      <c r="F48" s="236"/>
      <c r="G48" s="236"/>
      <c r="H48" s="236"/>
      <c r="I48" s="223"/>
      <c r="J48" s="200" t="str">
        <f>VLOOKUP(A48,MATERIALES!A4:D373,2,FALSE)</f>
        <v>lt</v>
      </c>
      <c r="K48" s="237">
        <v>1.83</v>
      </c>
      <c r="L48" s="222"/>
      <c r="M48" s="352">
        <f>VLOOKUP(A48,MATERIALES!A5:D396,4,FALSE)</f>
        <v>1509.8568495099837</v>
      </c>
      <c r="N48" s="227">
        <f>K48*M48</f>
        <v>2763.0380346032703</v>
      </c>
    </row>
    <row r="49" spans="1:14">
      <c r="A49" s="108" t="s">
        <v>1109</v>
      </c>
      <c r="B49" s="43" t="str">
        <f>VLOOKUP(A49,MATERIALES!A6:D373,3,FALSE)</f>
        <v>Agregado para tratamiento superf. Simple</v>
      </c>
      <c r="C49" s="236"/>
      <c r="D49" s="236"/>
      <c r="E49" s="236"/>
      <c r="F49" s="236"/>
      <c r="G49" s="236"/>
      <c r="H49" s="236"/>
      <c r="I49" s="223"/>
      <c r="J49" s="200" t="str">
        <f>VLOOKUP(A49,MATERIALES!A5:D373,2,FALSE)</f>
        <v>m3</v>
      </c>
      <c r="K49" s="237">
        <v>1.9E-2</v>
      </c>
      <c r="L49" s="222"/>
      <c r="M49" s="352">
        <f>VLOOKUP(A49,MATERIALES!A6:D397,4,FALSE)</f>
        <v>52058.186872332713</v>
      </c>
      <c r="N49" s="227">
        <f>K49*M49</f>
        <v>989.10555057432157</v>
      </c>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ht="15.75" thickBot="1">
      <c r="B52" s="754"/>
      <c r="C52" s="755"/>
      <c r="D52" s="755"/>
      <c r="E52" s="755"/>
      <c r="F52" s="755"/>
      <c r="G52" s="755"/>
      <c r="H52" s="755"/>
      <c r="I52" s="756"/>
      <c r="J52" s="42"/>
      <c r="K52" s="44"/>
      <c r="L52" s="757"/>
      <c r="M52" s="758"/>
      <c r="N52" s="45"/>
    </row>
    <row r="53" spans="1:14" ht="15.75" thickBot="1">
      <c r="B53" s="759" t="s">
        <v>2072</v>
      </c>
      <c r="C53" s="760"/>
      <c r="D53" s="760"/>
      <c r="E53" s="760"/>
      <c r="F53" s="760"/>
      <c r="G53" s="760"/>
      <c r="H53" s="760"/>
      <c r="I53" s="760"/>
      <c r="J53" s="760"/>
      <c r="K53" s="760"/>
      <c r="L53" s="760"/>
      <c r="M53" s="761"/>
      <c r="N53" s="344">
        <f>SUM(N48:N52)</f>
        <v>3752.1435851775918</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1834</v>
      </c>
      <c r="B58" s="46" t="str">
        <f>VLOOKUP(A58,TRANSPORTE!A5:D117,3,FALSE)</f>
        <v>Transporte de agregados pétreos</v>
      </c>
      <c r="C58" s="272"/>
      <c r="D58" s="272"/>
      <c r="E58" s="272"/>
      <c r="F58" s="272"/>
      <c r="G58" s="272"/>
      <c r="H58" s="266" t="s">
        <v>2122</v>
      </c>
      <c r="I58" s="234">
        <v>1.9E-2</v>
      </c>
      <c r="J58" s="241">
        <v>1</v>
      </c>
      <c r="K58" s="234">
        <f>I58*J58</f>
        <v>1.9E-2</v>
      </c>
      <c r="L58" s="763">
        <f>VLOOKUP(A58,TRANSPORTE!A5:D117,4,FALSE)</f>
        <v>1355.0479121462611</v>
      </c>
      <c r="M58" s="764"/>
      <c r="N58" s="242">
        <f>K58*L58</f>
        <v>25.745910330778958</v>
      </c>
    </row>
    <row r="59" spans="1:14">
      <c r="B59" s="46"/>
      <c r="C59" s="47"/>
      <c r="D59" s="47"/>
      <c r="E59" s="47"/>
      <c r="F59" s="47"/>
      <c r="G59" s="47"/>
      <c r="H59" s="243"/>
      <c r="I59" s="234"/>
      <c r="J59" s="234"/>
      <c r="K59" s="234"/>
      <c r="L59" s="244"/>
      <c r="M59" s="245"/>
      <c r="N59" s="246"/>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N58+N59+N60+N61+N62</f>
        <v>25.745910330778958</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788"/>
      <c r="N68" s="98" t="s">
        <v>2071</v>
      </c>
    </row>
    <row r="69" spans="1:15">
      <c r="A69" t="s">
        <v>728</v>
      </c>
      <c r="B69" s="49" t="str">
        <f>VLOOKUP(A69,'MANO DE OBRA'!A8:D68,3,FALSE)</f>
        <v>Oficial</v>
      </c>
      <c r="C69" s="47"/>
      <c r="D69" s="47"/>
      <c r="E69" s="47"/>
      <c r="F69" s="47"/>
      <c r="G69" s="47"/>
      <c r="H69" s="47"/>
      <c r="I69" s="247">
        <f>K69/J69*100</f>
        <v>57668.23979157189</v>
      </c>
      <c r="J69" s="248">
        <v>185</v>
      </c>
      <c r="K69" s="249">
        <f>VLOOKUP(A69,'MANO DE OBRA'!A8:D99,4,FALSE)</f>
        <v>106686.24361440798</v>
      </c>
      <c r="L69" s="50"/>
      <c r="M69" s="250">
        <v>3200</v>
      </c>
      <c r="N69" s="345">
        <f>K69/M69</f>
        <v>33.339451129502493</v>
      </c>
      <c r="O69" s="106"/>
    </row>
    <row r="70" spans="1:15">
      <c r="A70" t="s">
        <v>710</v>
      </c>
      <c r="B70" s="49" t="str">
        <f>VLOOKUP(A70,'MANO DE OBRA'!A8:D69,3,FALSE)</f>
        <v>Obrero (4)</v>
      </c>
      <c r="C70" s="47"/>
      <c r="D70" s="47"/>
      <c r="E70" s="47"/>
      <c r="F70" s="47"/>
      <c r="G70" s="47"/>
      <c r="H70" s="47"/>
      <c r="I70" s="247">
        <f>K70/J70*100</f>
        <v>135330.79999999999</v>
      </c>
      <c r="J70" s="248">
        <v>185</v>
      </c>
      <c r="K70" s="249">
        <f>VLOOKUP(A70,'MANO DE OBRA'!A8:D100,4,FALSE)</f>
        <v>250361.97999999998</v>
      </c>
      <c r="L70" s="50"/>
      <c r="M70" s="254">
        <v>3200</v>
      </c>
      <c r="N70" s="345">
        <f>K70/M70</f>
        <v>78.238118749999998</v>
      </c>
    </row>
    <row r="71" spans="1:15">
      <c r="B71" s="49"/>
      <c r="C71" s="47"/>
      <c r="D71" s="47"/>
      <c r="E71" s="47"/>
      <c r="F71" s="47"/>
      <c r="G71" s="47"/>
      <c r="H71" s="47"/>
      <c r="I71" s="234"/>
      <c r="J71" s="252"/>
      <c r="K71" s="253"/>
      <c r="L71" s="50"/>
      <c r="M71" s="255"/>
      <c r="N71" s="251"/>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ht="15.75" thickBot="1">
      <c r="B74" s="746"/>
      <c r="C74" s="747"/>
      <c r="D74" s="747"/>
      <c r="E74" s="747"/>
      <c r="F74" s="747"/>
      <c r="G74" s="747"/>
      <c r="H74" s="747"/>
      <c r="I74" s="124"/>
      <c r="J74" s="124"/>
      <c r="K74" s="124"/>
      <c r="L74" s="847"/>
      <c r="M74" s="847"/>
      <c r="N74" s="45"/>
    </row>
    <row r="75" spans="1:15" ht="15.75" thickBot="1">
      <c r="B75" s="765" t="s">
        <v>2072</v>
      </c>
      <c r="C75" s="766"/>
      <c r="D75" s="766"/>
      <c r="E75" s="766"/>
      <c r="F75" s="766"/>
      <c r="G75" s="766"/>
      <c r="H75" s="766"/>
      <c r="I75" s="766"/>
      <c r="J75" s="766"/>
      <c r="K75" s="766"/>
      <c r="L75" s="766"/>
      <c r="M75" s="767"/>
      <c r="N75" s="256">
        <f>SUM(N69:N74)</f>
        <v>111.57756987950249</v>
      </c>
    </row>
    <row r="76" spans="1:15" ht="15.75" thickBot="1">
      <c r="B76" s="33"/>
      <c r="C76" s="34"/>
      <c r="D76" s="34"/>
      <c r="E76" s="34"/>
      <c r="F76" s="34"/>
      <c r="G76" s="34"/>
      <c r="H76" s="34"/>
      <c r="I76" s="34"/>
      <c r="J76" s="34"/>
      <c r="K76" s="34"/>
      <c r="L76" s="34"/>
      <c r="M76" s="34"/>
      <c r="N76" s="35"/>
    </row>
    <row r="77" spans="1:15" ht="15.75" thickBot="1">
      <c r="B77" s="759" t="s">
        <v>2085</v>
      </c>
      <c r="C77" s="760"/>
      <c r="D77" s="760"/>
      <c r="E77" s="760"/>
      <c r="F77" s="760"/>
      <c r="G77" s="760"/>
      <c r="H77" s="760"/>
      <c r="I77" s="760"/>
      <c r="J77" s="760"/>
      <c r="K77" s="760"/>
      <c r="L77" s="760"/>
      <c r="M77" s="761"/>
      <c r="N77" s="99">
        <f>N43+N53+N64+N75</f>
        <v>4941.8375556717656</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750" t="s">
        <v>2110</v>
      </c>
      <c r="C81" s="751"/>
      <c r="D81" s="751"/>
      <c r="E81" s="751"/>
      <c r="F81" s="751"/>
      <c r="G81" s="751"/>
      <c r="H81" s="751"/>
      <c r="I81" s="269"/>
      <c r="J81" s="289"/>
      <c r="K81" s="257" t="s">
        <v>2087</v>
      </c>
      <c r="L81" s="789" t="s">
        <v>2088</v>
      </c>
      <c r="M81" s="790"/>
      <c r="N81" s="258"/>
    </row>
    <row r="82" spans="1:14">
      <c r="B82" s="791" t="s">
        <v>2111</v>
      </c>
      <c r="C82" s="792"/>
      <c r="D82" s="792"/>
      <c r="E82" s="792"/>
      <c r="F82" s="792"/>
      <c r="G82" s="792"/>
      <c r="H82" s="792"/>
      <c r="I82" s="87"/>
      <c r="J82" s="88"/>
      <c r="K82" s="259">
        <v>0.2</v>
      </c>
      <c r="L82" s="793">
        <f>N77*K82</f>
        <v>988.36751113435321</v>
      </c>
      <c r="M82" s="794"/>
      <c r="N82" s="51"/>
    </row>
    <row r="83" spans="1:14">
      <c r="B83" s="89" t="s">
        <v>2090</v>
      </c>
      <c r="C83" s="90"/>
      <c r="D83" s="90"/>
      <c r="E83" s="90"/>
      <c r="F83" s="90"/>
      <c r="G83" s="90"/>
      <c r="H83" s="90"/>
      <c r="I83" s="87"/>
      <c r="J83" s="88"/>
      <c r="K83" s="259">
        <v>0.05</v>
      </c>
      <c r="L83" s="793">
        <f>N77*K83</f>
        <v>247.0918777835883</v>
      </c>
      <c r="M83" s="794"/>
      <c r="N83" s="51"/>
    </row>
    <row r="84" spans="1:14" ht="15.75" thickBot="1">
      <c r="B84" s="91" t="s">
        <v>2091</v>
      </c>
      <c r="C84" s="92"/>
      <c r="D84" s="92"/>
      <c r="E84" s="92"/>
      <c r="F84" s="92"/>
      <c r="G84" s="92"/>
      <c r="H84" s="92"/>
      <c r="I84" s="93"/>
      <c r="J84" s="94"/>
      <c r="K84" s="260">
        <v>0.05</v>
      </c>
      <c r="L84" s="795">
        <f>N77*K84</f>
        <v>247.0918777835883</v>
      </c>
      <c r="M84" s="796"/>
      <c r="N84" s="51"/>
    </row>
    <row r="85" spans="1:14" ht="15.75" thickBot="1">
      <c r="B85" s="759" t="s">
        <v>2072</v>
      </c>
      <c r="C85" s="760"/>
      <c r="D85" s="760"/>
      <c r="E85" s="760"/>
      <c r="F85" s="760"/>
      <c r="G85" s="760"/>
      <c r="H85" s="760"/>
      <c r="I85" s="760"/>
      <c r="J85" s="760"/>
      <c r="K85" s="760"/>
      <c r="L85" s="760"/>
      <c r="M85" s="761"/>
      <c r="N85" s="52">
        <f>L82+L83+L84</f>
        <v>1482.5512667015296</v>
      </c>
    </row>
    <row r="86" spans="1:14" ht="15.75" thickBot="1">
      <c r="B86" s="33"/>
      <c r="C86" s="34"/>
      <c r="D86" s="34"/>
      <c r="E86" s="34"/>
      <c r="F86" s="34"/>
      <c r="G86" s="34"/>
      <c r="H86" s="34"/>
      <c r="I86" s="34"/>
      <c r="J86" s="34"/>
      <c r="K86" s="34"/>
      <c r="L86" s="34"/>
      <c r="M86" s="34"/>
      <c r="N86" s="35"/>
    </row>
    <row r="87" spans="1:14" ht="15.75" thickBot="1">
      <c r="A87" t="s">
        <v>2114</v>
      </c>
      <c r="B87" s="759" t="s">
        <v>2113</v>
      </c>
      <c r="C87" s="760"/>
      <c r="D87" s="760"/>
      <c r="E87" s="760"/>
      <c r="F87" s="760"/>
      <c r="G87" s="760"/>
      <c r="H87" s="760"/>
      <c r="I87" s="760"/>
      <c r="J87" s="760"/>
      <c r="K87" s="760"/>
      <c r="L87" s="760"/>
      <c r="M87" s="761"/>
      <c r="N87" s="166">
        <f>N77+N85</f>
        <v>6424.3888223732956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3" t="s">
        <v>2097</v>
      </c>
      <c r="C97" s="204"/>
      <c r="D97" s="204"/>
      <c r="E97" s="204"/>
      <c r="F97" s="204"/>
      <c r="G97" s="204"/>
      <c r="H97" s="204"/>
      <c r="I97" s="204"/>
      <c r="J97" s="204"/>
      <c r="K97" s="204"/>
      <c r="L97" s="204"/>
      <c r="M97" s="204"/>
      <c r="N97" s="205"/>
    </row>
    <row r="98" spans="2:14">
      <c r="B98" s="206"/>
      <c r="C98" s="207"/>
      <c r="D98" s="207"/>
      <c r="E98" s="207"/>
      <c r="F98" s="207"/>
      <c r="G98" s="207"/>
      <c r="H98" s="207"/>
      <c r="I98" s="207"/>
      <c r="J98" s="207"/>
      <c r="K98" s="207"/>
      <c r="L98" s="207"/>
      <c r="M98" s="207"/>
      <c r="N98" s="208"/>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ht="15.75" thickBot="1">
      <c r="B101" s="209"/>
      <c r="C101" s="210"/>
      <c r="D101" s="210"/>
      <c r="E101" s="210"/>
      <c r="F101" s="210"/>
      <c r="G101" s="210"/>
      <c r="H101" s="210"/>
      <c r="I101" s="210"/>
      <c r="J101" s="210"/>
      <c r="K101" s="210"/>
      <c r="L101" s="210"/>
      <c r="M101" s="210"/>
      <c r="N101" s="211"/>
    </row>
    <row r="102" spans="2:14">
      <c r="B102" s="212"/>
      <c r="C102" s="213"/>
      <c r="D102" s="213"/>
      <c r="E102" s="213"/>
      <c r="F102" s="213"/>
      <c r="G102" s="213"/>
      <c r="H102" s="213"/>
      <c r="I102" s="213"/>
      <c r="J102" s="213"/>
      <c r="K102" s="213"/>
      <c r="L102" s="213"/>
      <c r="M102" s="213"/>
      <c r="N102" s="214"/>
    </row>
    <row r="103" spans="2:14">
      <c r="B103" s="198" t="s">
        <v>2098</v>
      </c>
      <c r="C103" s="31"/>
      <c r="D103" s="31"/>
      <c r="E103" s="31"/>
      <c r="F103" s="31"/>
      <c r="G103" s="31"/>
      <c r="H103" s="31"/>
      <c r="I103" s="31"/>
      <c r="J103" s="31"/>
      <c r="K103" s="31"/>
      <c r="L103" s="31"/>
      <c r="M103" s="31"/>
      <c r="N103" s="32"/>
    </row>
    <row r="104" spans="2:14" ht="15" customHeight="1">
      <c r="B104" s="797" t="s">
        <v>2099</v>
      </c>
      <c r="C104" s="798"/>
      <c r="D104" s="798"/>
      <c r="E104" s="798"/>
      <c r="F104" s="798"/>
      <c r="G104" s="798"/>
      <c r="H104" s="798"/>
      <c r="I104" s="798"/>
      <c r="J104" s="798"/>
      <c r="K104" s="798"/>
      <c r="L104" s="798"/>
      <c r="M104" s="798"/>
      <c r="N104" s="799"/>
    </row>
    <row r="105" spans="2:14" ht="15" customHeight="1">
      <c r="B105" s="797"/>
      <c r="C105" s="798"/>
      <c r="D105" s="798"/>
      <c r="E105" s="798"/>
      <c r="F105" s="798"/>
      <c r="G105" s="798"/>
      <c r="H105" s="798"/>
      <c r="I105" s="798"/>
      <c r="J105" s="798"/>
      <c r="K105" s="798"/>
      <c r="L105" s="798"/>
      <c r="M105" s="798"/>
      <c r="N105" s="799"/>
    </row>
    <row r="106" spans="2:14" ht="30" customHeight="1">
      <c r="B106" s="800" t="s">
        <v>2100</v>
      </c>
      <c r="C106" s="801"/>
      <c r="D106" s="801"/>
      <c r="E106" s="801"/>
      <c r="F106" s="801"/>
      <c r="G106" s="801"/>
      <c r="H106" s="801"/>
      <c r="I106" s="801"/>
      <c r="J106" s="801"/>
      <c r="K106" s="801"/>
      <c r="L106" s="801"/>
      <c r="M106" s="801"/>
      <c r="N106" s="802"/>
    </row>
    <row r="107" spans="2:14">
      <c r="B107" s="800"/>
      <c r="C107" s="801"/>
      <c r="D107" s="801"/>
      <c r="E107" s="801"/>
      <c r="F107" s="801"/>
      <c r="G107" s="801"/>
      <c r="H107" s="801"/>
      <c r="I107" s="801"/>
      <c r="J107" s="801"/>
      <c r="K107" s="801"/>
      <c r="L107" s="801"/>
      <c r="M107" s="801"/>
      <c r="N107" s="802"/>
    </row>
    <row r="108" spans="2:14">
      <c r="B108" s="286"/>
      <c r="C108" s="287"/>
      <c r="D108" s="287"/>
      <c r="E108" s="287"/>
      <c r="F108" s="287"/>
      <c r="G108" s="287"/>
      <c r="H108" s="287"/>
      <c r="I108" s="287"/>
      <c r="J108" s="287"/>
      <c r="K108" s="287"/>
      <c r="L108" s="287"/>
      <c r="M108" s="287"/>
      <c r="N108" s="288"/>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198"/>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736"/>
      <c r="K117" s="736"/>
      <c r="L117" s="736"/>
      <c r="M117" s="736"/>
      <c r="N117" s="737"/>
    </row>
    <row r="118" spans="2:14" ht="15.75" thickBot="1">
      <c r="B118" s="216" t="s">
        <v>2103</v>
      </c>
      <c r="C118" s="343"/>
      <c r="D118" s="343"/>
      <c r="E118" s="57"/>
      <c r="F118" s="57"/>
      <c r="G118" s="57"/>
      <c r="H118" s="57"/>
      <c r="I118" s="57"/>
      <c r="J118" s="738"/>
      <c r="K118" s="738"/>
      <c r="L118" s="738"/>
      <c r="M118" s="738"/>
      <c r="N118"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256</v>
      </c>
      <c r="C31" s="81" t="s">
        <v>257</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823</v>
      </c>
      <c r="B36" s="772" t="str">
        <f>VLOOKUP(A36,EQUIPOS!A6:D154,3,FALSE)</f>
        <v>Carrotanque Irrigador de asfalto, 1000 GALONES DE CAPACIDAD</v>
      </c>
      <c r="C36" s="773"/>
      <c r="D36" s="773"/>
      <c r="E36" s="773"/>
      <c r="F36" s="773"/>
      <c r="G36" s="773"/>
      <c r="H36" s="774"/>
      <c r="I36" s="222"/>
      <c r="J36" s="223"/>
      <c r="K36" s="224">
        <f>VLOOKUP(A36,EQUIPOS!A6:D163,4,FALSE)</f>
        <v>128742.9062603546</v>
      </c>
      <c r="L36" s="225"/>
      <c r="M36" s="226">
        <v>400</v>
      </c>
      <c r="N36" s="227">
        <f>K36/M36</f>
        <v>321.85726565088652</v>
      </c>
    </row>
    <row r="37" spans="1:14">
      <c r="A37" s="113" t="s">
        <v>837</v>
      </c>
      <c r="B37" s="772" t="str">
        <f>VLOOKUP(A37,EQUIPOS!A7:D154,3,FALSE)</f>
        <v>Compactador neumático de Potencia 70 HP, peso de 13 ton</v>
      </c>
      <c r="C37" s="773"/>
      <c r="D37" s="773"/>
      <c r="E37" s="773"/>
      <c r="F37" s="773"/>
      <c r="G37" s="773"/>
      <c r="H37" s="774"/>
      <c r="I37" s="222"/>
      <c r="J37" s="223"/>
      <c r="K37" s="224">
        <f>VLOOKUP(A37,EQUIPOS!A7:D164,4,FALSE)</f>
        <v>136681.41876730914</v>
      </c>
      <c r="L37" s="225"/>
      <c r="M37" s="226">
        <v>400</v>
      </c>
      <c r="N37" s="227">
        <f>K37/M37</f>
        <v>341.70354691827282</v>
      </c>
    </row>
    <row r="38" spans="1:14">
      <c r="A38" t="s">
        <v>845</v>
      </c>
      <c r="B38" s="772" t="str">
        <f>VLOOKUP(A38,EQUIPOS!A8:D154,3,FALSE)</f>
        <v xml:space="preserve">Compresor (barrido y soplado)
</v>
      </c>
      <c r="C38" s="773"/>
      <c r="D38" s="773"/>
      <c r="E38" s="773"/>
      <c r="F38" s="773"/>
      <c r="G38" s="773"/>
      <c r="H38" s="774"/>
      <c r="I38" s="222"/>
      <c r="J38" s="223"/>
      <c r="K38" s="224">
        <f>VLOOKUP(A38,EQUIPOS!A8:D165,4,FALSE)</f>
        <v>67299.216316844628</v>
      </c>
      <c r="L38" s="225"/>
      <c r="M38" s="226">
        <v>400</v>
      </c>
      <c r="N38" s="227">
        <f>K38/M38</f>
        <v>168.24804079211157</v>
      </c>
    </row>
    <row r="39" spans="1:14">
      <c r="A39" t="s">
        <v>903</v>
      </c>
      <c r="B39" s="772" t="str">
        <f>VLOOKUP(A39,EQUIPOS!A9:D154,3,FALSE)</f>
        <v>Esparcidor de gravilla, Ancho de esparcimiento 3100mm, Velocidad de trabajo 10—20km2/h</v>
      </c>
      <c r="C39" s="773"/>
      <c r="D39" s="773"/>
      <c r="E39" s="773"/>
      <c r="F39" s="773"/>
      <c r="G39" s="773"/>
      <c r="H39" s="774"/>
      <c r="I39" s="775"/>
      <c r="J39" s="756"/>
      <c r="K39" s="224">
        <f>VLOOKUP(A39,EQUIPOS!A9:D166,4,FALSE)</f>
        <v>87778.344489530631</v>
      </c>
      <c r="L39" s="776">
        <v>400</v>
      </c>
      <c r="M39" s="777"/>
      <c r="N39" s="227">
        <f>K39/L39</f>
        <v>219.44586122382657</v>
      </c>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1.1157756987950249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1052.3704902838924</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1338</v>
      </c>
      <c r="B48" s="43" t="str">
        <f>VLOOKUP(A48,MATERIALES!A5:D373,3,FALSE)</f>
        <v>Emulsión CRR-2</v>
      </c>
      <c r="C48" s="236"/>
      <c r="D48" s="236"/>
      <c r="E48" s="236"/>
      <c r="F48" s="236"/>
      <c r="G48" s="236"/>
      <c r="H48" s="236"/>
      <c r="I48" s="223"/>
      <c r="J48" s="200" t="str">
        <f>VLOOKUP(A48,MATERIALES!A4:D373,2,FALSE)</f>
        <v>lt</v>
      </c>
      <c r="K48" s="237">
        <v>1.5</v>
      </c>
      <c r="L48" s="222"/>
      <c r="M48" s="352">
        <f>VLOOKUP(A48,MATERIALES!A5:D396,4,FALSE)</f>
        <v>1509.8568495099837</v>
      </c>
      <c r="N48" s="227">
        <f>K48*M48</f>
        <v>2264.7852742649757</v>
      </c>
    </row>
    <row r="49" spans="1:14">
      <c r="A49" s="108" t="s">
        <v>1109</v>
      </c>
      <c r="B49" s="43" t="str">
        <f>VLOOKUP(A49,MATERIALES!A6:D373,3,FALSE)</f>
        <v>Agregado para tratamiento superf. Simple</v>
      </c>
      <c r="C49" s="236"/>
      <c r="D49" s="236"/>
      <c r="E49" s="236"/>
      <c r="F49" s="236"/>
      <c r="G49" s="236"/>
      <c r="H49" s="236"/>
      <c r="I49" s="223"/>
      <c r="J49" s="200" t="str">
        <f>VLOOKUP(A49,MATERIALES!A5:D373,2,FALSE)</f>
        <v>m3</v>
      </c>
      <c r="K49" s="237">
        <v>1.2999999999999999E-2</v>
      </c>
      <c r="L49" s="222"/>
      <c r="M49" s="352">
        <f>VLOOKUP(A49,MATERIALES!A6:D397,4,FALSE)</f>
        <v>52058.186872332713</v>
      </c>
      <c r="N49" s="227">
        <f>K49*M49</f>
        <v>676.75642934032521</v>
      </c>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ht="15.75" thickBot="1">
      <c r="B52" s="754"/>
      <c r="C52" s="755"/>
      <c r="D52" s="755"/>
      <c r="E52" s="755"/>
      <c r="F52" s="755"/>
      <c r="G52" s="755"/>
      <c r="H52" s="755"/>
      <c r="I52" s="756"/>
      <c r="J52" s="42"/>
      <c r="K52" s="44"/>
      <c r="L52" s="757"/>
      <c r="M52" s="758"/>
      <c r="N52" s="45"/>
    </row>
    <row r="53" spans="1:14" ht="15.75" thickBot="1">
      <c r="B53" s="759" t="s">
        <v>2072</v>
      </c>
      <c r="C53" s="760"/>
      <c r="D53" s="760"/>
      <c r="E53" s="760"/>
      <c r="F53" s="760"/>
      <c r="G53" s="760"/>
      <c r="H53" s="760"/>
      <c r="I53" s="760"/>
      <c r="J53" s="760"/>
      <c r="K53" s="760"/>
      <c r="L53" s="760"/>
      <c r="M53" s="761"/>
      <c r="N53" s="344">
        <f>SUM(N48:N52)</f>
        <v>2941.5417036053009</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1834</v>
      </c>
      <c r="B58" s="46" t="str">
        <f>VLOOKUP(A58,TRANSPORTE!A5:D117,3,FALSE)</f>
        <v>Transporte de agregados pétreos</v>
      </c>
      <c r="C58" s="272"/>
      <c r="D58" s="272"/>
      <c r="E58" s="272"/>
      <c r="F58" s="272"/>
      <c r="G58" s="272"/>
      <c r="H58" s="266" t="s">
        <v>2122</v>
      </c>
      <c r="I58" s="234">
        <v>1.2999999999999999E-2</v>
      </c>
      <c r="J58" s="241">
        <v>1</v>
      </c>
      <c r="K58" s="234">
        <f>I58*J58</f>
        <v>1.2999999999999999E-2</v>
      </c>
      <c r="L58" s="763">
        <f>VLOOKUP(A58,TRANSPORTE!A5:D117,4,FALSE)</f>
        <v>1355.0479121462611</v>
      </c>
      <c r="M58" s="764"/>
      <c r="N58" s="242">
        <f>K58*L58</f>
        <v>17.615622857901393</v>
      </c>
    </row>
    <row r="59" spans="1:14">
      <c r="B59" s="46"/>
      <c r="C59" s="47"/>
      <c r="D59" s="47"/>
      <c r="E59" s="47"/>
      <c r="F59" s="47"/>
      <c r="G59" s="47"/>
      <c r="H59" s="243"/>
      <c r="I59" s="234"/>
      <c r="J59" s="234"/>
      <c r="K59" s="234"/>
      <c r="L59" s="244"/>
      <c r="M59" s="245"/>
      <c r="N59" s="246"/>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N58+N59+N60+N61+N62</f>
        <v>17.615622857901393</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788"/>
      <c r="N68" s="98" t="s">
        <v>2071</v>
      </c>
    </row>
    <row r="69" spans="1:15">
      <c r="A69" t="s">
        <v>728</v>
      </c>
      <c r="B69" s="49" t="str">
        <f>VLOOKUP(A69,'MANO DE OBRA'!A8:D68,3,FALSE)</f>
        <v>Oficial</v>
      </c>
      <c r="C69" s="47"/>
      <c r="D69" s="47"/>
      <c r="E69" s="47"/>
      <c r="F69" s="47"/>
      <c r="G69" s="47"/>
      <c r="H69" s="47"/>
      <c r="I69" s="247">
        <f>K69/J69*100</f>
        <v>57668.23979157189</v>
      </c>
      <c r="J69" s="248">
        <v>185</v>
      </c>
      <c r="K69" s="249">
        <f>VLOOKUP(A69,'MANO DE OBRA'!A8:D99,4,FALSE)</f>
        <v>106686.24361440798</v>
      </c>
      <c r="L69" s="50"/>
      <c r="M69" s="250">
        <v>3200</v>
      </c>
      <c r="N69" s="345">
        <f>K69/M69</f>
        <v>33.339451129502493</v>
      </c>
      <c r="O69" s="106"/>
    </row>
    <row r="70" spans="1:15">
      <c r="A70" t="s">
        <v>710</v>
      </c>
      <c r="B70" s="49" t="str">
        <f>VLOOKUP(A70,'MANO DE OBRA'!A8:D69,3,FALSE)</f>
        <v>Obrero (4)</v>
      </c>
      <c r="C70" s="47"/>
      <c r="D70" s="47"/>
      <c r="E70" s="47"/>
      <c r="F70" s="47"/>
      <c r="G70" s="47"/>
      <c r="H70" s="47"/>
      <c r="I70" s="247">
        <f>K70/J70*100</f>
        <v>135330.79999999999</v>
      </c>
      <c r="J70" s="248">
        <v>185</v>
      </c>
      <c r="K70" s="249">
        <f>VLOOKUP(A70,'MANO DE OBRA'!A8:D100,4,FALSE)</f>
        <v>250361.97999999998</v>
      </c>
      <c r="L70" s="50"/>
      <c r="M70" s="254">
        <v>3200</v>
      </c>
      <c r="N70" s="345">
        <f>K70/M70</f>
        <v>78.238118749999998</v>
      </c>
    </row>
    <row r="71" spans="1:15">
      <c r="B71" s="49"/>
      <c r="C71" s="47"/>
      <c r="D71" s="47"/>
      <c r="E71" s="47"/>
      <c r="F71" s="47"/>
      <c r="G71" s="47"/>
      <c r="H71" s="47"/>
      <c r="I71" s="234"/>
      <c r="J71" s="252"/>
      <c r="K71" s="253"/>
      <c r="L71" s="50"/>
      <c r="M71" s="255"/>
      <c r="N71" s="251"/>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SUM(N69:N75)</f>
        <v>111.57756987950249</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N43+N53+N64+N76</f>
        <v>4123.1053866265975</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824.62107732531956</v>
      </c>
      <c r="M83" s="794"/>
      <c r="N83" s="51"/>
    </row>
    <row r="84" spans="1:14">
      <c r="B84" s="89" t="s">
        <v>2090</v>
      </c>
      <c r="C84" s="90"/>
      <c r="D84" s="90"/>
      <c r="E84" s="90"/>
      <c r="F84" s="90"/>
      <c r="G84" s="90"/>
      <c r="H84" s="90"/>
      <c r="I84" s="87"/>
      <c r="J84" s="88"/>
      <c r="K84" s="259">
        <v>0.05</v>
      </c>
      <c r="L84" s="793">
        <f>N78*K84</f>
        <v>206.15526933132989</v>
      </c>
      <c r="M84" s="794"/>
      <c r="N84" s="51"/>
    </row>
    <row r="85" spans="1:14" ht="15.75" thickBot="1">
      <c r="B85" s="91" t="s">
        <v>2091</v>
      </c>
      <c r="C85" s="92"/>
      <c r="D85" s="92"/>
      <c r="E85" s="92"/>
      <c r="F85" s="92"/>
      <c r="G85" s="92"/>
      <c r="H85" s="92"/>
      <c r="I85" s="93"/>
      <c r="J85" s="94"/>
      <c r="K85" s="260">
        <v>0.05</v>
      </c>
      <c r="L85" s="795">
        <f>N78*K85</f>
        <v>206.15526933132989</v>
      </c>
      <c r="M85" s="796"/>
      <c r="N85" s="51"/>
    </row>
    <row r="86" spans="1:14" ht="15.75" thickBot="1">
      <c r="B86" s="759" t="s">
        <v>2072</v>
      </c>
      <c r="C86" s="760"/>
      <c r="D86" s="760"/>
      <c r="E86" s="760"/>
      <c r="F86" s="760"/>
      <c r="G86" s="760"/>
      <c r="H86" s="760"/>
      <c r="I86" s="760"/>
      <c r="J86" s="760"/>
      <c r="K86" s="760"/>
      <c r="L86" s="760"/>
      <c r="M86" s="761"/>
      <c r="N86" s="52">
        <f>L83+L84+L85</f>
        <v>1236.9316159879793</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5360.0370026145765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258</v>
      </c>
      <c r="C31" s="81" t="s">
        <v>2145</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823</v>
      </c>
      <c r="B36" s="772" t="str">
        <f>VLOOKUP(A36,EQUIPOS!A6:D154,3,FALSE)</f>
        <v>Carrotanque Irrigador de asfalto, 1000 GALONES DE CAPACIDAD</v>
      </c>
      <c r="C36" s="773"/>
      <c r="D36" s="773"/>
      <c r="E36" s="773"/>
      <c r="F36" s="773"/>
      <c r="G36" s="773"/>
      <c r="H36" s="774"/>
      <c r="I36" s="222"/>
      <c r="J36" s="223"/>
      <c r="K36" s="224">
        <f>VLOOKUP(A36,EQUIPOS!A6:D163,4,FALSE)</f>
        <v>128742.9062603546</v>
      </c>
      <c r="L36" s="225"/>
      <c r="M36" s="226">
        <v>400</v>
      </c>
      <c r="N36" s="227">
        <f>K36/M36</f>
        <v>321.85726565088652</v>
      </c>
    </row>
    <row r="37" spans="1:14">
      <c r="A37" s="113" t="s">
        <v>837</v>
      </c>
      <c r="B37" s="772" t="str">
        <f>VLOOKUP(A37,EQUIPOS!A7:D154,3,FALSE)</f>
        <v>Compactador neumático de Potencia 70 HP, peso de 13 ton</v>
      </c>
      <c r="C37" s="773"/>
      <c r="D37" s="773"/>
      <c r="E37" s="773"/>
      <c r="F37" s="773"/>
      <c r="G37" s="773"/>
      <c r="H37" s="774"/>
      <c r="I37" s="222"/>
      <c r="J37" s="223"/>
      <c r="K37" s="224">
        <f>VLOOKUP(A37,EQUIPOS!A7:D164,4,FALSE)</f>
        <v>136681.41876730914</v>
      </c>
      <c r="L37" s="225"/>
      <c r="M37" s="226">
        <v>400</v>
      </c>
      <c r="N37" s="227">
        <f>K37/M37</f>
        <v>341.70354691827282</v>
      </c>
    </row>
    <row r="38" spans="1:14">
      <c r="A38" t="s">
        <v>845</v>
      </c>
      <c r="B38" s="772" t="str">
        <f>VLOOKUP(A38,EQUIPOS!A8:D154,3,FALSE)</f>
        <v xml:space="preserve">Compresor (barrido y soplado)
</v>
      </c>
      <c r="C38" s="773"/>
      <c r="D38" s="773"/>
      <c r="E38" s="773"/>
      <c r="F38" s="773"/>
      <c r="G38" s="773"/>
      <c r="H38" s="774"/>
      <c r="I38" s="222"/>
      <c r="J38" s="223"/>
      <c r="K38" s="224">
        <f>VLOOKUP(A38,EQUIPOS!A8:D165,4,FALSE)</f>
        <v>67299.216316844628</v>
      </c>
      <c r="L38" s="225"/>
      <c r="M38" s="226">
        <v>400</v>
      </c>
      <c r="N38" s="227">
        <f>K38/M38</f>
        <v>168.24804079211157</v>
      </c>
    </row>
    <row r="39" spans="1:14">
      <c r="A39" t="s">
        <v>903</v>
      </c>
      <c r="B39" s="772" t="str">
        <f>VLOOKUP(A39,EQUIPOS!A9:D154,3,FALSE)</f>
        <v>Esparcidor de gravilla, Ancho de esparcimiento 3100mm, Velocidad de trabajo 10—20km2/h</v>
      </c>
      <c r="C39" s="773"/>
      <c r="D39" s="773"/>
      <c r="E39" s="773"/>
      <c r="F39" s="773"/>
      <c r="G39" s="773"/>
      <c r="H39" s="774"/>
      <c r="I39" s="775"/>
      <c r="J39" s="756"/>
      <c r="K39" s="224">
        <f>VLOOKUP(A39,EQUIPOS!A9:D166,4,FALSE)</f>
        <v>87778.344489530631</v>
      </c>
      <c r="L39" s="776">
        <v>400</v>
      </c>
      <c r="M39" s="777"/>
      <c r="N39" s="227">
        <f>K39/L39</f>
        <v>219.44586122382657</v>
      </c>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1.1157756987950249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1052.3704902838924</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1338</v>
      </c>
      <c r="B48" s="43" t="str">
        <f>VLOOKUP(A48,MATERIALES!A5:D373,3,FALSE)</f>
        <v>Emulsión CRR-2</v>
      </c>
      <c r="C48" s="236"/>
      <c r="D48" s="236"/>
      <c r="E48" s="236"/>
      <c r="F48" s="236"/>
      <c r="G48" s="236"/>
      <c r="H48" s="236"/>
      <c r="I48" s="223"/>
      <c r="J48" s="200" t="str">
        <f>VLOOKUP(A48,MATERIALES!A4:D373,2,FALSE)</f>
        <v>lt</v>
      </c>
      <c r="K48" s="237">
        <v>1.83</v>
      </c>
      <c r="L48" s="222"/>
      <c r="M48" s="352">
        <f>VLOOKUP(A48,MATERIALES!A5:D396,4,FALSE)</f>
        <v>1509.8568495099837</v>
      </c>
      <c r="N48" s="227">
        <f>K48*M48</f>
        <v>2763.0380346032703</v>
      </c>
    </row>
    <row r="49" spans="1:14">
      <c r="A49" s="108" t="s">
        <v>1109</v>
      </c>
      <c r="B49" s="43" t="str">
        <f>VLOOKUP(A49,MATERIALES!A6:D373,3,FALSE)</f>
        <v>Agregado para tratamiento superf. Simple</v>
      </c>
      <c r="C49" s="236"/>
      <c r="D49" s="236"/>
      <c r="E49" s="236"/>
      <c r="F49" s="236"/>
      <c r="G49" s="236"/>
      <c r="H49" s="236"/>
      <c r="I49" s="223"/>
      <c r="J49" s="200" t="str">
        <f>VLOOKUP(A49,MATERIALES!A5:D373,2,FALSE)</f>
        <v>m3</v>
      </c>
      <c r="K49" s="237">
        <v>1.9E-2</v>
      </c>
      <c r="L49" s="222"/>
      <c r="M49" s="352">
        <f>VLOOKUP(A49,MATERIALES!A6:D397,4,FALSE)</f>
        <v>52058.186872332713</v>
      </c>
      <c r="N49" s="227">
        <f>K49*M49</f>
        <v>989.10555057432157</v>
      </c>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ht="15.75" thickBot="1">
      <c r="B52" s="754"/>
      <c r="C52" s="755"/>
      <c r="D52" s="755"/>
      <c r="E52" s="755"/>
      <c r="F52" s="755"/>
      <c r="G52" s="755"/>
      <c r="H52" s="755"/>
      <c r="I52" s="756"/>
      <c r="J52" s="42"/>
      <c r="K52" s="44"/>
      <c r="L52" s="757"/>
      <c r="M52" s="758"/>
      <c r="N52" s="45"/>
    </row>
    <row r="53" spans="1:14" ht="15.75" thickBot="1">
      <c r="B53" s="759" t="s">
        <v>2072</v>
      </c>
      <c r="C53" s="760"/>
      <c r="D53" s="760"/>
      <c r="E53" s="760"/>
      <c r="F53" s="760"/>
      <c r="G53" s="760"/>
      <c r="H53" s="760"/>
      <c r="I53" s="760"/>
      <c r="J53" s="760"/>
      <c r="K53" s="760"/>
      <c r="L53" s="760"/>
      <c r="M53" s="761"/>
      <c r="N53" s="344">
        <f>SUM(N48:N52)</f>
        <v>3752.1435851775918</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1834</v>
      </c>
      <c r="B58" s="46" t="str">
        <f>VLOOKUP(A58,TRANSPORTE!A5:D117,3,FALSE)</f>
        <v>Transporte de agregados pétreos</v>
      </c>
      <c r="C58" s="272"/>
      <c r="D58" s="272"/>
      <c r="E58" s="272"/>
      <c r="F58" s="272"/>
      <c r="G58" s="272"/>
      <c r="H58" s="266" t="s">
        <v>2122</v>
      </c>
      <c r="I58" s="234">
        <v>1.9E-2</v>
      </c>
      <c r="J58" s="241">
        <v>1</v>
      </c>
      <c r="K58" s="234">
        <f>I58*J58</f>
        <v>1.9E-2</v>
      </c>
      <c r="L58" s="763">
        <f>VLOOKUP(A58,TRANSPORTE!A5:D117,4,FALSE)</f>
        <v>1355.0479121462611</v>
      </c>
      <c r="M58" s="764"/>
      <c r="N58" s="242">
        <f>K58*L58</f>
        <v>25.745910330778958</v>
      </c>
    </row>
    <row r="59" spans="1:14">
      <c r="B59" s="46"/>
      <c r="C59" s="47"/>
      <c r="D59" s="47"/>
      <c r="E59" s="47"/>
      <c r="F59" s="47"/>
      <c r="G59" s="47"/>
      <c r="H59" s="243"/>
      <c r="I59" s="234"/>
      <c r="J59" s="234"/>
      <c r="K59" s="234"/>
      <c r="L59" s="244"/>
      <c r="M59" s="245"/>
      <c r="N59" s="246"/>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N58+N59+N60+N61+N62</f>
        <v>25.745910330778958</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788"/>
      <c r="N68" s="98" t="s">
        <v>2071</v>
      </c>
    </row>
    <row r="69" spans="1:15">
      <c r="A69" t="s">
        <v>728</v>
      </c>
      <c r="B69" s="49" t="str">
        <f>VLOOKUP(A69,'MANO DE OBRA'!A8:D68,3,FALSE)</f>
        <v>Oficial</v>
      </c>
      <c r="C69" s="47"/>
      <c r="D69" s="47"/>
      <c r="E69" s="47"/>
      <c r="F69" s="47"/>
      <c r="G69" s="47"/>
      <c r="H69" s="47"/>
      <c r="I69" s="247">
        <f>K69/J69*100</f>
        <v>57668.23979157189</v>
      </c>
      <c r="J69" s="248">
        <v>185</v>
      </c>
      <c r="K69" s="249">
        <f>VLOOKUP(A69,'MANO DE OBRA'!A8:D99,4,FALSE)</f>
        <v>106686.24361440798</v>
      </c>
      <c r="L69" s="50"/>
      <c r="M69" s="407">
        <v>3200</v>
      </c>
      <c r="N69" s="345">
        <f>K69/M69</f>
        <v>33.339451129502493</v>
      </c>
      <c r="O69" s="106"/>
    </row>
    <row r="70" spans="1:15">
      <c r="A70" t="s">
        <v>710</v>
      </c>
      <c r="B70" s="49" t="str">
        <f>VLOOKUP(A70,'MANO DE OBRA'!A8:D69,3,FALSE)</f>
        <v>Obrero (4)</v>
      </c>
      <c r="C70" s="47"/>
      <c r="D70" s="47"/>
      <c r="E70" s="47"/>
      <c r="F70" s="47"/>
      <c r="G70" s="47"/>
      <c r="H70" s="47"/>
      <c r="I70" s="247">
        <f>K70/J70*100</f>
        <v>135330.79999999999</v>
      </c>
      <c r="J70" s="248">
        <v>185</v>
      </c>
      <c r="K70" s="249">
        <f>VLOOKUP(A70,'MANO DE OBRA'!A8:D100,4,FALSE)</f>
        <v>250361.97999999998</v>
      </c>
      <c r="L70" s="50"/>
      <c r="M70" s="408">
        <v>3200</v>
      </c>
      <c r="N70" s="345">
        <f>K70/M70</f>
        <v>78.238118749999998</v>
      </c>
    </row>
    <row r="71" spans="1:15">
      <c r="B71" s="49"/>
      <c r="C71" s="47"/>
      <c r="D71" s="47"/>
      <c r="E71" s="47"/>
      <c r="F71" s="47"/>
      <c r="G71" s="47"/>
      <c r="H71" s="47"/>
      <c r="I71" s="234"/>
      <c r="J71" s="252"/>
      <c r="K71" s="253"/>
      <c r="L71" s="50"/>
      <c r="M71" s="255"/>
      <c r="N71" s="251"/>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SUM(N69:N75)</f>
        <v>111.57756987950249</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N43+N53+N64+N76</f>
        <v>4941.8375556717656</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988.36751113435321</v>
      </c>
      <c r="M83" s="794"/>
      <c r="N83" s="51"/>
    </row>
    <row r="84" spans="1:14">
      <c r="B84" s="89" t="s">
        <v>2090</v>
      </c>
      <c r="C84" s="90"/>
      <c r="D84" s="90"/>
      <c r="E84" s="90"/>
      <c r="F84" s="90"/>
      <c r="G84" s="90"/>
      <c r="H84" s="90"/>
      <c r="I84" s="87"/>
      <c r="J84" s="88"/>
      <c r="K84" s="259">
        <v>0.05</v>
      </c>
      <c r="L84" s="793">
        <f>N78*K84</f>
        <v>247.0918777835883</v>
      </c>
      <c r="M84" s="794"/>
      <c r="N84" s="51"/>
    </row>
    <row r="85" spans="1:14" ht="15.75" thickBot="1">
      <c r="B85" s="91" t="s">
        <v>2091</v>
      </c>
      <c r="C85" s="92"/>
      <c r="D85" s="92"/>
      <c r="E85" s="92"/>
      <c r="F85" s="92"/>
      <c r="G85" s="92"/>
      <c r="H85" s="92"/>
      <c r="I85" s="93"/>
      <c r="J85" s="94"/>
      <c r="K85" s="260">
        <v>0.05</v>
      </c>
      <c r="L85" s="795">
        <f>N78*K85</f>
        <v>247.0918777835883</v>
      </c>
      <c r="M85" s="796"/>
      <c r="N85" s="51"/>
    </row>
    <row r="86" spans="1:14" ht="15.75" thickBot="1">
      <c r="B86" s="759" t="s">
        <v>2072</v>
      </c>
      <c r="C86" s="760"/>
      <c r="D86" s="760"/>
      <c r="E86" s="760"/>
      <c r="F86" s="760"/>
      <c r="G86" s="760"/>
      <c r="H86" s="760"/>
      <c r="I86" s="760"/>
      <c r="J86" s="760"/>
      <c r="K86" s="760"/>
      <c r="L86" s="760"/>
      <c r="M86" s="761"/>
      <c r="N86" s="52">
        <f>L83+L84+L85</f>
        <v>1482.5512667015296</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6424.3888223732956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260</v>
      </c>
      <c r="C31" s="81" t="s">
        <v>2146</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823</v>
      </c>
      <c r="B36" s="772" t="str">
        <f>VLOOKUP(A36,EQUIPOS!A6:D154,3,FALSE)</f>
        <v>Carrotanque Irrigador de asfalto, 1000 GALONES DE CAPACIDAD</v>
      </c>
      <c r="C36" s="773"/>
      <c r="D36" s="773"/>
      <c r="E36" s="773"/>
      <c r="F36" s="773"/>
      <c r="G36" s="773"/>
      <c r="H36" s="774"/>
      <c r="I36" s="222"/>
      <c r="J36" s="223"/>
      <c r="K36" s="224">
        <f>VLOOKUP(A36,EQUIPOS!A6:D163,4,FALSE)</f>
        <v>128742.9062603546</v>
      </c>
      <c r="L36" s="225"/>
      <c r="M36" s="226">
        <v>400</v>
      </c>
      <c r="N36" s="227">
        <f>K36/M36</f>
        <v>321.85726565088652</v>
      </c>
    </row>
    <row r="37" spans="1:14">
      <c r="A37" s="113" t="s">
        <v>837</v>
      </c>
      <c r="B37" s="772" t="str">
        <f>VLOOKUP(A37,EQUIPOS!A7:D154,3,FALSE)</f>
        <v>Compactador neumático de Potencia 70 HP, peso de 13 ton</v>
      </c>
      <c r="C37" s="773"/>
      <c r="D37" s="773"/>
      <c r="E37" s="773"/>
      <c r="F37" s="773"/>
      <c r="G37" s="773"/>
      <c r="H37" s="774"/>
      <c r="I37" s="222"/>
      <c r="J37" s="223"/>
      <c r="K37" s="224">
        <f>VLOOKUP(A37,EQUIPOS!A7:D164,4,FALSE)</f>
        <v>136681.41876730914</v>
      </c>
      <c r="L37" s="225"/>
      <c r="M37" s="226">
        <v>400</v>
      </c>
      <c r="N37" s="227">
        <f>K37/M37</f>
        <v>341.70354691827282</v>
      </c>
    </row>
    <row r="38" spans="1:14">
      <c r="A38" t="s">
        <v>845</v>
      </c>
      <c r="B38" s="772" t="str">
        <f>VLOOKUP(A38,EQUIPOS!A8:D154,3,FALSE)</f>
        <v xml:space="preserve">Compresor (barrido y soplado)
</v>
      </c>
      <c r="C38" s="773"/>
      <c r="D38" s="773"/>
      <c r="E38" s="773"/>
      <c r="F38" s="773"/>
      <c r="G38" s="773"/>
      <c r="H38" s="774"/>
      <c r="I38" s="222"/>
      <c r="J38" s="223"/>
      <c r="K38" s="224">
        <f>VLOOKUP(A38,EQUIPOS!A8:D165,4,FALSE)</f>
        <v>67299.216316844628</v>
      </c>
      <c r="L38" s="225"/>
      <c r="M38" s="226">
        <v>400</v>
      </c>
      <c r="N38" s="227">
        <f>K38/M38</f>
        <v>168.24804079211157</v>
      </c>
    </row>
    <row r="39" spans="1:14">
      <c r="A39" t="s">
        <v>903</v>
      </c>
      <c r="B39" s="772" t="str">
        <f>VLOOKUP(A39,EQUIPOS!A9:D154,3,FALSE)</f>
        <v>Esparcidor de gravilla, Ancho de esparcimiento 3100mm, Velocidad de trabajo 10—20km2/h</v>
      </c>
      <c r="C39" s="773"/>
      <c r="D39" s="773"/>
      <c r="E39" s="773"/>
      <c r="F39" s="773"/>
      <c r="G39" s="773"/>
      <c r="H39" s="774"/>
      <c r="I39" s="775"/>
      <c r="J39" s="756"/>
      <c r="K39" s="224">
        <f>VLOOKUP(A39,EQUIPOS!A9:D166,4,FALSE)</f>
        <v>87778.344489530631</v>
      </c>
      <c r="L39" s="776">
        <v>400</v>
      </c>
      <c r="M39" s="777"/>
      <c r="N39" s="227">
        <f>K39/L39</f>
        <v>219.44586122382657</v>
      </c>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1.1157756987950249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1052.3704902838924</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1109</v>
      </c>
      <c r="B48" s="43" t="str">
        <f>VLOOKUP(A48,MATERIALES!A5:D373,3,FALSE)</f>
        <v>Agregado para tratamiento superf. Simple</v>
      </c>
      <c r="C48" s="236"/>
      <c r="D48" s="236"/>
      <c r="E48" s="236"/>
      <c r="F48" s="236"/>
      <c r="G48" s="236"/>
      <c r="H48" s="236"/>
      <c r="I48" s="223"/>
      <c r="J48" s="200" t="str">
        <f>VLOOKUP(A48,MATERIALES!A4:D373,2,FALSE)</f>
        <v>m3</v>
      </c>
      <c r="K48" s="237">
        <v>1.2999999999999999E-2</v>
      </c>
      <c r="L48" s="222"/>
      <c r="M48" s="352">
        <f>VLOOKUP(A48,MATERIALES!A5:D396,4,FALSE)</f>
        <v>52058.186872332713</v>
      </c>
      <c r="N48" s="227">
        <f>K48*M48</f>
        <v>676.75642934032521</v>
      </c>
    </row>
    <row r="49" spans="1:14">
      <c r="A49" s="108" t="s">
        <v>1338</v>
      </c>
      <c r="B49" s="43" t="str">
        <f>VLOOKUP(A49,MATERIALES!A6:D373,3,FALSE)</f>
        <v>Emulsión CRR-2</v>
      </c>
      <c r="C49" s="236"/>
      <c r="D49" s="236"/>
      <c r="E49" s="236"/>
      <c r="F49" s="236"/>
      <c r="G49" s="236"/>
      <c r="H49" s="236"/>
      <c r="I49" s="223"/>
      <c r="J49" s="200" t="str">
        <f>VLOOKUP(A49,MATERIALES!A5:D373,2,FALSE)</f>
        <v>lt</v>
      </c>
      <c r="K49" s="237">
        <v>1.5</v>
      </c>
      <c r="L49" s="222"/>
      <c r="M49" s="352">
        <f>VLOOKUP(A49,MATERIALES!A6:D397,4,FALSE)</f>
        <v>1509.8568495099837</v>
      </c>
      <c r="N49" s="227">
        <f>K49*M49</f>
        <v>2264.7852742649757</v>
      </c>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ht="15.75" thickBot="1">
      <c r="B52" s="754"/>
      <c r="C52" s="755"/>
      <c r="D52" s="755"/>
      <c r="E52" s="755"/>
      <c r="F52" s="755"/>
      <c r="G52" s="755"/>
      <c r="H52" s="755"/>
      <c r="I52" s="756"/>
      <c r="J52" s="42"/>
      <c r="K52" s="44"/>
      <c r="L52" s="757"/>
      <c r="M52" s="758"/>
      <c r="N52" s="45"/>
    </row>
    <row r="53" spans="1:14" ht="15.75" thickBot="1">
      <c r="B53" s="759" t="s">
        <v>2072</v>
      </c>
      <c r="C53" s="760"/>
      <c r="D53" s="760"/>
      <c r="E53" s="760"/>
      <c r="F53" s="760"/>
      <c r="G53" s="760"/>
      <c r="H53" s="760"/>
      <c r="I53" s="760"/>
      <c r="J53" s="760"/>
      <c r="K53" s="760"/>
      <c r="L53" s="760"/>
      <c r="M53" s="761"/>
      <c r="N53" s="344">
        <f>SUM(N48:N52)</f>
        <v>2941.5417036053009</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1834</v>
      </c>
      <c r="B58" s="46" t="str">
        <f>VLOOKUP(A58,TRANSPORTE!A5:D117,3,FALSE)</f>
        <v>Transporte de agregados pétreos</v>
      </c>
      <c r="C58" s="272"/>
      <c r="D58" s="272"/>
      <c r="E58" s="272"/>
      <c r="F58" s="272"/>
      <c r="G58" s="272"/>
      <c r="H58" s="266" t="s">
        <v>2122</v>
      </c>
      <c r="I58" s="234">
        <v>1.2999999999999999E-2</v>
      </c>
      <c r="J58" s="241">
        <v>1</v>
      </c>
      <c r="K58" s="234">
        <f>I58*J58</f>
        <v>1.2999999999999999E-2</v>
      </c>
      <c r="L58" s="763">
        <f>VLOOKUP(A58,TRANSPORTE!A5:D117,4,FALSE)</f>
        <v>1355.0479121462611</v>
      </c>
      <c r="M58" s="764"/>
      <c r="N58" s="242">
        <f>K58*L58</f>
        <v>17.615622857901393</v>
      </c>
    </row>
    <row r="59" spans="1:14">
      <c r="B59" s="46"/>
      <c r="C59" s="47"/>
      <c r="D59" s="47"/>
      <c r="E59" s="47"/>
      <c r="F59" s="47"/>
      <c r="G59" s="47"/>
      <c r="H59" s="243"/>
      <c r="I59" s="234"/>
      <c r="J59" s="234"/>
      <c r="K59" s="234"/>
      <c r="L59" s="244"/>
      <c r="M59" s="245"/>
      <c r="N59" s="246"/>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N58+N59+N60+N61+N62</f>
        <v>17.615622857901393</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788"/>
      <c r="N68" s="98" t="s">
        <v>2071</v>
      </c>
    </row>
    <row r="69" spans="1:15">
      <c r="A69" t="s">
        <v>728</v>
      </c>
      <c r="B69" s="49" t="str">
        <f>VLOOKUP(A69,'MANO DE OBRA'!A8:D68,3,FALSE)</f>
        <v>Oficial</v>
      </c>
      <c r="C69" s="47"/>
      <c r="D69" s="47"/>
      <c r="E69" s="47"/>
      <c r="F69" s="47"/>
      <c r="G69" s="47"/>
      <c r="H69" s="47"/>
      <c r="I69" s="247">
        <f>K69/J69*100</f>
        <v>57668.23979157189</v>
      </c>
      <c r="J69" s="248">
        <v>185</v>
      </c>
      <c r="K69" s="249">
        <f>VLOOKUP(A69,'MANO DE OBRA'!A8:D99,4,FALSE)</f>
        <v>106686.24361440798</v>
      </c>
      <c r="L69" s="50"/>
      <c r="M69" s="250">
        <v>3200</v>
      </c>
      <c r="N69" s="345">
        <f>K69/M69</f>
        <v>33.339451129502493</v>
      </c>
      <c r="O69" s="106"/>
    </row>
    <row r="70" spans="1:15">
      <c r="A70" t="s">
        <v>710</v>
      </c>
      <c r="B70" s="49" t="str">
        <f>VLOOKUP(A70,'MANO DE OBRA'!A8:D69,3,FALSE)</f>
        <v>Obrero (4)</v>
      </c>
      <c r="C70" s="47"/>
      <c r="D70" s="47"/>
      <c r="E70" s="47"/>
      <c r="F70" s="47"/>
      <c r="G70" s="47"/>
      <c r="H70" s="47"/>
      <c r="I70" s="247">
        <f>K70/J70*100</f>
        <v>135330.79999999999</v>
      </c>
      <c r="J70" s="248">
        <v>185</v>
      </c>
      <c r="K70" s="249">
        <f>VLOOKUP(A70,'MANO DE OBRA'!A8:D100,4,FALSE)</f>
        <v>250361.97999999998</v>
      </c>
      <c r="L70" s="50"/>
      <c r="M70" s="250">
        <v>3200</v>
      </c>
      <c r="N70" s="345">
        <f>K70/M70</f>
        <v>78.238118749999998</v>
      </c>
    </row>
    <row r="71" spans="1:15">
      <c r="B71" s="49"/>
      <c r="C71" s="47"/>
      <c r="D71" s="47"/>
      <c r="E71" s="47"/>
      <c r="F71" s="47"/>
      <c r="G71" s="47"/>
      <c r="H71" s="47"/>
      <c r="I71" s="234"/>
      <c r="J71" s="252"/>
      <c r="K71" s="253"/>
      <c r="L71" s="50"/>
      <c r="M71" s="255"/>
      <c r="N71" s="251"/>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SUM(N69:N75)</f>
        <v>111.57756987950249</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N43+N53+N64+N76</f>
        <v>4123.1053866265975</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824.62107732531956</v>
      </c>
      <c r="M83" s="794"/>
      <c r="N83" s="51"/>
    </row>
    <row r="84" spans="1:14">
      <c r="B84" s="89" t="s">
        <v>2090</v>
      </c>
      <c r="C84" s="90"/>
      <c r="D84" s="90"/>
      <c r="E84" s="90"/>
      <c r="F84" s="90"/>
      <c r="G84" s="90"/>
      <c r="H84" s="90"/>
      <c r="I84" s="87"/>
      <c r="J84" s="88"/>
      <c r="K84" s="259">
        <v>0.05</v>
      </c>
      <c r="L84" s="793">
        <f>N78*K84</f>
        <v>206.15526933132989</v>
      </c>
      <c r="M84" s="794"/>
      <c r="N84" s="51"/>
    </row>
    <row r="85" spans="1:14" ht="15.75" thickBot="1">
      <c r="B85" s="91" t="s">
        <v>2091</v>
      </c>
      <c r="C85" s="92"/>
      <c r="D85" s="92"/>
      <c r="E85" s="92"/>
      <c r="F85" s="92"/>
      <c r="G85" s="92"/>
      <c r="H85" s="92"/>
      <c r="I85" s="93"/>
      <c r="J85" s="94"/>
      <c r="K85" s="260">
        <v>0.05</v>
      </c>
      <c r="L85" s="795">
        <f>N78*K85</f>
        <v>206.15526933132989</v>
      </c>
      <c r="M85" s="796"/>
      <c r="N85" s="51"/>
    </row>
    <row r="86" spans="1:14" ht="15.75" thickBot="1">
      <c r="B86" s="759" t="s">
        <v>2072</v>
      </c>
      <c r="C86" s="760"/>
      <c r="D86" s="760"/>
      <c r="E86" s="760"/>
      <c r="F86" s="760"/>
      <c r="G86" s="760"/>
      <c r="H86" s="760"/>
      <c r="I86" s="760"/>
      <c r="J86" s="760"/>
      <c r="K86" s="760"/>
      <c r="L86" s="760"/>
      <c r="M86" s="761"/>
      <c r="N86" s="52">
        <f>L83+L84+L85</f>
        <v>1236.9316159879793</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5360.0370026145765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262</v>
      </c>
      <c r="C31" s="81" t="s">
        <v>2147</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823</v>
      </c>
      <c r="B36" s="772" t="str">
        <f>VLOOKUP(A36,EQUIPOS!A6:D154,3,FALSE)</f>
        <v>Carrotanque Irrigador de asfalto, 1000 GALONES DE CAPACIDAD</v>
      </c>
      <c r="C36" s="773"/>
      <c r="D36" s="773"/>
      <c r="E36" s="773"/>
      <c r="F36" s="773"/>
      <c r="G36" s="773"/>
      <c r="H36" s="774"/>
      <c r="I36" s="222"/>
      <c r="J36" s="223"/>
      <c r="K36" s="224">
        <f>VLOOKUP(A36,EQUIPOS!A6:D163,4,FALSE)</f>
        <v>128742.9062603546</v>
      </c>
      <c r="L36" s="225"/>
      <c r="M36" s="238">
        <v>275</v>
      </c>
      <c r="N36" s="227">
        <f>K36/M36</f>
        <v>468.15602276492581</v>
      </c>
    </row>
    <row r="37" spans="1:14">
      <c r="A37" s="113" t="s">
        <v>837</v>
      </c>
      <c r="B37" s="772" t="str">
        <f>VLOOKUP(A37,EQUIPOS!A7:D154,3,FALSE)</f>
        <v>Compactador neumático de Potencia 70 HP, peso de 13 ton</v>
      </c>
      <c r="C37" s="773"/>
      <c r="D37" s="773"/>
      <c r="E37" s="773"/>
      <c r="F37" s="773"/>
      <c r="G37" s="773"/>
      <c r="H37" s="774"/>
      <c r="I37" s="222"/>
      <c r="J37" s="223"/>
      <c r="K37" s="224">
        <f>VLOOKUP(A37,EQUIPOS!A7:D164,4,FALSE)</f>
        <v>136681.41876730914</v>
      </c>
      <c r="L37" s="225"/>
      <c r="M37" s="238">
        <f>M36</f>
        <v>275</v>
      </c>
      <c r="N37" s="227">
        <f>K37/M37</f>
        <v>497.02334097203322</v>
      </c>
    </row>
    <row r="38" spans="1:14">
      <c r="A38" t="s">
        <v>845</v>
      </c>
      <c r="B38" s="772" t="str">
        <f>VLOOKUP(A38,EQUIPOS!A8:D154,3,FALSE)</f>
        <v xml:space="preserve">Compresor (barrido y soplado)
</v>
      </c>
      <c r="C38" s="773"/>
      <c r="D38" s="773"/>
      <c r="E38" s="773"/>
      <c r="F38" s="773"/>
      <c r="G38" s="773"/>
      <c r="H38" s="774"/>
      <c r="I38" s="222"/>
      <c r="J38" s="223"/>
      <c r="K38" s="224">
        <f>VLOOKUP(A38,EQUIPOS!A8:D165,4,FALSE)</f>
        <v>67299.216316844628</v>
      </c>
      <c r="L38" s="225"/>
      <c r="M38" s="238">
        <v>275</v>
      </c>
      <c r="N38" s="227">
        <f>K38/M38</f>
        <v>244.72442297034411</v>
      </c>
    </row>
    <row r="39" spans="1:14">
      <c r="A39" t="s">
        <v>903</v>
      </c>
      <c r="B39" s="772" t="str">
        <f>VLOOKUP(A39,EQUIPOS!A9:D154,3,FALSE)</f>
        <v>Esparcidor de gravilla, Ancho de esparcimiento 3100mm, Velocidad de trabajo 10—20km2/h</v>
      </c>
      <c r="C39" s="773"/>
      <c r="D39" s="773"/>
      <c r="E39" s="773"/>
      <c r="F39" s="773"/>
      <c r="G39" s="773"/>
      <c r="H39" s="774"/>
      <c r="I39" s="775"/>
      <c r="J39" s="756"/>
      <c r="K39" s="224">
        <f>VLOOKUP(A39,EQUIPOS!A9:D166,4,FALSE)</f>
        <v>87778.344489530631</v>
      </c>
      <c r="L39" s="887">
        <v>275</v>
      </c>
      <c r="M39" s="888"/>
      <c r="N39" s="227">
        <f>K39/L39</f>
        <v>319.19397996192959</v>
      </c>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1.6229464709745818</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1530.720713140207</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1111</v>
      </c>
      <c r="B48" s="43" t="str">
        <f>VLOOKUP(A48,MATERIALES!A5:D373,3,FALSE)</f>
        <v>Agregado para tratamiento superficial doble (primer riego)</v>
      </c>
      <c r="C48" s="236"/>
      <c r="D48" s="236"/>
      <c r="E48" s="236"/>
      <c r="F48" s="236"/>
      <c r="G48" s="236"/>
      <c r="H48" s="236"/>
      <c r="I48" s="223"/>
      <c r="J48" s="200" t="str">
        <f>VLOOKUP(A48,MATERIALES!A4:D373,2,FALSE)</f>
        <v>m3</v>
      </c>
      <c r="K48" s="237">
        <v>2.5000000000000001E-2</v>
      </c>
      <c r="L48" s="222"/>
      <c r="M48" s="352">
        <f>VLOOKUP(A48,MATERIALES!A5:D396,4,FALSE)</f>
        <v>50241.898816655572</v>
      </c>
      <c r="N48" s="227">
        <f>K48*M48</f>
        <v>1256.0474704163894</v>
      </c>
    </row>
    <row r="49" spans="1:14">
      <c r="A49" s="108" t="s">
        <v>1113</v>
      </c>
      <c r="B49" s="43" t="str">
        <f>VLOOKUP(A49,MATERIALES!A6:D373,3,FALSE)</f>
        <v>Agregado para tratamiento superficial doble (segundo riego)</v>
      </c>
      <c r="C49" s="236"/>
      <c r="D49" s="236"/>
      <c r="E49" s="236"/>
      <c r="F49" s="236"/>
      <c r="G49" s="236"/>
      <c r="H49" s="236"/>
      <c r="I49" s="223"/>
      <c r="J49" s="200" t="str">
        <f>VLOOKUP(A49,MATERIALES!A5:D373,2,FALSE)</f>
        <v>m3</v>
      </c>
      <c r="K49" s="237">
        <v>1.2999999999999999E-2</v>
      </c>
      <c r="L49" s="222"/>
      <c r="M49" s="352">
        <f>VLOOKUP(A49,MATERIALES!A6:D397,4,FALSE)</f>
        <v>50364.048066280928</v>
      </c>
      <c r="N49" s="227">
        <f>K49*M49</f>
        <v>654.73262486165208</v>
      </c>
    </row>
    <row r="50" spans="1:14">
      <c r="A50" t="s">
        <v>1338</v>
      </c>
      <c r="B50" s="43" t="str">
        <f>VLOOKUP(A50,MATERIALES!A6:D373,3,FALSE)</f>
        <v>Emulsión CRR-2</v>
      </c>
      <c r="C50" s="236"/>
      <c r="D50" s="236"/>
      <c r="E50" s="236"/>
      <c r="F50" s="236"/>
      <c r="G50" s="236"/>
      <c r="H50" s="236"/>
      <c r="I50" s="223"/>
      <c r="J50" s="200" t="str">
        <f>VLOOKUP(A50,MATERIALES!A6:D373,2,FALSE)</f>
        <v>lt</v>
      </c>
      <c r="K50" s="237">
        <v>4.24</v>
      </c>
      <c r="L50" s="222"/>
      <c r="M50" s="352">
        <f>VLOOKUP(A50,MATERIALES!A6:D398,4,FALSE)</f>
        <v>1509.8568495099837</v>
      </c>
      <c r="N50" s="227">
        <f>K50*M50</f>
        <v>6401.7930419223312</v>
      </c>
    </row>
    <row r="51" spans="1:14">
      <c r="B51" s="43"/>
      <c r="C51" s="236"/>
      <c r="D51" s="236"/>
      <c r="E51" s="236"/>
      <c r="F51" s="236"/>
      <c r="G51" s="236"/>
      <c r="H51" s="236"/>
      <c r="I51" s="223"/>
      <c r="J51" s="200"/>
      <c r="K51" s="237"/>
      <c r="L51" s="222"/>
      <c r="M51" s="238"/>
      <c r="N51" s="239"/>
    </row>
    <row r="52" spans="1:14" ht="15.75" thickBot="1">
      <c r="B52" s="754"/>
      <c r="C52" s="755"/>
      <c r="D52" s="755"/>
      <c r="E52" s="755"/>
      <c r="F52" s="755"/>
      <c r="G52" s="755"/>
      <c r="H52" s="755"/>
      <c r="I52" s="756"/>
      <c r="J52" s="42"/>
      <c r="K52" s="44"/>
      <c r="L52" s="757"/>
      <c r="M52" s="758"/>
      <c r="N52" s="45"/>
    </row>
    <row r="53" spans="1:14" ht="15.75" thickBot="1">
      <c r="B53" s="759" t="s">
        <v>2072</v>
      </c>
      <c r="C53" s="760"/>
      <c r="D53" s="760"/>
      <c r="E53" s="760"/>
      <c r="F53" s="760"/>
      <c r="G53" s="760"/>
      <c r="H53" s="760"/>
      <c r="I53" s="760"/>
      <c r="J53" s="760"/>
      <c r="K53" s="760"/>
      <c r="L53" s="760"/>
      <c r="M53" s="761"/>
      <c r="N53" s="344">
        <f>SUM(N48:N52)</f>
        <v>8312.573137200372</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1834</v>
      </c>
      <c r="B58" s="46" t="str">
        <f>VLOOKUP(A58,TRANSPORTE!A5:D117,3,FALSE)</f>
        <v>Transporte de agregados pétreos</v>
      </c>
      <c r="C58" s="272"/>
      <c r="D58" s="272"/>
      <c r="E58" s="272"/>
      <c r="F58" s="272"/>
      <c r="G58" s="272"/>
      <c r="H58" s="266" t="s">
        <v>2122</v>
      </c>
      <c r="I58" s="234">
        <v>3.7999999999999999E-2</v>
      </c>
      <c r="J58" s="241">
        <v>1</v>
      </c>
      <c r="K58" s="234">
        <f>I58*J58</f>
        <v>3.7999999999999999E-2</v>
      </c>
      <c r="L58" s="763">
        <f>VLOOKUP(A58,TRANSPORTE!A5:D117,4,FALSE)</f>
        <v>1355.0479121462611</v>
      </c>
      <c r="M58" s="764"/>
      <c r="N58" s="242">
        <f>K58*L58</f>
        <v>51.491820661557917</v>
      </c>
    </row>
    <row r="59" spans="1:14">
      <c r="B59" s="46"/>
      <c r="C59" s="47"/>
      <c r="D59" s="47"/>
      <c r="E59" s="47"/>
      <c r="F59" s="47"/>
      <c r="G59" s="47"/>
      <c r="H59" s="243"/>
      <c r="I59" s="234"/>
      <c r="J59" s="234"/>
      <c r="K59" s="234"/>
      <c r="L59" s="244"/>
      <c r="M59" s="245"/>
      <c r="N59" s="246"/>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N58+N59+N60+N61+N62</f>
        <v>51.491820661557917</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788"/>
      <c r="N68" s="98" t="s">
        <v>2071</v>
      </c>
    </row>
    <row r="69" spans="1:15">
      <c r="A69" t="s">
        <v>728</v>
      </c>
      <c r="B69" s="49" t="str">
        <f>VLOOKUP(A69,'MANO DE OBRA'!A8:D68,3,FALSE)</f>
        <v>Oficial</v>
      </c>
      <c r="C69" s="47"/>
      <c r="D69" s="47"/>
      <c r="E69" s="47"/>
      <c r="F69" s="47"/>
      <c r="G69" s="47"/>
      <c r="H69" s="47"/>
      <c r="I69" s="247">
        <f>K69/J69*100</f>
        <v>57668.23979157189</v>
      </c>
      <c r="J69" s="248">
        <v>185</v>
      </c>
      <c r="K69" s="249">
        <f>VLOOKUP(A69,'MANO DE OBRA'!A8:D99,4,FALSE)</f>
        <v>106686.24361440798</v>
      </c>
      <c r="L69" s="50"/>
      <c r="M69" s="354">
        <v>2200</v>
      </c>
      <c r="N69" s="345">
        <f>K69/M69</f>
        <v>48.493747097458176</v>
      </c>
      <c r="O69" s="106"/>
    </row>
    <row r="70" spans="1:15">
      <c r="A70" t="s">
        <v>710</v>
      </c>
      <c r="B70" s="49" t="str">
        <f>VLOOKUP(A70,'MANO DE OBRA'!A8:D69,3,FALSE)</f>
        <v>Obrero (4)</v>
      </c>
      <c r="C70" s="47"/>
      <c r="D70" s="47"/>
      <c r="E70" s="47"/>
      <c r="F70" s="47"/>
      <c r="G70" s="47"/>
      <c r="H70" s="47"/>
      <c r="I70" s="247">
        <f>K70/J70*100</f>
        <v>135330.79999999999</v>
      </c>
      <c r="J70" s="248">
        <v>185</v>
      </c>
      <c r="K70" s="249">
        <f>VLOOKUP(A70,'MANO DE OBRA'!A8:D100,4,FALSE)</f>
        <v>250361.97999999998</v>
      </c>
      <c r="L70" s="50"/>
      <c r="M70" s="355">
        <v>2200</v>
      </c>
      <c r="N70" s="345">
        <f>K70/M70</f>
        <v>113.8009</v>
      </c>
    </row>
    <row r="71" spans="1:15">
      <c r="B71" s="49"/>
      <c r="C71" s="47"/>
      <c r="D71" s="47"/>
      <c r="E71" s="47"/>
      <c r="F71" s="47"/>
      <c r="G71" s="47"/>
      <c r="H71" s="47"/>
      <c r="I71" s="234"/>
      <c r="J71" s="252"/>
      <c r="K71" s="253"/>
      <c r="L71" s="50"/>
      <c r="M71" s="255"/>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125"/>
    </row>
    <row r="76" spans="1:15" ht="15.75" thickBot="1">
      <c r="B76" s="765" t="s">
        <v>2072</v>
      </c>
      <c r="C76" s="766"/>
      <c r="D76" s="766"/>
      <c r="E76" s="766"/>
      <c r="F76" s="766"/>
      <c r="G76" s="766"/>
      <c r="H76" s="766"/>
      <c r="I76" s="766"/>
      <c r="J76" s="766"/>
      <c r="K76" s="766"/>
      <c r="L76" s="766"/>
      <c r="M76" s="767"/>
      <c r="N76" s="401">
        <f>SUM(N69:N75)</f>
        <v>162.29464709745818</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N43+N53+N64+N76</f>
        <v>10057.080318099595</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2011.4160636199192</v>
      </c>
      <c r="M83" s="794"/>
      <c r="N83" s="51"/>
    </row>
    <row r="84" spans="1:14">
      <c r="B84" s="89" t="s">
        <v>2090</v>
      </c>
      <c r="C84" s="90"/>
      <c r="D84" s="90"/>
      <c r="E84" s="90"/>
      <c r="F84" s="90"/>
      <c r="G84" s="90"/>
      <c r="H84" s="90"/>
      <c r="I84" s="87"/>
      <c r="J84" s="88"/>
      <c r="K84" s="259">
        <v>0.05</v>
      </c>
      <c r="L84" s="793">
        <f>N78*K84</f>
        <v>502.8540159049798</v>
      </c>
      <c r="M84" s="794"/>
      <c r="N84" s="51"/>
    </row>
    <row r="85" spans="1:14" ht="15.75" thickBot="1">
      <c r="B85" s="91" t="s">
        <v>2091</v>
      </c>
      <c r="C85" s="92"/>
      <c r="D85" s="92"/>
      <c r="E85" s="92"/>
      <c r="F85" s="92"/>
      <c r="G85" s="92"/>
      <c r="H85" s="92"/>
      <c r="I85" s="93"/>
      <c r="J85" s="94"/>
      <c r="K85" s="260">
        <v>0.05</v>
      </c>
      <c r="L85" s="795">
        <f>N78*K85</f>
        <v>502.8540159049798</v>
      </c>
      <c r="M85" s="796"/>
      <c r="N85" s="51"/>
    </row>
    <row r="86" spans="1:14" ht="15.75" thickBot="1">
      <c r="B86" s="759" t="s">
        <v>2072</v>
      </c>
      <c r="C86" s="760"/>
      <c r="D86" s="760"/>
      <c r="E86" s="760"/>
      <c r="F86" s="760"/>
      <c r="G86" s="760"/>
      <c r="H86" s="760"/>
      <c r="I86" s="760"/>
      <c r="J86" s="760"/>
      <c r="K86" s="760"/>
      <c r="L86" s="760"/>
      <c r="M86" s="761"/>
      <c r="N86" s="52">
        <f>L83+L84+L85</f>
        <v>3017.1240954298787</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13074.204413529475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264</v>
      </c>
      <c r="C31" s="81" t="s">
        <v>2148</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823</v>
      </c>
      <c r="B36" s="772" t="str">
        <f>VLOOKUP(A36,EQUIPOS!A6:D154,3,FALSE)</f>
        <v>Carrotanque Irrigador de asfalto, 1000 GALONES DE CAPACIDAD</v>
      </c>
      <c r="C36" s="773"/>
      <c r="D36" s="773"/>
      <c r="E36" s="773"/>
      <c r="F36" s="773"/>
      <c r="G36" s="773"/>
      <c r="H36" s="774"/>
      <c r="I36" s="222"/>
      <c r="J36" s="223"/>
      <c r="K36" s="224">
        <f>VLOOKUP(A36,EQUIPOS!A6:D163,4,FALSE)</f>
        <v>128742.9062603546</v>
      </c>
      <c r="L36" s="225"/>
      <c r="M36" s="238">
        <v>275</v>
      </c>
      <c r="N36" s="227">
        <f>K36/M36</f>
        <v>468.15602276492581</v>
      </c>
    </row>
    <row r="37" spans="1:14">
      <c r="A37" s="113" t="s">
        <v>837</v>
      </c>
      <c r="B37" s="772" t="str">
        <f>VLOOKUP(A37,EQUIPOS!A7:D154,3,FALSE)</f>
        <v>Compactador neumático de Potencia 70 HP, peso de 13 ton</v>
      </c>
      <c r="C37" s="773"/>
      <c r="D37" s="773"/>
      <c r="E37" s="773"/>
      <c r="F37" s="773"/>
      <c r="G37" s="773"/>
      <c r="H37" s="774"/>
      <c r="I37" s="222"/>
      <c r="J37" s="223"/>
      <c r="K37" s="224">
        <f>VLOOKUP(A37,EQUIPOS!A7:D164,4,FALSE)</f>
        <v>136681.41876730914</v>
      </c>
      <c r="L37" s="225"/>
      <c r="M37" s="238">
        <v>275</v>
      </c>
      <c r="N37" s="227">
        <f>K37/M37</f>
        <v>497.02334097203322</v>
      </c>
    </row>
    <row r="38" spans="1:14">
      <c r="A38" t="s">
        <v>845</v>
      </c>
      <c r="B38" s="772" t="str">
        <f>VLOOKUP(A38,EQUIPOS!A8:D154,3,FALSE)</f>
        <v xml:space="preserve">Compresor (barrido y soplado)
</v>
      </c>
      <c r="C38" s="773"/>
      <c r="D38" s="773"/>
      <c r="E38" s="773"/>
      <c r="F38" s="773"/>
      <c r="G38" s="773"/>
      <c r="H38" s="774"/>
      <c r="I38" s="222"/>
      <c r="J38" s="223"/>
      <c r="K38" s="224">
        <f>VLOOKUP(A38,EQUIPOS!A8:D165,4,FALSE)</f>
        <v>67299.216316844628</v>
      </c>
      <c r="L38" s="225"/>
      <c r="M38" s="238">
        <v>275</v>
      </c>
      <c r="N38" s="227">
        <f>K38/M38</f>
        <v>244.72442297034411</v>
      </c>
    </row>
    <row r="39" spans="1:14">
      <c r="A39" t="s">
        <v>903</v>
      </c>
      <c r="B39" s="772" t="str">
        <f>VLOOKUP(A39,EQUIPOS!A9:D154,3,FALSE)</f>
        <v>Esparcidor de gravilla, Ancho de esparcimiento 3100mm, Velocidad de trabajo 10—20km2/h</v>
      </c>
      <c r="C39" s="773"/>
      <c r="D39" s="773"/>
      <c r="E39" s="773"/>
      <c r="F39" s="773"/>
      <c r="G39" s="773"/>
      <c r="H39" s="774"/>
      <c r="I39" s="775"/>
      <c r="J39" s="756"/>
      <c r="K39" s="224">
        <f>VLOOKUP(A39,EQUIPOS!A9:D166,4,FALSE)</f>
        <v>87778.344489530631</v>
      </c>
      <c r="L39" s="887">
        <v>275</v>
      </c>
      <c r="M39" s="888"/>
      <c r="N39" s="227">
        <f>K39/L39</f>
        <v>319.19397996192959</v>
      </c>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1.6229464709745818</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1530.720713140207</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1111</v>
      </c>
      <c r="B48" s="43" t="str">
        <f>VLOOKUP(A48,MATERIALES!A5:D373,3,FALSE)</f>
        <v>Agregado para tratamiento superficial doble (primer riego)</v>
      </c>
      <c r="C48" s="236"/>
      <c r="D48" s="236"/>
      <c r="E48" s="236"/>
      <c r="F48" s="236"/>
      <c r="G48" s="236"/>
      <c r="H48" s="236"/>
      <c r="I48" s="223"/>
      <c r="J48" s="200" t="str">
        <f>VLOOKUP(A48,MATERIALES!A4:D373,2,FALSE)</f>
        <v>m3</v>
      </c>
      <c r="K48" s="237">
        <v>1.9E-2</v>
      </c>
      <c r="L48" s="222"/>
      <c r="M48" s="352">
        <f>VLOOKUP(A48,MATERIALES!A5:D396,4,FALSE)</f>
        <v>50241.898816655572</v>
      </c>
      <c r="N48" s="227">
        <f>K48*M48</f>
        <v>954.59607751645581</v>
      </c>
    </row>
    <row r="49" spans="1:14">
      <c r="A49" s="108" t="s">
        <v>1113</v>
      </c>
      <c r="B49" s="43" t="str">
        <f>VLOOKUP(A49,MATERIALES!A6:D373,3,FALSE)</f>
        <v>Agregado para tratamiento superficial doble (segundo riego)</v>
      </c>
      <c r="C49" s="236"/>
      <c r="D49" s="236"/>
      <c r="E49" s="236"/>
      <c r="F49" s="236"/>
      <c r="G49" s="236"/>
      <c r="H49" s="236"/>
      <c r="I49" s="223"/>
      <c r="J49" s="200" t="str">
        <f>VLOOKUP(A49,MATERIALES!A5:D373,2,FALSE)</f>
        <v>m3</v>
      </c>
      <c r="K49" s="237">
        <v>0.01</v>
      </c>
      <c r="L49" s="222"/>
      <c r="M49" s="352">
        <f>VLOOKUP(A49,MATERIALES!A6:D397,4,FALSE)</f>
        <v>50364.048066280928</v>
      </c>
      <c r="N49" s="227">
        <f>K49*M49</f>
        <v>503.6404806628093</v>
      </c>
    </row>
    <row r="50" spans="1:14">
      <c r="A50" t="s">
        <v>1338</v>
      </c>
      <c r="B50" s="43" t="str">
        <f>VLOOKUP(A50,MATERIALES!A6:D373,3,FALSE)</f>
        <v>Emulsión CRR-2</v>
      </c>
      <c r="C50" s="236"/>
      <c r="D50" s="236"/>
      <c r="E50" s="236"/>
      <c r="F50" s="236"/>
      <c r="G50" s="236"/>
      <c r="H50" s="236"/>
      <c r="I50" s="223"/>
      <c r="J50" s="200" t="str">
        <f>VLOOKUP(A50,MATERIALES!A6:D373,2,FALSE)</f>
        <v>lt</v>
      </c>
      <c r="K50" s="237">
        <v>3.24</v>
      </c>
      <c r="L50" s="222"/>
      <c r="M50" s="352">
        <f>VLOOKUP(A50,MATERIALES!A6:D398,4,FALSE)</f>
        <v>1509.8568495099837</v>
      </c>
      <c r="N50" s="227">
        <f>K50*M50</f>
        <v>4891.9361924123477</v>
      </c>
    </row>
    <row r="51" spans="1:14">
      <c r="B51" s="43"/>
      <c r="C51" s="236"/>
      <c r="D51" s="236"/>
      <c r="E51" s="236"/>
      <c r="F51" s="236"/>
      <c r="G51" s="236"/>
      <c r="H51" s="236"/>
      <c r="I51" s="223"/>
      <c r="J51" s="200"/>
      <c r="K51" s="237"/>
      <c r="L51" s="222"/>
      <c r="M51" s="238"/>
      <c r="N51" s="239"/>
    </row>
    <row r="52" spans="1:14" ht="15.75" thickBot="1">
      <c r="B52" s="754"/>
      <c r="C52" s="755"/>
      <c r="D52" s="755"/>
      <c r="E52" s="755"/>
      <c r="F52" s="755"/>
      <c r="G52" s="755"/>
      <c r="H52" s="755"/>
      <c r="I52" s="756"/>
      <c r="J52" s="42"/>
      <c r="K52" s="44"/>
      <c r="L52" s="757"/>
      <c r="M52" s="758"/>
      <c r="N52" s="45"/>
    </row>
    <row r="53" spans="1:14" ht="15.75" thickBot="1">
      <c r="B53" s="759" t="s">
        <v>2072</v>
      </c>
      <c r="C53" s="760"/>
      <c r="D53" s="760"/>
      <c r="E53" s="760"/>
      <c r="F53" s="760"/>
      <c r="G53" s="760"/>
      <c r="H53" s="760"/>
      <c r="I53" s="760"/>
      <c r="J53" s="760"/>
      <c r="K53" s="760"/>
      <c r="L53" s="760"/>
      <c r="M53" s="761"/>
      <c r="N53" s="344">
        <f>SUM(N48:N52)</f>
        <v>6350.1727505916133</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1834</v>
      </c>
      <c r="B58" s="46" t="str">
        <f>VLOOKUP(A58,TRANSPORTE!A5:D117,3,FALSE)</f>
        <v>Transporte de agregados pétreos</v>
      </c>
      <c r="C58" s="272"/>
      <c r="D58" s="272"/>
      <c r="E58" s="272"/>
      <c r="F58" s="272"/>
      <c r="G58" s="272"/>
      <c r="H58" s="266" t="s">
        <v>2122</v>
      </c>
      <c r="I58" s="234">
        <v>2.9000000000000001E-2</v>
      </c>
      <c r="J58" s="241">
        <v>1</v>
      </c>
      <c r="K58" s="234">
        <f>I58*J58</f>
        <v>2.9000000000000001E-2</v>
      </c>
      <c r="L58" s="763">
        <f>VLOOKUP(A58,TRANSPORTE!A5:D117,4,FALSE)</f>
        <v>1355.0479121462611</v>
      </c>
      <c r="M58" s="764"/>
      <c r="N58" s="242">
        <f>K58*L58</f>
        <v>39.29638945224157</v>
      </c>
    </row>
    <row r="59" spans="1:14">
      <c r="B59" s="46"/>
      <c r="C59" s="47"/>
      <c r="D59" s="47"/>
      <c r="E59" s="47"/>
      <c r="F59" s="47"/>
      <c r="G59" s="47"/>
      <c r="H59" s="243"/>
      <c r="I59" s="234"/>
      <c r="J59" s="234"/>
      <c r="K59" s="234"/>
      <c r="L59" s="244"/>
      <c r="M59" s="245"/>
      <c r="N59" s="246"/>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N58+N59+N60+N61+N62</f>
        <v>39.29638945224157</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788"/>
      <c r="N68" s="98" t="s">
        <v>2071</v>
      </c>
    </row>
    <row r="69" spans="1:15">
      <c r="A69" t="s">
        <v>710</v>
      </c>
      <c r="B69" s="49" t="str">
        <f>VLOOKUP(A69,'MANO DE OBRA'!A8:D68,3,FALSE)</f>
        <v>Obrero (4)</v>
      </c>
      <c r="C69" s="47"/>
      <c r="D69" s="47"/>
      <c r="E69" s="47"/>
      <c r="F69" s="47"/>
      <c r="G69" s="47"/>
      <c r="H69" s="47"/>
      <c r="I69" s="247">
        <f>K69/J69*100</f>
        <v>135330.79999999999</v>
      </c>
      <c r="J69" s="248">
        <v>185</v>
      </c>
      <c r="K69" s="249">
        <f>VLOOKUP(A69,'MANO DE OBRA'!A8:D99,4,FALSE)</f>
        <v>250361.97999999998</v>
      </c>
      <c r="L69" s="50"/>
      <c r="M69" s="250">
        <v>2200</v>
      </c>
      <c r="N69" s="345">
        <f>K69/M69</f>
        <v>113.8009</v>
      </c>
      <c r="O69" s="106"/>
    </row>
    <row r="70" spans="1:15">
      <c r="A70" t="s">
        <v>728</v>
      </c>
      <c r="B70" s="49" t="str">
        <f>VLOOKUP(A70,'MANO DE OBRA'!A8:D69,3,FALSE)</f>
        <v>Oficial</v>
      </c>
      <c r="C70" s="47"/>
      <c r="D70" s="47"/>
      <c r="E70" s="47"/>
      <c r="F70" s="47"/>
      <c r="G70" s="47"/>
      <c r="H70" s="47"/>
      <c r="I70" s="247">
        <f>K70/J70*100</f>
        <v>57668.23979157189</v>
      </c>
      <c r="J70" s="248">
        <v>185</v>
      </c>
      <c r="K70" s="249">
        <f>VLOOKUP(A70,'MANO DE OBRA'!A8:D100,4,FALSE)</f>
        <v>106686.24361440798</v>
      </c>
      <c r="L70" s="50"/>
      <c r="M70" s="356">
        <v>2200</v>
      </c>
      <c r="N70" s="345">
        <f>K70/M70</f>
        <v>48.493747097458176</v>
      </c>
    </row>
    <row r="71" spans="1:15">
      <c r="B71" s="49"/>
      <c r="C71" s="47"/>
      <c r="D71" s="47"/>
      <c r="E71" s="47"/>
      <c r="F71" s="47"/>
      <c r="G71" s="47"/>
      <c r="H71" s="47"/>
      <c r="I71" s="234"/>
      <c r="J71" s="252"/>
      <c r="K71" s="253"/>
      <c r="L71" s="50"/>
      <c r="M71" s="255"/>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SUM(N69:N75)</f>
        <v>162.29464709745818</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N43+N53+N64+N76</f>
        <v>8082.48450028152</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1616.4969000563042</v>
      </c>
      <c r="M83" s="794"/>
      <c r="N83" s="51"/>
    </row>
    <row r="84" spans="1:14">
      <c r="B84" s="89" t="s">
        <v>2090</v>
      </c>
      <c r="C84" s="90"/>
      <c r="D84" s="90"/>
      <c r="E84" s="90"/>
      <c r="F84" s="90"/>
      <c r="G84" s="90"/>
      <c r="H84" s="90"/>
      <c r="I84" s="87"/>
      <c r="J84" s="88"/>
      <c r="K84" s="259">
        <v>0.05</v>
      </c>
      <c r="L84" s="793">
        <f>N78*K84</f>
        <v>404.12422501407605</v>
      </c>
      <c r="M84" s="794"/>
      <c r="N84" s="51"/>
    </row>
    <row r="85" spans="1:14" ht="15.75" thickBot="1">
      <c r="B85" s="91" t="s">
        <v>2091</v>
      </c>
      <c r="C85" s="92"/>
      <c r="D85" s="92"/>
      <c r="E85" s="92"/>
      <c r="F85" s="92"/>
      <c r="G85" s="92"/>
      <c r="H85" s="92"/>
      <c r="I85" s="93"/>
      <c r="J85" s="94"/>
      <c r="K85" s="260">
        <v>0.05</v>
      </c>
      <c r="L85" s="795">
        <f>N78*K85</f>
        <v>404.12422501407605</v>
      </c>
      <c r="M85" s="796"/>
      <c r="N85" s="51"/>
    </row>
    <row r="86" spans="1:14" ht="15.75" thickBot="1">
      <c r="B86" s="759" t="s">
        <v>2072</v>
      </c>
      <c r="C86" s="760"/>
      <c r="D86" s="760"/>
      <c r="E86" s="760"/>
      <c r="F86" s="760"/>
      <c r="G86" s="760"/>
      <c r="H86" s="760"/>
      <c r="I86" s="760"/>
      <c r="J86" s="760"/>
      <c r="K86" s="760"/>
      <c r="L86" s="760"/>
      <c r="M86" s="761"/>
      <c r="N86" s="52">
        <f>L83+L84+L85</f>
        <v>2424.7453500844563</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10507.229850365977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266</v>
      </c>
      <c r="C31" s="81" t="s">
        <v>2149</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823</v>
      </c>
      <c r="B36" s="772" t="str">
        <f>VLOOKUP(A36,EQUIPOS!A6:D154,3,FALSE)</f>
        <v>Carrotanque Irrigador de asfalto, 1000 GALONES DE CAPACIDAD</v>
      </c>
      <c r="C36" s="773"/>
      <c r="D36" s="773"/>
      <c r="E36" s="773"/>
      <c r="F36" s="773"/>
      <c r="G36" s="773"/>
      <c r="H36" s="774"/>
      <c r="I36" s="222"/>
      <c r="J36" s="223"/>
      <c r="K36" s="224">
        <f>VLOOKUP(A36,EQUIPOS!A6:D163,4,FALSE)</f>
        <v>128742.9062603546</v>
      </c>
      <c r="L36" s="225"/>
      <c r="M36" s="226">
        <v>275</v>
      </c>
      <c r="N36" s="227">
        <f>K36/M36</f>
        <v>468.15602276492581</v>
      </c>
    </row>
    <row r="37" spans="1:14">
      <c r="A37" s="113" t="s">
        <v>837</v>
      </c>
      <c r="B37" s="772" t="str">
        <f>VLOOKUP(A37,EQUIPOS!A7:D154,3,FALSE)</f>
        <v>Compactador neumático de Potencia 70 HP, peso de 13 ton</v>
      </c>
      <c r="C37" s="773"/>
      <c r="D37" s="773"/>
      <c r="E37" s="773"/>
      <c r="F37" s="773"/>
      <c r="G37" s="773"/>
      <c r="H37" s="774"/>
      <c r="I37" s="222"/>
      <c r="J37" s="223"/>
      <c r="K37" s="224">
        <f>VLOOKUP(A37,EQUIPOS!A7:D164,4,FALSE)</f>
        <v>136681.41876730914</v>
      </c>
      <c r="L37" s="225"/>
      <c r="M37" s="226">
        <v>275</v>
      </c>
      <c r="N37" s="227">
        <f>K37/M37</f>
        <v>497.02334097203322</v>
      </c>
    </row>
    <row r="38" spans="1:14">
      <c r="A38" t="s">
        <v>845</v>
      </c>
      <c r="B38" s="772" t="str">
        <f>VLOOKUP(A38,EQUIPOS!A8:D154,3,FALSE)</f>
        <v xml:space="preserve">Compresor (barrido y soplado)
</v>
      </c>
      <c r="C38" s="773"/>
      <c r="D38" s="773"/>
      <c r="E38" s="773"/>
      <c r="F38" s="773"/>
      <c r="G38" s="773"/>
      <c r="H38" s="774"/>
      <c r="I38" s="222"/>
      <c r="J38" s="223"/>
      <c r="K38" s="224">
        <f>VLOOKUP(A38,EQUIPOS!A8:D165,4,FALSE)</f>
        <v>67299.216316844628</v>
      </c>
      <c r="L38" s="225"/>
      <c r="M38" s="226">
        <v>275</v>
      </c>
      <c r="N38" s="227">
        <f>K38/M38</f>
        <v>244.72442297034411</v>
      </c>
    </row>
    <row r="39" spans="1:14">
      <c r="A39" t="s">
        <v>903</v>
      </c>
      <c r="B39" s="772" t="str">
        <f>VLOOKUP(A39,EQUIPOS!A9:D154,3,FALSE)</f>
        <v>Esparcidor de gravilla, Ancho de esparcimiento 3100mm, Velocidad de trabajo 10—20km2/h</v>
      </c>
      <c r="C39" s="773"/>
      <c r="D39" s="773"/>
      <c r="E39" s="773"/>
      <c r="F39" s="773"/>
      <c r="G39" s="773"/>
      <c r="H39" s="774"/>
      <c r="I39" s="775"/>
      <c r="J39" s="756"/>
      <c r="K39" s="224">
        <f>VLOOKUP(A39,EQUIPOS!A9:D166,4,FALSE)</f>
        <v>87778.344489530631</v>
      </c>
      <c r="L39" s="776">
        <v>275</v>
      </c>
      <c r="M39" s="777"/>
      <c r="N39" s="227">
        <f>K39/L39</f>
        <v>319.19397996192959</v>
      </c>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1.6229464709745818</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1530.720713140207</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1111</v>
      </c>
      <c r="B48" s="43" t="str">
        <f>VLOOKUP(A48,MATERIALES!A5:D373,3,FALSE)</f>
        <v>Agregado para tratamiento superficial doble (primer riego)</v>
      </c>
      <c r="C48" s="236"/>
      <c r="D48" s="236"/>
      <c r="E48" s="236"/>
      <c r="F48" s="236"/>
      <c r="G48" s="236"/>
      <c r="H48" s="236"/>
      <c r="I48" s="223"/>
      <c r="J48" s="200" t="str">
        <f>VLOOKUP(A48,MATERIALES!A4:D640,2,FALSE)</f>
        <v>m3</v>
      </c>
      <c r="K48" s="237">
        <v>2.5000000000000001E-2</v>
      </c>
      <c r="L48" s="222"/>
      <c r="M48" s="352">
        <f>VLOOKUP(A48,MATERIALES!A5:D396,4,FALSE)</f>
        <v>50241.898816655572</v>
      </c>
      <c r="N48" s="227">
        <f>K48*M48</f>
        <v>1256.0474704163894</v>
      </c>
    </row>
    <row r="49" spans="1:14">
      <c r="A49" s="108" t="s">
        <v>1113</v>
      </c>
      <c r="B49" s="43" t="str">
        <f>VLOOKUP(A49,MATERIALES!A6:D373,3,FALSE)</f>
        <v>Agregado para tratamiento superficial doble (segundo riego)</v>
      </c>
      <c r="C49" s="236"/>
      <c r="D49" s="236"/>
      <c r="E49" s="236"/>
      <c r="F49" s="236"/>
      <c r="G49" s="236"/>
      <c r="H49" s="236"/>
      <c r="I49" s="223"/>
      <c r="J49" s="200" t="str">
        <f>VLOOKUP(A49,MATERIALES!A5:D641,2,FALSE)</f>
        <v>m3</v>
      </c>
      <c r="K49" s="237">
        <v>1.2999999999999999E-2</v>
      </c>
      <c r="L49" s="222"/>
      <c r="M49" s="352">
        <f>VLOOKUP(A49,MATERIALES!A6:D397,4,FALSE)</f>
        <v>50364.048066280928</v>
      </c>
      <c r="N49" s="227">
        <f>K49*M49</f>
        <v>654.73262486165208</v>
      </c>
    </row>
    <row r="50" spans="1:14">
      <c r="A50" t="s">
        <v>1340</v>
      </c>
      <c r="B50" s="43" t="str">
        <f>VLOOKUP(A50,MATERIALES!A6:D373,3,FALSE)</f>
        <v>Emulsión CRR-2m</v>
      </c>
      <c r="C50" s="236"/>
      <c r="D50" s="236"/>
      <c r="E50" s="236"/>
      <c r="F50" s="236"/>
      <c r="G50" s="236"/>
      <c r="H50" s="236"/>
      <c r="I50" s="223"/>
      <c r="J50" s="200" t="str">
        <f>VLOOKUP(A50,MATERIALES!A6:D642,2,FALSE)</f>
        <v>lt</v>
      </c>
      <c r="K50" s="237">
        <v>4.24</v>
      </c>
      <c r="L50" s="222"/>
      <c r="M50" s="352">
        <f>VLOOKUP(A50,MATERIALES!A6:D398,4,FALSE)</f>
        <v>1746.7036077755681</v>
      </c>
      <c r="N50" s="227">
        <f>K50*M50</f>
        <v>7406.0232969684093</v>
      </c>
    </row>
    <row r="51" spans="1:14">
      <c r="B51" s="43"/>
      <c r="C51" s="236"/>
      <c r="D51" s="236"/>
      <c r="E51" s="236"/>
      <c r="F51" s="236"/>
      <c r="G51" s="236"/>
      <c r="H51" s="236"/>
      <c r="I51" s="223"/>
      <c r="J51" s="200"/>
      <c r="K51" s="237"/>
      <c r="L51" s="222"/>
      <c r="M51" s="238"/>
      <c r="N51" s="239"/>
    </row>
    <row r="52" spans="1:14" ht="15.75" thickBot="1">
      <c r="B52" s="754"/>
      <c r="C52" s="755"/>
      <c r="D52" s="755"/>
      <c r="E52" s="755"/>
      <c r="F52" s="755"/>
      <c r="G52" s="755"/>
      <c r="H52" s="755"/>
      <c r="I52" s="756"/>
      <c r="J52" s="42"/>
      <c r="K52" s="44"/>
      <c r="L52" s="757"/>
      <c r="M52" s="758"/>
      <c r="N52" s="45"/>
    </row>
    <row r="53" spans="1:14" ht="15.75" thickBot="1">
      <c r="B53" s="759" t="s">
        <v>2072</v>
      </c>
      <c r="C53" s="760"/>
      <c r="D53" s="760"/>
      <c r="E53" s="760"/>
      <c r="F53" s="760"/>
      <c r="G53" s="760"/>
      <c r="H53" s="760"/>
      <c r="I53" s="760"/>
      <c r="J53" s="760"/>
      <c r="K53" s="760"/>
      <c r="L53" s="760"/>
      <c r="M53" s="761"/>
      <c r="N53" s="344">
        <f>SUM(N48:N52)</f>
        <v>9316.803392246451</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1834</v>
      </c>
      <c r="B58" s="46" t="str">
        <f>VLOOKUP(A58,TRANSPORTE!A5:D117,3,FALSE)</f>
        <v>Transporte de agregados pétreos</v>
      </c>
      <c r="C58" s="272"/>
      <c r="D58" s="272"/>
      <c r="E58" s="272"/>
      <c r="F58" s="272"/>
      <c r="G58" s="272"/>
      <c r="H58" s="266" t="s">
        <v>2122</v>
      </c>
      <c r="I58" s="234">
        <v>3.7999999999999999E-2</v>
      </c>
      <c r="J58" s="241">
        <v>1</v>
      </c>
      <c r="K58" s="234">
        <f>I58*J58</f>
        <v>3.7999999999999999E-2</v>
      </c>
      <c r="L58" s="763">
        <f>VLOOKUP(A58,TRANSPORTE!A5:D117,4,FALSE)</f>
        <v>1355.0479121462611</v>
      </c>
      <c r="M58" s="764"/>
      <c r="N58" s="242">
        <f>K58*L58</f>
        <v>51.491820661557917</v>
      </c>
    </row>
    <row r="59" spans="1:14">
      <c r="B59" s="46"/>
      <c r="C59" s="47"/>
      <c r="D59" s="47"/>
      <c r="E59" s="47"/>
      <c r="F59" s="47"/>
      <c r="G59" s="47"/>
      <c r="H59" s="243"/>
      <c r="I59" s="234"/>
      <c r="J59" s="234"/>
      <c r="K59" s="234"/>
      <c r="L59" s="244"/>
      <c r="M59" s="245"/>
      <c r="N59" s="246"/>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N58+N59+N60+N61+N62</f>
        <v>51.491820661557917</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788"/>
      <c r="N68" s="98" t="s">
        <v>2071</v>
      </c>
    </row>
    <row r="69" spans="1:15">
      <c r="A69" t="s">
        <v>710</v>
      </c>
      <c r="B69" s="49" t="str">
        <f>VLOOKUP(A69,'MANO DE OBRA'!A8:D68,3,FALSE)</f>
        <v>Obrero (4)</v>
      </c>
      <c r="C69" s="47"/>
      <c r="D69" s="47"/>
      <c r="E69" s="47"/>
      <c r="F69" s="47"/>
      <c r="G69" s="47"/>
      <c r="H69" s="47"/>
      <c r="I69" s="247">
        <f>K69/J69*100</f>
        <v>135330.79999999999</v>
      </c>
      <c r="J69" s="248">
        <v>185</v>
      </c>
      <c r="K69" s="249">
        <f>VLOOKUP(A69,'MANO DE OBRA'!A8:D99,4,FALSE)</f>
        <v>250361.97999999998</v>
      </c>
      <c r="L69" s="50"/>
      <c r="M69" s="250">
        <v>2200</v>
      </c>
      <c r="N69" s="345">
        <f>K69/M69</f>
        <v>113.8009</v>
      </c>
      <c r="O69" s="106"/>
    </row>
    <row r="70" spans="1:15">
      <c r="A70" t="s">
        <v>728</v>
      </c>
      <c r="B70" s="49" t="str">
        <f>VLOOKUP(A70,'MANO DE OBRA'!A8:D69,3,FALSE)</f>
        <v>Oficial</v>
      </c>
      <c r="C70" s="47"/>
      <c r="D70" s="47"/>
      <c r="E70" s="47"/>
      <c r="F70" s="47"/>
      <c r="G70" s="47"/>
      <c r="H70" s="47"/>
      <c r="I70" s="247">
        <f>K70/J70*100</f>
        <v>57668.23979157189</v>
      </c>
      <c r="J70" s="248">
        <v>185</v>
      </c>
      <c r="K70" s="249">
        <f>VLOOKUP(A70,'MANO DE OBRA'!A8:D100,4,FALSE)</f>
        <v>106686.24361440798</v>
      </c>
      <c r="L70" s="50"/>
      <c r="M70" s="254">
        <v>2200</v>
      </c>
      <c r="N70" s="345">
        <f>K70/M70</f>
        <v>48.493747097458176</v>
      </c>
    </row>
    <row r="71" spans="1:15">
      <c r="B71" s="49"/>
      <c r="C71" s="47"/>
      <c r="D71" s="47"/>
      <c r="E71" s="47"/>
      <c r="F71" s="47"/>
      <c r="G71" s="47"/>
      <c r="H71" s="47"/>
      <c r="I71" s="234"/>
      <c r="J71" s="252"/>
      <c r="K71" s="253"/>
      <c r="L71" s="50"/>
      <c r="M71" s="255"/>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SUM(N69:N75)</f>
        <v>162.29464709745818</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N43+N53+N64+N76</f>
        <v>11061.310573145674</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2212.2621146291349</v>
      </c>
      <c r="M83" s="794"/>
      <c r="N83" s="51"/>
    </row>
    <row r="84" spans="1:14">
      <c r="B84" s="89" t="s">
        <v>2090</v>
      </c>
      <c r="C84" s="90"/>
      <c r="D84" s="90"/>
      <c r="E84" s="90"/>
      <c r="F84" s="90"/>
      <c r="G84" s="90"/>
      <c r="H84" s="90"/>
      <c r="I84" s="87"/>
      <c r="J84" s="88"/>
      <c r="K84" s="259">
        <v>0.05</v>
      </c>
      <c r="L84" s="793">
        <f>N78*K84</f>
        <v>553.06552865728372</v>
      </c>
      <c r="M84" s="794"/>
      <c r="N84" s="51"/>
    </row>
    <row r="85" spans="1:14" ht="15.75" thickBot="1">
      <c r="B85" s="91" t="s">
        <v>2091</v>
      </c>
      <c r="C85" s="92"/>
      <c r="D85" s="92"/>
      <c r="E85" s="92"/>
      <c r="F85" s="92"/>
      <c r="G85" s="92"/>
      <c r="H85" s="92"/>
      <c r="I85" s="93"/>
      <c r="J85" s="94"/>
      <c r="K85" s="260">
        <v>0.05</v>
      </c>
      <c r="L85" s="795">
        <f>N78*K85</f>
        <v>553.06552865728372</v>
      </c>
      <c r="M85" s="796"/>
      <c r="N85" s="51"/>
    </row>
    <row r="86" spans="1:14" ht="15.75" thickBot="1">
      <c r="B86" s="759" t="s">
        <v>2072</v>
      </c>
      <c r="C86" s="760"/>
      <c r="D86" s="760"/>
      <c r="E86" s="760"/>
      <c r="F86" s="760"/>
      <c r="G86" s="760"/>
      <c r="H86" s="760"/>
      <c r="I86" s="760"/>
      <c r="J86" s="760"/>
      <c r="K86" s="760"/>
      <c r="L86" s="760"/>
      <c r="M86" s="761"/>
      <c r="N86" s="52">
        <f>L83+L84+L85</f>
        <v>3318.3931719437023</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14379.703745089377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268</v>
      </c>
      <c r="C31" s="81" t="s">
        <v>2150</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823</v>
      </c>
      <c r="B36" s="772" t="str">
        <f>VLOOKUP(A36,EQUIPOS!A6:D154,3,FALSE)</f>
        <v>Carrotanque Irrigador de asfalto, 1000 GALONES DE CAPACIDAD</v>
      </c>
      <c r="C36" s="773"/>
      <c r="D36" s="773"/>
      <c r="E36" s="773"/>
      <c r="F36" s="773"/>
      <c r="G36" s="773"/>
      <c r="H36" s="774"/>
      <c r="I36" s="222"/>
      <c r="J36" s="223"/>
      <c r="K36" s="224">
        <f>VLOOKUP(A36,EQUIPOS!A6:D163,4,FALSE)</f>
        <v>128742.9062603546</v>
      </c>
      <c r="L36" s="225"/>
      <c r="M36" s="226">
        <v>275</v>
      </c>
      <c r="N36" s="227">
        <f>K36/M36</f>
        <v>468.15602276492581</v>
      </c>
    </row>
    <row r="37" spans="1:14">
      <c r="A37" s="113" t="s">
        <v>837</v>
      </c>
      <c r="B37" s="772" t="str">
        <f>VLOOKUP(A37,EQUIPOS!A7:D154,3,FALSE)</f>
        <v>Compactador neumático de Potencia 70 HP, peso de 13 ton</v>
      </c>
      <c r="C37" s="773"/>
      <c r="D37" s="773"/>
      <c r="E37" s="773"/>
      <c r="F37" s="773"/>
      <c r="G37" s="773"/>
      <c r="H37" s="774"/>
      <c r="I37" s="222"/>
      <c r="J37" s="223"/>
      <c r="K37" s="224">
        <f>VLOOKUP(A37,EQUIPOS!A7:D164,4,FALSE)</f>
        <v>136681.41876730914</v>
      </c>
      <c r="L37" s="225"/>
      <c r="M37" s="226">
        <v>275</v>
      </c>
      <c r="N37" s="227">
        <f>K37/M37</f>
        <v>497.02334097203322</v>
      </c>
    </row>
    <row r="38" spans="1:14">
      <c r="A38" t="s">
        <v>845</v>
      </c>
      <c r="B38" s="772" t="str">
        <f>VLOOKUP(A38,EQUIPOS!A8:D154,3,FALSE)</f>
        <v xml:space="preserve">Compresor (barrido y soplado)
</v>
      </c>
      <c r="C38" s="773"/>
      <c r="D38" s="773"/>
      <c r="E38" s="773"/>
      <c r="F38" s="773"/>
      <c r="G38" s="773"/>
      <c r="H38" s="774"/>
      <c r="I38" s="222"/>
      <c r="J38" s="223"/>
      <c r="K38" s="224">
        <f>VLOOKUP(A38,EQUIPOS!A8:D165,4,FALSE)</f>
        <v>67299.216316844628</v>
      </c>
      <c r="L38" s="225"/>
      <c r="M38" s="226">
        <v>275</v>
      </c>
      <c r="N38" s="227">
        <f>K38/M38</f>
        <v>244.72442297034411</v>
      </c>
    </row>
    <row r="39" spans="1:14">
      <c r="A39" t="s">
        <v>903</v>
      </c>
      <c r="B39" s="772" t="str">
        <f>VLOOKUP(A39,EQUIPOS!A9:D154,3,FALSE)</f>
        <v>Esparcidor de gravilla, Ancho de esparcimiento 3100mm, Velocidad de trabajo 10—20km2/h</v>
      </c>
      <c r="C39" s="773"/>
      <c r="D39" s="773"/>
      <c r="E39" s="773"/>
      <c r="F39" s="773"/>
      <c r="G39" s="773"/>
      <c r="H39" s="774"/>
      <c r="I39" s="775"/>
      <c r="J39" s="756"/>
      <c r="K39" s="224">
        <f>VLOOKUP(A39,EQUIPOS!A9:D166,4,FALSE)</f>
        <v>87778.344489530631</v>
      </c>
      <c r="L39" s="776">
        <v>275</v>
      </c>
      <c r="M39" s="777"/>
      <c r="N39" s="227">
        <f>K39/L39</f>
        <v>319.19397996192959</v>
      </c>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1.6229464709745818</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1530.720713140207</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1111</v>
      </c>
      <c r="B48" s="43" t="str">
        <f>VLOOKUP(A48,MATERIALES!A5:D373,3,FALSE)</f>
        <v>Agregado para tratamiento superficial doble (primer riego)</v>
      </c>
      <c r="C48" s="236"/>
      <c r="D48" s="236"/>
      <c r="E48" s="236"/>
      <c r="F48" s="236"/>
      <c r="G48" s="236"/>
      <c r="H48" s="236"/>
      <c r="I48" s="223"/>
      <c r="J48" s="200" t="str">
        <f>VLOOKUP(A48,MATERIALES!A4:D640,2,FALSE)</f>
        <v>m3</v>
      </c>
      <c r="K48" s="237">
        <v>1.9E-2</v>
      </c>
      <c r="L48" s="222"/>
      <c r="M48" s="352">
        <f>VLOOKUP(A48,MATERIALES!A5:D396,4,FALSE)</f>
        <v>50241.898816655572</v>
      </c>
      <c r="N48" s="227">
        <f>K48*M48</f>
        <v>954.59607751645581</v>
      </c>
    </row>
    <row r="49" spans="1:14">
      <c r="A49" s="108" t="s">
        <v>1113</v>
      </c>
      <c r="B49" s="43" t="str">
        <f>VLOOKUP(A49,MATERIALES!A6:D373,3,FALSE)</f>
        <v>Agregado para tratamiento superficial doble (segundo riego)</v>
      </c>
      <c r="C49" s="236"/>
      <c r="D49" s="236"/>
      <c r="E49" s="236"/>
      <c r="F49" s="236"/>
      <c r="G49" s="236"/>
      <c r="H49" s="236"/>
      <c r="I49" s="223"/>
      <c r="J49" s="200" t="str">
        <f>VLOOKUP(A49,MATERIALES!A5:D641,2,FALSE)</f>
        <v>m3</v>
      </c>
      <c r="K49" s="237">
        <v>0.01</v>
      </c>
      <c r="L49" s="222"/>
      <c r="M49" s="352">
        <f>VLOOKUP(A49,MATERIALES!A6:D397,4,FALSE)</f>
        <v>50364.048066280928</v>
      </c>
      <c r="N49" s="227">
        <f>K49*M49</f>
        <v>503.6404806628093</v>
      </c>
    </row>
    <row r="50" spans="1:14">
      <c r="A50" t="s">
        <v>1340</v>
      </c>
      <c r="B50" s="43" t="str">
        <f>VLOOKUP(A50,MATERIALES!A6:D373,3,FALSE)</f>
        <v>Emulsión CRR-2m</v>
      </c>
      <c r="C50" s="236"/>
      <c r="D50" s="236"/>
      <c r="E50" s="236"/>
      <c r="F50" s="236"/>
      <c r="G50" s="236"/>
      <c r="H50" s="236"/>
      <c r="I50" s="223"/>
      <c r="J50" s="200" t="str">
        <f>VLOOKUP(A50,MATERIALES!A6:D642,2,FALSE)</f>
        <v>lt</v>
      </c>
      <c r="K50" s="237">
        <v>3.24</v>
      </c>
      <c r="L50" s="222"/>
      <c r="M50" s="352">
        <f>VLOOKUP(A50,MATERIALES!A6:D398,4,FALSE)</f>
        <v>1746.7036077755681</v>
      </c>
      <c r="N50" s="227">
        <f>K50*M50</f>
        <v>5659.319689192841</v>
      </c>
    </row>
    <row r="51" spans="1:14">
      <c r="B51" s="43"/>
      <c r="C51" s="236"/>
      <c r="D51" s="236"/>
      <c r="E51" s="236"/>
      <c r="F51" s="236"/>
      <c r="G51" s="236"/>
      <c r="H51" s="236"/>
      <c r="I51" s="223"/>
      <c r="J51" s="200"/>
      <c r="K51" s="237"/>
      <c r="L51" s="222"/>
      <c r="M51" s="238"/>
      <c r="N51" s="239"/>
    </row>
    <row r="52" spans="1:14" ht="15.75" thickBot="1">
      <c r="B52" s="754"/>
      <c r="C52" s="755"/>
      <c r="D52" s="755"/>
      <c r="E52" s="755"/>
      <c r="F52" s="755"/>
      <c r="G52" s="755"/>
      <c r="H52" s="755"/>
      <c r="I52" s="756"/>
      <c r="J52" s="42"/>
      <c r="K52" s="44"/>
      <c r="L52" s="757"/>
      <c r="M52" s="758"/>
      <c r="N52" s="45"/>
    </row>
    <row r="53" spans="1:14" ht="15.75" thickBot="1">
      <c r="B53" s="759" t="s">
        <v>2072</v>
      </c>
      <c r="C53" s="760"/>
      <c r="D53" s="760"/>
      <c r="E53" s="760"/>
      <c r="F53" s="760"/>
      <c r="G53" s="760"/>
      <c r="H53" s="760"/>
      <c r="I53" s="760"/>
      <c r="J53" s="760"/>
      <c r="K53" s="760"/>
      <c r="L53" s="760"/>
      <c r="M53" s="761"/>
      <c r="N53" s="344">
        <f>SUM(N48:N52)</f>
        <v>7117.5562473721056</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1834</v>
      </c>
      <c r="B58" s="46" t="str">
        <f>VLOOKUP(A58,TRANSPORTE!A5:D117,3,FALSE)</f>
        <v>Transporte de agregados pétreos</v>
      </c>
      <c r="C58" s="272"/>
      <c r="D58" s="272"/>
      <c r="E58" s="272"/>
      <c r="F58" s="272"/>
      <c r="G58" s="272"/>
      <c r="H58" s="266" t="s">
        <v>2122</v>
      </c>
      <c r="I58" s="234">
        <v>2.9000000000000001E-2</v>
      </c>
      <c r="J58" s="241">
        <v>1</v>
      </c>
      <c r="K58" s="234">
        <f>I58*J58</f>
        <v>2.9000000000000001E-2</v>
      </c>
      <c r="L58" s="763">
        <f>VLOOKUP(A58,TRANSPORTE!A5:D117,4,FALSE)</f>
        <v>1355.0479121462611</v>
      </c>
      <c r="M58" s="764"/>
      <c r="N58" s="242">
        <f>K58*L58</f>
        <v>39.29638945224157</v>
      </c>
    </row>
    <row r="59" spans="1:14">
      <c r="B59" s="46"/>
      <c r="C59" s="47"/>
      <c r="D59" s="47"/>
      <c r="E59" s="47"/>
      <c r="F59" s="47"/>
      <c r="G59" s="47"/>
      <c r="H59" s="243"/>
      <c r="I59" s="234"/>
      <c r="J59" s="234"/>
      <c r="K59" s="234"/>
      <c r="L59" s="244"/>
      <c r="M59" s="245"/>
      <c r="N59" s="246"/>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N58+N59+N60+N61+N62</f>
        <v>39.29638945224157</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788"/>
      <c r="N68" s="98" t="s">
        <v>2071</v>
      </c>
    </row>
    <row r="69" spans="1:15">
      <c r="A69" t="s">
        <v>710</v>
      </c>
      <c r="B69" s="49" t="str">
        <f>VLOOKUP(A69,'MANO DE OBRA'!A8:D68,3,FALSE)</f>
        <v>Obrero (4)</v>
      </c>
      <c r="C69" s="47"/>
      <c r="D69" s="47"/>
      <c r="E69" s="47"/>
      <c r="F69" s="47"/>
      <c r="G69" s="47"/>
      <c r="H69" s="47"/>
      <c r="I69" s="247">
        <f>K69/J69*100</f>
        <v>135330.79999999999</v>
      </c>
      <c r="J69" s="248">
        <v>185</v>
      </c>
      <c r="K69" s="249">
        <f>VLOOKUP(A69,'MANO DE OBRA'!A8:D99,4,FALSE)</f>
        <v>250361.97999999998</v>
      </c>
      <c r="L69" s="50"/>
      <c r="M69" s="250">
        <v>2200</v>
      </c>
      <c r="N69" s="345">
        <f>K69/M69</f>
        <v>113.8009</v>
      </c>
      <c r="O69" s="106"/>
    </row>
    <row r="70" spans="1:15">
      <c r="A70" t="s">
        <v>728</v>
      </c>
      <c r="B70" s="49" t="str">
        <f>VLOOKUP(A70,'MANO DE OBRA'!A8:D69,3,FALSE)</f>
        <v>Oficial</v>
      </c>
      <c r="C70" s="47"/>
      <c r="D70" s="47"/>
      <c r="E70" s="47"/>
      <c r="F70" s="47"/>
      <c r="G70" s="47"/>
      <c r="H70" s="47"/>
      <c r="I70" s="247">
        <f>K70/J70*100</f>
        <v>57668.23979157189</v>
      </c>
      <c r="J70" s="248">
        <v>185</v>
      </c>
      <c r="K70" s="249">
        <f>VLOOKUP(A70,'MANO DE OBRA'!A8:D100,4,FALSE)</f>
        <v>106686.24361440798</v>
      </c>
      <c r="L70" s="50"/>
      <c r="M70" s="254">
        <v>2200</v>
      </c>
      <c r="N70" s="345">
        <f>K70/M70</f>
        <v>48.493747097458176</v>
      </c>
    </row>
    <row r="71" spans="1:15">
      <c r="B71" s="49"/>
      <c r="C71" s="47"/>
      <c r="D71" s="47"/>
      <c r="E71" s="47"/>
      <c r="F71" s="47"/>
      <c r="G71" s="47"/>
      <c r="H71" s="47"/>
      <c r="I71" s="234"/>
      <c r="J71" s="252"/>
      <c r="K71" s="253"/>
      <c r="L71" s="50"/>
      <c r="M71" s="255"/>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SUM(N69:N75)</f>
        <v>162.29464709745818</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N43+N53+N64+N76</f>
        <v>8849.8679970620124</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1769.9735994124026</v>
      </c>
      <c r="M83" s="794"/>
      <c r="N83" s="51"/>
    </row>
    <row r="84" spans="1:14">
      <c r="B84" s="89" t="s">
        <v>2090</v>
      </c>
      <c r="C84" s="90"/>
      <c r="D84" s="90"/>
      <c r="E84" s="90"/>
      <c r="F84" s="90"/>
      <c r="G84" s="90"/>
      <c r="H84" s="90"/>
      <c r="I84" s="87"/>
      <c r="J84" s="88"/>
      <c r="K84" s="259">
        <v>0.05</v>
      </c>
      <c r="L84" s="793">
        <f>N78*K84</f>
        <v>442.49339985310064</v>
      </c>
      <c r="M84" s="794"/>
      <c r="N84" s="51"/>
    </row>
    <row r="85" spans="1:14" ht="15.75" thickBot="1">
      <c r="B85" s="91" t="s">
        <v>2091</v>
      </c>
      <c r="C85" s="92"/>
      <c r="D85" s="92"/>
      <c r="E85" s="92"/>
      <c r="F85" s="92"/>
      <c r="G85" s="92"/>
      <c r="H85" s="92"/>
      <c r="I85" s="93"/>
      <c r="J85" s="94"/>
      <c r="K85" s="260">
        <v>0.05</v>
      </c>
      <c r="L85" s="795">
        <f>N78*K85</f>
        <v>442.49339985310064</v>
      </c>
      <c r="M85" s="796"/>
      <c r="N85" s="51"/>
    </row>
    <row r="86" spans="1:14" ht="15.75" thickBot="1">
      <c r="B86" s="759" t="s">
        <v>2072</v>
      </c>
      <c r="C86" s="760"/>
      <c r="D86" s="760"/>
      <c r="E86" s="760"/>
      <c r="F86" s="760"/>
      <c r="G86" s="760"/>
      <c r="H86" s="760"/>
      <c r="I86" s="760"/>
      <c r="J86" s="760"/>
      <c r="K86" s="760"/>
      <c r="L86" s="760"/>
      <c r="M86" s="761"/>
      <c r="N86" s="52">
        <f>L83+L84+L85</f>
        <v>2654.9603991186036</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11504.828396180616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270</v>
      </c>
      <c r="C31" s="81" t="s">
        <v>2151</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823</v>
      </c>
      <c r="B36" s="772" t="str">
        <f>VLOOKUP(A36,EQUIPOS!A6:D154,3,FALSE)</f>
        <v>Carrotanque Irrigador de asfalto, 1000 GALONES DE CAPACIDAD</v>
      </c>
      <c r="C36" s="773"/>
      <c r="D36" s="773"/>
      <c r="E36" s="773"/>
      <c r="F36" s="773"/>
      <c r="G36" s="773"/>
      <c r="H36" s="774"/>
      <c r="I36" s="222"/>
      <c r="J36" s="223"/>
      <c r="K36" s="224">
        <f>VLOOKUP(A36,EQUIPOS!A6:D163,4,FALSE)</f>
        <v>128742.9062603546</v>
      </c>
      <c r="L36" s="225"/>
      <c r="M36" s="226">
        <v>418</v>
      </c>
      <c r="N36" s="227">
        <f>K36/M36</f>
        <v>307.9973833979775</v>
      </c>
    </row>
    <row r="37" spans="1:14">
      <c r="A37" s="113" t="s">
        <v>837</v>
      </c>
      <c r="B37" s="772" t="str">
        <f>VLOOKUP(A37,EQUIPOS!A7:D154,3,FALSE)</f>
        <v>Compactador neumático de Potencia 70 HP, peso de 13 ton</v>
      </c>
      <c r="C37" s="773"/>
      <c r="D37" s="773"/>
      <c r="E37" s="773"/>
      <c r="F37" s="773"/>
      <c r="G37" s="773"/>
      <c r="H37" s="774"/>
      <c r="I37" s="222"/>
      <c r="J37" s="223"/>
      <c r="K37" s="224">
        <f>VLOOKUP(A37,EQUIPOS!A7:D164,4,FALSE)</f>
        <v>136681.41876730914</v>
      </c>
      <c r="L37" s="225"/>
      <c r="M37" s="226">
        <v>418</v>
      </c>
      <c r="N37" s="227">
        <f>K37/M37</f>
        <v>326.98904011317973</v>
      </c>
    </row>
    <row r="38" spans="1:14">
      <c r="A38" t="s">
        <v>903</v>
      </c>
      <c r="B38" s="772" t="str">
        <f>VLOOKUP(A38,EQUIPOS!A8:D154,3,FALSE)</f>
        <v>Esparcidor de gravilla, Ancho de esparcimiento 3100mm, Velocidad de trabajo 10—20km2/h</v>
      </c>
      <c r="C38" s="773"/>
      <c r="D38" s="773"/>
      <c r="E38" s="773"/>
      <c r="F38" s="773"/>
      <c r="G38" s="773"/>
      <c r="H38" s="774"/>
      <c r="I38" s="222"/>
      <c r="J38" s="223"/>
      <c r="K38" s="224">
        <f>VLOOKUP(A38,EQUIPOS!A8:D165,4,FALSE)</f>
        <v>87778.344489530631</v>
      </c>
      <c r="L38" s="225"/>
      <c r="M38" s="226">
        <v>418</v>
      </c>
      <c r="N38" s="227">
        <f>K38/M38</f>
        <v>209.99603944863787</v>
      </c>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1.0677279414306458</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846.05019090122585</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1171</v>
      </c>
      <c r="B48" s="43" t="str">
        <f>VLOOKUP(A48,MATERIALES!A5:D373,3,FALSE)</f>
        <v>Arena de trituración (sellos de arena-afalto)</v>
      </c>
      <c r="C48" s="236"/>
      <c r="D48" s="236"/>
      <c r="E48" s="236"/>
      <c r="F48" s="236"/>
      <c r="G48" s="236"/>
      <c r="H48" s="236"/>
      <c r="I48" s="223"/>
      <c r="J48" s="200" t="str">
        <f>VLOOKUP(A48,MATERIALES!A4:D640,2,FALSE)</f>
        <v>m3</v>
      </c>
      <c r="K48" s="237">
        <v>0.01</v>
      </c>
      <c r="L48" s="222"/>
      <c r="M48" s="352">
        <f>VLOOKUP(A48,MATERIALES!A5:D396,4,FALSE)</f>
        <v>61916.643714174294</v>
      </c>
      <c r="N48" s="227">
        <f>K48*M48</f>
        <v>619.1664371417429</v>
      </c>
    </row>
    <row r="49" spans="1:14">
      <c r="A49" s="108" t="s">
        <v>1338</v>
      </c>
      <c r="B49" s="43" t="str">
        <f>VLOOKUP(A49,MATERIALES!A6:D373,3,FALSE)</f>
        <v>Emulsión CRR-2</v>
      </c>
      <c r="C49" s="236"/>
      <c r="D49" s="236"/>
      <c r="E49" s="236"/>
      <c r="F49" s="236"/>
      <c r="G49" s="236"/>
      <c r="H49" s="236"/>
      <c r="I49" s="223"/>
      <c r="J49" s="200" t="str">
        <f>VLOOKUP(A49,MATERIALES!A5:D641,2,FALSE)</f>
        <v>lt</v>
      </c>
      <c r="K49" s="237">
        <v>1.25</v>
      </c>
      <c r="L49" s="222"/>
      <c r="M49" s="352">
        <f>VLOOKUP(A49,MATERIALES!A6:D397,4,FALSE)</f>
        <v>1509.8568495099837</v>
      </c>
      <c r="N49" s="227">
        <f>K49*M49</f>
        <v>1887.3210618874796</v>
      </c>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ht="15.75" thickBot="1">
      <c r="B52" s="754"/>
      <c r="C52" s="755"/>
      <c r="D52" s="755"/>
      <c r="E52" s="755"/>
      <c r="F52" s="755"/>
      <c r="G52" s="755"/>
      <c r="H52" s="755"/>
      <c r="I52" s="756"/>
      <c r="J52" s="42"/>
      <c r="K52" s="44"/>
      <c r="L52" s="757"/>
      <c r="M52" s="758"/>
      <c r="N52" s="45"/>
    </row>
    <row r="53" spans="1:14" ht="15.75" thickBot="1">
      <c r="B53" s="759" t="s">
        <v>2072</v>
      </c>
      <c r="C53" s="760"/>
      <c r="D53" s="760"/>
      <c r="E53" s="760"/>
      <c r="F53" s="760"/>
      <c r="G53" s="760"/>
      <c r="H53" s="760"/>
      <c r="I53" s="760"/>
      <c r="J53" s="760"/>
      <c r="K53" s="760"/>
      <c r="L53" s="760"/>
      <c r="M53" s="761"/>
      <c r="N53" s="344">
        <f>SUM(N48:N52)</f>
        <v>2506.4874990292224</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1836</v>
      </c>
      <c r="B58" s="46" t="str">
        <f>VLOOKUP(A58,TRANSPORTE!A5:D117,3,FALSE)</f>
        <v>Transporte de Arena</v>
      </c>
      <c r="C58" s="272"/>
      <c r="D58" s="272"/>
      <c r="E58" s="272"/>
      <c r="F58" s="272"/>
      <c r="G58" s="272"/>
      <c r="H58" s="266" t="s">
        <v>2122</v>
      </c>
      <c r="I58" s="234">
        <v>0.01</v>
      </c>
      <c r="J58" s="241">
        <v>1</v>
      </c>
      <c r="K58" s="234">
        <f>I58*J58</f>
        <v>0.01</v>
      </c>
      <c r="L58" s="763">
        <f>VLOOKUP(A58,TRANSPORTE!A5:D117,4,FALSE)</f>
        <v>1355.0479121462611</v>
      </c>
      <c r="M58" s="764"/>
      <c r="N58" s="242">
        <f>K58*L58</f>
        <v>13.550479121462612</v>
      </c>
    </row>
    <row r="59" spans="1:14">
      <c r="B59" s="46"/>
      <c r="C59" s="47"/>
      <c r="D59" s="47"/>
      <c r="E59" s="47"/>
      <c r="F59" s="47"/>
      <c r="G59" s="47"/>
      <c r="H59" s="243"/>
      <c r="I59" s="234"/>
      <c r="J59" s="234"/>
      <c r="K59" s="234"/>
      <c r="L59" s="244"/>
      <c r="M59" s="245"/>
      <c r="N59" s="246"/>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N58+N59+N60+N61+N62</f>
        <v>13.550479121462612</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788"/>
      <c r="N68" s="98" t="s">
        <v>2071</v>
      </c>
    </row>
    <row r="69" spans="1:15">
      <c r="A69" t="s">
        <v>710</v>
      </c>
      <c r="B69" s="49" t="str">
        <f>VLOOKUP(A69,'MANO DE OBRA'!A8:D68,3,FALSE)</f>
        <v>Obrero (4)</v>
      </c>
      <c r="C69" s="47"/>
      <c r="D69" s="47"/>
      <c r="E69" s="47"/>
      <c r="F69" s="47"/>
      <c r="G69" s="47"/>
      <c r="H69" s="47"/>
      <c r="I69" s="247">
        <f>K69/J69*100</f>
        <v>135330.79999999999</v>
      </c>
      <c r="J69" s="248">
        <v>185</v>
      </c>
      <c r="K69" s="249">
        <f>VLOOKUP(A69,'MANO DE OBRA'!A8:D99,4,FALSE)</f>
        <v>250361.97999999998</v>
      </c>
      <c r="L69" s="50"/>
      <c r="M69" s="250">
        <v>3344</v>
      </c>
      <c r="N69" s="345">
        <f>K69/M69</f>
        <v>74.869013157894727</v>
      </c>
      <c r="O69" s="106"/>
    </row>
    <row r="70" spans="1:15">
      <c r="A70" t="s">
        <v>728</v>
      </c>
      <c r="B70" s="49" t="str">
        <f>VLOOKUP(A70,'MANO DE OBRA'!A8:D69,3,FALSE)</f>
        <v>Oficial</v>
      </c>
      <c r="C70" s="47"/>
      <c r="D70" s="47"/>
      <c r="E70" s="47"/>
      <c r="F70" s="47"/>
      <c r="G70" s="47"/>
      <c r="H70" s="47"/>
      <c r="I70" s="247">
        <f>K70/J70*100</f>
        <v>57668.23979157189</v>
      </c>
      <c r="J70" s="248">
        <v>185</v>
      </c>
      <c r="K70" s="249">
        <f>VLOOKUP(A70,'MANO DE OBRA'!A8:D100,4,FALSE)</f>
        <v>106686.24361440798</v>
      </c>
      <c r="L70" s="50"/>
      <c r="M70" s="254">
        <v>3344</v>
      </c>
      <c r="N70" s="345">
        <f>K70/M70</f>
        <v>31.903780985169853</v>
      </c>
    </row>
    <row r="71" spans="1:15">
      <c r="B71" s="49"/>
      <c r="C71" s="47"/>
      <c r="D71" s="47"/>
      <c r="E71" s="47"/>
      <c r="F71" s="47"/>
      <c r="G71" s="47"/>
      <c r="H71" s="47"/>
      <c r="I71" s="234"/>
      <c r="J71" s="252"/>
      <c r="K71" s="253"/>
      <c r="L71" s="50"/>
      <c r="M71" s="255"/>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SUM(N69:N75)</f>
        <v>106.77279414306457</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N43+N53+N64+N76</f>
        <v>3472.8609631949753</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694.57219263899515</v>
      </c>
      <c r="M83" s="794"/>
      <c r="N83" s="51"/>
    </row>
    <row r="84" spans="1:14">
      <c r="B84" s="89" t="s">
        <v>2090</v>
      </c>
      <c r="C84" s="90"/>
      <c r="D84" s="90"/>
      <c r="E84" s="90"/>
      <c r="F84" s="90"/>
      <c r="G84" s="90"/>
      <c r="H84" s="90"/>
      <c r="I84" s="87"/>
      <c r="J84" s="88"/>
      <c r="K84" s="259">
        <v>0.05</v>
      </c>
      <c r="L84" s="793">
        <f>N78*K84</f>
        <v>173.64304815974879</v>
      </c>
      <c r="M84" s="794"/>
      <c r="N84" s="51"/>
    </row>
    <row r="85" spans="1:14" ht="15.75" thickBot="1">
      <c r="B85" s="91" t="s">
        <v>2091</v>
      </c>
      <c r="C85" s="92"/>
      <c r="D85" s="92"/>
      <c r="E85" s="92"/>
      <c r="F85" s="92"/>
      <c r="G85" s="92"/>
      <c r="H85" s="92"/>
      <c r="I85" s="93"/>
      <c r="J85" s="94"/>
      <c r="K85" s="260">
        <v>0.05</v>
      </c>
      <c r="L85" s="795">
        <f>N78*K85</f>
        <v>173.64304815974879</v>
      </c>
      <c r="M85" s="796"/>
      <c r="N85" s="51"/>
    </row>
    <row r="86" spans="1:14" ht="15.75" thickBot="1">
      <c r="B86" s="759" t="s">
        <v>2072</v>
      </c>
      <c r="C86" s="760"/>
      <c r="D86" s="760"/>
      <c r="E86" s="760"/>
      <c r="F86" s="760"/>
      <c r="G86" s="760"/>
      <c r="H86" s="760"/>
      <c r="I86" s="760"/>
      <c r="J86" s="760"/>
      <c r="K86" s="760"/>
      <c r="L86" s="760"/>
      <c r="M86" s="761"/>
      <c r="N86" s="52">
        <f>L83+L84+L85</f>
        <v>1041.8582889584927</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4514.719252153468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ColWidth="11.42578125"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272</v>
      </c>
      <c r="C31" s="81" t="s">
        <v>2152</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823</v>
      </c>
      <c r="B36" s="772" t="str">
        <f>VLOOKUP(A36,EQUIPOS!A6:D154,3,FALSE)</f>
        <v>Carrotanque Irrigador de asfalto, 1000 GALONES DE CAPACIDAD</v>
      </c>
      <c r="C36" s="773"/>
      <c r="D36" s="773"/>
      <c r="E36" s="773"/>
      <c r="F36" s="773"/>
      <c r="G36" s="773"/>
      <c r="H36" s="774"/>
      <c r="I36" s="222"/>
      <c r="J36" s="223"/>
      <c r="K36" s="224">
        <f>VLOOKUP(A36,EQUIPOS!A6:D163,4,FALSE)</f>
        <v>128742.9062603546</v>
      </c>
      <c r="L36" s="225"/>
      <c r="M36" s="226">
        <v>418</v>
      </c>
      <c r="N36" s="227">
        <f>K36/M36</f>
        <v>307.9973833979775</v>
      </c>
    </row>
    <row r="37" spans="1:14">
      <c r="A37" s="113" t="s">
        <v>837</v>
      </c>
      <c r="B37" s="772" t="str">
        <f>VLOOKUP(A37,EQUIPOS!A7:D154,3,FALSE)</f>
        <v>Compactador neumático de Potencia 70 HP, peso de 13 ton</v>
      </c>
      <c r="C37" s="773"/>
      <c r="D37" s="773"/>
      <c r="E37" s="773"/>
      <c r="F37" s="773"/>
      <c r="G37" s="773"/>
      <c r="H37" s="774"/>
      <c r="I37" s="222"/>
      <c r="J37" s="223"/>
      <c r="K37" s="224">
        <f>VLOOKUP(A37,EQUIPOS!A7:D164,4,FALSE)</f>
        <v>136681.41876730914</v>
      </c>
      <c r="L37" s="225"/>
      <c r="M37" s="226">
        <v>418</v>
      </c>
      <c r="N37" s="227">
        <f>K37/M37</f>
        <v>326.98904011317973</v>
      </c>
    </row>
    <row r="38" spans="1:14">
      <c r="A38" t="s">
        <v>903</v>
      </c>
      <c r="B38" s="772" t="str">
        <f>VLOOKUP(A38,EQUIPOS!A8:D154,3,FALSE)</f>
        <v>Esparcidor de gravilla, Ancho de esparcimiento 3100mm, Velocidad de trabajo 10—20km2/h</v>
      </c>
      <c r="C38" s="773"/>
      <c r="D38" s="773"/>
      <c r="E38" s="773"/>
      <c r="F38" s="773"/>
      <c r="G38" s="773"/>
      <c r="H38" s="774"/>
      <c r="I38" s="222"/>
      <c r="J38" s="223"/>
      <c r="K38" s="224">
        <f>VLOOKUP(A38,EQUIPOS!A8:D165,4,FALSE)</f>
        <v>87778.344489530631</v>
      </c>
      <c r="L38" s="225"/>
      <c r="M38" s="226">
        <v>418</v>
      </c>
      <c r="N38" s="227">
        <f>K38/M38</f>
        <v>209.99603944863787</v>
      </c>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1.0677279414306458</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846.05019090122585</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1171</v>
      </c>
      <c r="B48" s="43" t="str">
        <f>VLOOKUP(A48,MATERIALES!A5:D373,3,FALSE)</f>
        <v>Arena de trituración (sellos de arena-afalto)</v>
      </c>
      <c r="C48" s="236"/>
      <c r="D48" s="236"/>
      <c r="E48" s="236"/>
      <c r="F48" s="236"/>
      <c r="G48" s="236"/>
      <c r="H48" s="236"/>
      <c r="I48" s="223"/>
      <c r="J48" s="200" t="str">
        <f>VLOOKUP(A48,MATERIALES!A4:D640,2,FALSE)</f>
        <v>m3</v>
      </c>
      <c r="K48" s="237">
        <v>0.01</v>
      </c>
      <c r="L48" s="222"/>
      <c r="M48" s="352">
        <f>VLOOKUP(A48,MATERIALES!A5:D396,4,FALSE)</f>
        <v>61916.643714174294</v>
      </c>
      <c r="N48" s="227">
        <f>K48*M48</f>
        <v>619.1664371417429</v>
      </c>
    </row>
    <row r="49" spans="1:72">
      <c r="A49" s="108" t="s">
        <v>1334</v>
      </c>
      <c r="B49" s="43" t="str">
        <f>VLOOKUP(A49,MATERIALES!A6:D373,3,FALSE)</f>
        <v>Emulsión CRR-1</v>
      </c>
      <c r="C49" s="236"/>
      <c r="D49" s="236"/>
      <c r="E49" s="236"/>
      <c r="F49" s="236"/>
      <c r="G49" s="236"/>
      <c r="H49" s="236"/>
      <c r="I49" s="223"/>
      <c r="J49" s="223" t="s">
        <v>7</v>
      </c>
      <c r="K49" s="237">
        <v>1.25</v>
      </c>
      <c r="L49" s="222"/>
      <c r="M49" s="352">
        <f>VLOOKUP(A49,MATERIALES!A6:D397,4,FALSE)</f>
        <v>1170.0992195468127</v>
      </c>
      <c r="N49" s="227">
        <f>K49*M49</f>
        <v>1462.6240244335158</v>
      </c>
      <c r="BT49">
        <v>1111</v>
      </c>
    </row>
    <row r="50" spans="1:72">
      <c r="B50" s="43"/>
      <c r="C50" s="236"/>
      <c r="D50" s="236"/>
      <c r="E50" s="236"/>
      <c r="F50" s="236"/>
      <c r="G50" s="236"/>
      <c r="H50" s="236"/>
      <c r="I50" s="223"/>
      <c r="J50" s="200"/>
      <c r="K50" s="237"/>
      <c r="L50" s="222"/>
      <c r="M50" s="238"/>
      <c r="N50" s="239"/>
    </row>
    <row r="51" spans="1:72">
      <c r="B51" s="43"/>
      <c r="C51" s="236"/>
      <c r="D51" s="236"/>
      <c r="E51" s="236"/>
      <c r="F51" s="236"/>
      <c r="G51" s="236"/>
      <c r="H51" s="236"/>
      <c r="I51" s="223"/>
      <c r="J51" s="200"/>
      <c r="K51" s="237"/>
      <c r="L51" s="222"/>
      <c r="M51" s="238"/>
      <c r="N51" s="239"/>
    </row>
    <row r="52" spans="1:72" ht="15.75" thickBot="1">
      <c r="B52" s="754"/>
      <c r="C52" s="755"/>
      <c r="D52" s="755"/>
      <c r="E52" s="755"/>
      <c r="F52" s="755"/>
      <c r="G52" s="755"/>
      <c r="H52" s="755"/>
      <c r="I52" s="756"/>
      <c r="J52" s="42"/>
      <c r="K52" s="44"/>
      <c r="L52" s="757"/>
      <c r="M52" s="758"/>
      <c r="N52" s="45"/>
    </row>
    <row r="53" spans="1:72" ht="15.75" thickBot="1">
      <c r="B53" s="759" t="s">
        <v>2072</v>
      </c>
      <c r="C53" s="760"/>
      <c r="D53" s="760"/>
      <c r="E53" s="760"/>
      <c r="F53" s="760"/>
      <c r="G53" s="760"/>
      <c r="H53" s="760"/>
      <c r="I53" s="760"/>
      <c r="J53" s="760"/>
      <c r="K53" s="760"/>
      <c r="L53" s="760"/>
      <c r="M53" s="761"/>
      <c r="N53" s="344">
        <f>SUM(N48:N52)</f>
        <v>2081.7904615752586</v>
      </c>
    </row>
    <row r="54" spans="1:72">
      <c r="B54" s="33"/>
      <c r="C54" s="34"/>
      <c r="D54" s="34"/>
      <c r="E54" s="34"/>
      <c r="F54" s="34"/>
      <c r="G54" s="34"/>
      <c r="H54" s="34"/>
      <c r="I54" s="34"/>
      <c r="J54" s="34"/>
      <c r="K54" s="34"/>
      <c r="L54" s="34"/>
      <c r="M54" s="34"/>
      <c r="N54" s="35"/>
    </row>
    <row r="55" spans="1:72">
      <c r="B55" s="64" t="s">
        <v>2075</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268" t="s">
        <v>2076</v>
      </c>
      <c r="C57" s="269"/>
      <c r="D57" s="269"/>
      <c r="E57" s="269"/>
      <c r="F57" s="269"/>
      <c r="G57" s="269"/>
      <c r="H57" s="73" t="s">
        <v>2065</v>
      </c>
      <c r="I57" s="74" t="s">
        <v>2077</v>
      </c>
      <c r="J57" s="75" t="s">
        <v>2106</v>
      </c>
      <c r="K57" s="73" t="s">
        <v>2107</v>
      </c>
      <c r="L57" s="762" t="s">
        <v>2080</v>
      </c>
      <c r="M57" s="735"/>
      <c r="N57" s="76" t="s">
        <v>2071</v>
      </c>
    </row>
    <row r="58" spans="1:72">
      <c r="A58" t="s">
        <v>1836</v>
      </c>
      <c r="B58" s="46" t="str">
        <f>VLOOKUP(A58,TRANSPORTE!A5:D117,3,FALSE)</f>
        <v>Transporte de Arena</v>
      </c>
      <c r="C58" s="272"/>
      <c r="D58" s="272"/>
      <c r="E58" s="272"/>
      <c r="F58" s="272"/>
      <c r="G58" s="272"/>
      <c r="H58" s="266" t="s">
        <v>2122</v>
      </c>
      <c r="I58" s="234">
        <v>0.01</v>
      </c>
      <c r="J58" s="241">
        <v>1</v>
      </c>
      <c r="K58" s="234">
        <f>I58*J58</f>
        <v>0.01</v>
      </c>
      <c r="L58" s="763">
        <f>VLOOKUP(A58,TRANSPORTE!A5:D117,4,FALSE)</f>
        <v>1355.0479121462611</v>
      </c>
      <c r="M58" s="764"/>
      <c r="N58" s="242">
        <f>K58*L58</f>
        <v>13.550479121462612</v>
      </c>
    </row>
    <row r="59" spans="1:72">
      <c r="B59" s="46"/>
      <c r="C59" s="47"/>
      <c r="D59" s="47"/>
      <c r="E59" s="47"/>
      <c r="F59" s="47"/>
      <c r="G59" s="47"/>
      <c r="H59" s="243"/>
      <c r="I59" s="234"/>
      <c r="J59" s="234"/>
      <c r="K59" s="234"/>
      <c r="L59" s="244"/>
      <c r="M59" s="245"/>
      <c r="N59" s="246"/>
    </row>
    <row r="60" spans="1:72">
      <c r="B60" s="46"/>
      <c r="C60" s="47"/>
      <c r="D60" s="47"/>
      <c r="E60" s="47"/>
      <c r="F60" s="47"/>
      <c r="G60" s="47"/>
      <c r="H60" s="243"/>
      <c r="I60" s="234"/>
      <c r="J60" s="234"/>
      <c r="K60" s="234"/>
      <c r="L60" s="244"/>
      <c r="M60" s="245"/>
      <c r="N60" s="246"/>
    </row>
    <row r="61" spans="1:72">
      <c r="B61" s="46"/>
      <c r="C61" s="47"/>
      <c r="D61" s="47"/>
      <c r="E61" s="47"/>
      <c r="F61" s="47"/>
      <c r="G61" s="47"/>
      <c r="H61" s="243"/>
      <c r="I61" s="234"/>
      <c r="J61" s="234"/>
      <c r="K61" s="234"/>
      <c r="L61" s="244"/>
      <c r="M61" s="245"/>
      <c r="N61" s="246"/>
    </row>
    <row r="62" spans="1:72">
      <c r="B62" s="46"/>
      <c r="C62" s="47"/>
      <c r="D62" s="47"/>
      <c r="E62" s="47"/>
      <c r="F62" s="47"/>
      <c r="G62" s="47"/>
      <c r="H62" s="243"/>
      <c r="I62" s="234"/>
      <c r="J62" s="234"/>
      <c r="K62" s="234"/>
      <c r="L62" s="244"/>
      <c r="M62" s="245"/>
      <c r="N62" s="246"/>
    </row>
    <row r="63" spans="1:72" ht="15.75" thickBot="1">
      <c r="B63" s="264"/>
      <c r="C63" s="265"/>
      <c r="D63" s="265"/>
      <c r="E63" s="265"/>
      <c r="F63" s="265"/>
      <c r="G63" s="265"/>
      <c r="H63" s="48"/>
      <c r="I63" s="124"/>
      <c r="J63" s="124"/>
      <c r="K63" s="124"/>
      <c r="L63" s="748"/>
      <c r="M63" s="749"/>
      <c r="N63" s="125"/>
    </row>
    <row r="64" spans="1:72" ht="15.75" thickBot="1">
      <c r="B64" s="765" t="s">
        <v>2072</v>
      </c>
      <c r="C64" s="766"/>
      <c r="D64" s="766"/>
      <c r="E64" s="766"/>
      <c r="F64" s="766"/>
      <c r="G64" s="766"/>
      <c r="H64" s="766"/>
      <c r="I64" s="766"/>
      <c r="J64" s="766"/>
      <c r="K64" s="766"/>
      <c r="L64" s="766"/>
      <c r="M64" s="767"/>
      <c r="N64" s="104">
        <f>N58+N59+N60+N61+N62</f>
        <v>13.550479121462612</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788"/>
      <c r="N68" s="98" t="s">
        <v>2071</v>
      </c>
    </row>
    <row r="69" spans="1:15">
      <c r="A69" t="s">
        <v>710</v>
      </c>
      <c r="B69" s="49" t="str">
        <f>VLOOKUP(A69,'MANO DE OBRA'!A8:D68,3,FALSE)</f>
        <v>Obrero (4)</v>
      </c>
      <c r="C69" s="47"/>
      <c r="D69" s="47"/>
      <c r="E69" s="47"/>
      <c r="F69" s="47"/>
      <c r="G69" s="47"/>
      <c r="H69" s="47"/>
      <c r="I69" s="247">
        <f>K69/J69*100</f>
        <v>135330.79999999999</v>
      </c>
      <c r="J69" s="248">
        <v>185</v>
      </c>
      <c r="K69" s="249">
        <f>VLOOKUP(A69,'MANO DE OBRA'!A8:D99,4,FALSE)</f>
        <v>250361.97999999998</v>
      </c>
      <c r="L69" s="50"/>
      <c r="M69" s="250">
        <v>3344</v>
      </c>
      <c r="N69" s="345">
        <f>K69/M69</f>
        <v>74.869013157894727</v>
      </c>
      <c r="O69" s="106"/>
    </row>
    <row r="70" spans="1:15">
      <c r="A70" t="s">
        <v>728</v>
      </c>
      <c r="B70" s="49" t="str">
        <f>VLOOKUP(A70,'MANO DE OBRA'!A8:D69,3,FALSE)</f>
        <v>Oficial</v>
      </c>
      <c r="C70" s="47"/>
      <c r="D70" s="47"/>
      <c r="E70" s="47"/>
      <c r="F70" s="47"/>
      <c r="G70" s="47"/>
      <c r="H70" s="47"/>
      <c r="I70" s="247">
        <f>K70/J70*100</f>
        <v>57668.23979157189</v>
      </c>
      <c r="J70" s="248">
        <v>185</v>
      </c>
      <c r="K70" s="249">
        <f>VLOOKUP(A70,'MANO DE OBRA'!A8:D100,4,FALSE)</f>
        <v>106686.24361440798</v>
      </c>
      <c r="L70" s="50"/>
      <c r="M70" s="254">
        <v>3344</v>
      </c>
      <c r="N70" s="345">
        <f>K70/M70</f>
        <v>31.903780985169853</v>
      </c>
    </row>
    <row r="71" spans="1:15">
      <c r="B71" s="49"/>
      <c r="C71" s="47"/>
      <c r="D71" s="47"/>
      <c r="E71" s="47"/>
      <c r="F71" s="47"/>
      <c r="G71" s="47"/>
      <c r="H71" s="47"/>
      <c r="I71" s="234"/>
      <c r="J71" s="252"/>
      <c r="K71" s="253"/>
      <c r="L71" s="50"/>
      <c r="M71" s="255"/>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SUM(N69:N75)</f>
        <v>106.77279414306457</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N43+N53+N64+N76</f>
        <v>3048.1639257410116</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609.63278514820229</v>
      </c>
      <c r="M83" s="794"/>
      <c r="N83" s="51"/>
    </row>
    <row r="84" spans="1:14">
      <c r="B84" s="89" t="s">
        <v>2090</v>
      </c>
      <c r="C84" s="90"/>
      <c r="D84" s="90"/>
      <c r="E84" s="90"/>
      <c r="F84" s="90"/>
      <c r="G84" s="90"/>
      <c r="H84" s="90"/>
      <c r="I84" s="87"/>
      <c r="J84" s="88"/>
      <c r="K84" s="259">
        <v>0.05</v>
      </c>
      <c r="L84" s="793">
        <f>N78*K84</f>
        <v>152.40819628705057</v>
      </c>
      <c r="M84" s="794"/>
      <c r="N84" s="51"/>
    </row>
    <row r="85" spans="1:14" ht="15.75" thickBot="1">
      <c r="B85" s="91" t="s">
        <v>2091</v>
      </c>
      <c r="C85" s="92"/>
      <c r="D85" s="92"/>
      <c r="E85" s="92"/>
      <c r="F85" s="92"/>
      <c r="G85" s="92"/>
      <c r="H85" s="92"/>
      <c r="I85" s="93"/>
      <c r="J85" s="94"/>
      <c r="K85" s="260">
        <v>0.05</v>
      </c>
      <c r="L85" s="795">
        <f>N78*K85</f>
        <v>152.40819628705057</v>
      </c>
      <c r="M85" s="796"/>
      <c r="N85" s="51"/>
    </row>
    <row r="86" spans="1:14" ht="15.75" thickBot="1">
      <c r="B86" s="759" t="s">
        <v>2072</v>
      </c>
      <c r="C86" s="760"/>
      <c r="D86" s="760"/>
      <c r="E86" s="760"/>
      <c r="F86" s="760"/>
      <c r="G86" s="760"/>
      <c r="H86" s="760"/>
      <c r="I86" s="760"/>
      <c r="J86" s="760"/>
      <c r="K86" s="760"/>
      <c r="L86" s="760"/>
      <c r="M86" s="761"/>
      <c r="N86" s="52">
        <f>L83+L84+L85</f>
        <v>914.44917772230349</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3962.6131034633149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274</v>
      </c>
      <c r="C31" s="81" t="s">
        <v>2153</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809</v>
      </c>
      <c r="B36" s="772" t="str">
        <f>VLOOKUP(A36,EQUIPOS!A6:D154,3,FALSE)</f>
        <v>Camión de Slurry</v>
      </c>
      <c r="C36" s="773"/>
      <c r="D36" s="773"/>
      <c r="E36" s="773"/>
      <c r="F36" s="773"/>
      <c r="G36" s="773"/>
      <c r="H36" s="774"/>
      <c r="I36" s="222"/>
      <c r="J36" s="223"/>
      <c r="K36" s="224">
        <f>VLOOKUP(A36,EQUIPOS!A6:D163,4,FALSE)</f>
        <v>179271.4681356159</v>
      </c>
      <c r="L36" s="225"/>
      <c r="M36" s="226">
        <v>600</v>
      </c>
      <c r="N36" s="227">
        <f>K36/M36</f>
        <v>298.78578022602647</v>
      </c>
    </row>
    <row r="37" spans="1:14">
      <c r="A37" s="113" t="s">
        <v>845</v>
      </c>
      <c r="B37" s="772" t="str">
        <f>VLOOKUP(A37,EQUIPOS!A7:D154,3,FALSE)</f>
        <v xml:space="preserve">Compresor (barrido y soplado)
</v>
      </c>
      <c r="C37" s="773"/>
      <c r="D37" s="773"/>
      <c r="E37" s="773"/>
      <c r="F37" s="773"/>
      <c r="G37" s="773"/>
      <c r="H37" s="774"/>
      <c r="I37" s="222"/>
      <c r="J37" s="223"/>
      <c r="K37" s="224">
        <f>VLOOKUP(A37,EQUIPOS!A7:D164,4,FALSE)</f>
        <v>67299.216316844628</v>
      </c>
      <c r="L37" s="225"/>
      <c r="M37" s="226">
        <v>600</v>
      </c>
      <c r="N37" s="227">
        <f>K37/M37</f>
        <v>112.16536052807437</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0.74385046586334991</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411.69499121996421</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1123</v>
      </c>
      <c r="B48" s="43" t="str">
        <f>VLOOKUP(A48,MATERIALES!A5:D373,3,FALSE)</f>
        <v>Agregado tipo LA 13 (lechadas)</v>
      </c>
      <c r="C48" s="236"/>
      <c r="D48" s="236"/>
      <c r="E48" s="236"/>
      <c r="F48" s="236"/>
      <c r="G48" s="236"/>
      <c r="H48" s="236"/>
      <c r="I48" s="223"/>
      <c r="J48" s="200" t="str">
        <f>VLOOKUP(A48,MATERIALES!A4:D640,2,FALSE)</f>
        <v>m3</v>
      </c>
      <c r="K48" s="357">
        <v>1.2500000000000001E-2</v>
      </c>
      <c r="L48" s="222"/>
      <c r="M48" s="352">
        <f>VLOOKUP(A48,MATERIALES!A5:D396,4,FALSE)</f>
        <v>55049.972505291735</v>
      </c>
      <c r="N48" s="227">
        <f>K48*M48</f>
        <v>688.12465631614668</v>
      </c>
    </row>
    <row r="49" spans="1:14">
      <c r="A49" s="108" t="s">
        <v>1328</v>
      </c>
      <c r="B49" s="43" t="str">
        <f>VLOOKUP(A49,MATERIALES!A6:D373,3,FALSE)</f>
        <v>Emulsión CRL-1h</v>
      </c>
      <c r="C49" s="236"/>
      <c r="D49" s="236"/>
      <c r="E49" s="236"/>
      <c r="F49" s="236"/>
      <c r="G49" s="236"/>
      <c r="H49" s="236"/>
      <c r="I49" s="223"/>
      <c r="J49" s="200" t="str">
        <f>VLOOKUP(A49,MATERIALES!A5:D641,2,FALSE)</f>
        <v>lt</v>
      </c>
      <c r="K49" s="357">
        <v>1.4625000000000001</v>
      </c>
      <c r="L49" s="222"/>
      <c r="M49" s="352">
        <f>VLOOKUP(A49,MATERIALES!A6:D397,4,FALSE)</f>
        <v>1639.2129653869665</v>
      </c>
      <c r="N49" s="227">
        <f>K49*M49</f>
        <v>2397.3489618784388</v>
      </c>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ht="15.75" thickBot="1">
      <c r="B52" s="754"/>
      <c r="C52" s="755"/>
      <c r="D52" s="755"/>
      <c r="E52" s="755"/>
      <c r="F52" s="755"/>
      <c r="G52" s="755"/>
      <c r="H52" s="755"/>
      <c r="I52" s="756"/>
      <c r="J52" s="42"/>
      <c r="K52" s="44"/>
      <c r="L52" s="757"/>
      <c r="M52" s="758"/>
      <c r="N52" s="45"/>
    </row>
    <row r="53" spans="1:14" ht="15.75" thickBot="1">
      <c r="B53" s="759" t="s">
        <v>2072</v>
      </c>
      <c r="C53" s="760"/>
      <c r="D53" s="760"/>
      <c r="E53" s="760"/>
      <c r="F53" s="760"/>
      <c r="G53" s="760"/>
      <c r="H53" s="760"/>
      <c r="I53" s="760"/>
      <c r="J53" s="760"/>
      <c r="K53" s="760"/>
      <c r="L53" s="760"/>
      <c r="M53" s="761"/>
      <c r="N53" s="344">
        <f>SUM(N48:N52)</f>
        <v>3085.4736181945855</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1826</v>
      </c>
      <c r="B58" s="46" t="str">
        <f>VLOOKUP(A58,TRANSPORTE!A5:D117,3,FALSE)</f>
        <v>Transporte de agregado tipo LA-1</v>
      </c>
      <c r="C58" s="272"/>
      <c r="D58" s="272"/>
      <c r="E58" s="272"/>
      <c r="F58" s="272"/>
      <c r="G58" s="272"/>
      <c r="H58" s="266" t="s">
        <v>2122</v>
      </c>
      <c r="I58" s="358">
        <v>1.2500000000000001E-2</v>
      </c>
      <c r="J58" s="241">
        <v>1</v>
      </c>
      <c r="K58" s="358">
        <f>I58*J58</f>
        <v>1.2500000000000001E-2</v>
      </c>
      <c r="L58" s="763">
        <f>VLOOKUP(A58,TRANSPORTE!A5:D117,4,FALSE)</f>
        <v>1355.0479121462611</v>
      </c>
      <c r="M58" s="764"/>
      <c r="N58" s="242">
        <f>K58*L58</f>
        <v>16.938098901828265</v>
      </c>
    </row>
    <row r="59" spans="1:14">
      <c r="B59" s="46"/>
      <c r="C59" s="47"/>
      <c r="D59" s="47"/>
      <c r="E59" s="47"/>
      <c r="F59" s="47"/>
      <c r="G59" s="47"/>
      <c r="H59" s="243"/>
      <c r="I59" s="234"/>
      <c r="J59" s="234"/>
      <c r="K59" s="234"/>
      <c r="L59" s="244"/>
      <c r="M59" s="245"/>
      <c r="N59" s="246"/>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N58+N59+N60+N61+N62</f>
        <v>16.938098901828265</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788"/>
      <c r="N68" s="98" t="s">
        <v>2071</v>
      </c>
    </row>
    <row r="69" spans="1:15">
      <c r="A69" t="s">
        <v>710</v>
      </c>
      <c r="B69" s="49" t="str">
        <f>VLOOKUP(A69,'MANO DE OBRA'!A8:D68,3,FALSE)</f>
        <v>Obrero (4)</v>
      </c>
      <c r="C69" s="47"/>
      <c r="D69" s="47"/>
      <c r="E69" s="47"/>
      <c r="F69" s="47"/>
      <c r="G69" s="47"/>
      <c r="H69" s="47"/>
      <c r="I69" s="247">
        <f>K69/J69*100</f>
        <v>135330.79999999999</v>
      </c>
      <c r="J69" s="248">
        <v>185</v>
      </c>
      <c r="K69" s="249">
        <f>VLOOKUP(A69,'MANO DE OBRA'!A8:D99,4,FALSE)</f>
        <v>250361.97999999998</v>
      </c>
      <c r="L69" s="50"/>
      <c r="M69" s="250">
        <v>4800</v>
      </c>
      <c r="N69" s="345">
        <f>K69/M69</f>
        <v>52.158745833333327</v>
      </c>
      <c r="O69" s="106"/>
    </row>
    <row r="70" spans="1:15">
      <c r="A70" t="s">
        <v>728</v>
      </c>
      <c r="B70" s="49" t="str">
        <f>VLOOKUP(A70,'MANO DE OBRA'!A8:D69,3,FALSE)</f>
        <v>Oficial</v>
      </c>
      <c r="C70" s="47"/>
      <c r="D70" s="47"/>
      <c r="E70" s="47"/>
      <c r="F70" s="47"/>
      <c r="G70" s="47"/>
      <c r="H70" s="47"/>
      <c r="I70" s="247">
        <f>K70/J70*100</f>
        <v>57668.23979157189</v>
      </c>
      <c r="J70" s="248">
        <v>185</v>
      </c>
      <c r="K70" s="249">
        <f>VLOOKUP(A70,'MANO DE OBRA'!A8:D100,4,FALSE)</f>
        <v>106686.24361440798</v>
      </c>
      <c r="L70" s="50"/>
      <c r="M70" s="254">
        <v>4800</v>
      </c>
      <c r="N70" s="345">
        <f>K70/M70</f>
        <v>22.226300753001663</v>
      </c>
    </row>
    <row r="71" spans="1:15">
      <c r="B71" s="49"/>
      <c r="C71" s="47"/>
      <c r="D71" s="47"/>
      <c r="E71" s="47"/>
      <c r="F71" s="47"/>
      <c r="G71" s="47"/>
      <c r="H71" s="47"/>
      <c r="I71" s="234"/>
      <c r="J71" s="252"/>
      <c r="K71" s="253"/>
      <c r="L71" s="50"/>
      <c r="M71" s="255"/>
      <c r="N71" s="251"/>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SUM(N69:N75)</f>
        <v>74.385046586334994</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N43+N53+N64+N76</f>
        <v>3588.4917549027132</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717.69835098054273</v>
      </c>
      <c r="M83" s="794"/>
      <c r="N83" s="51"/>
    </row>
    <row r="84" spans="1:14">
      <c r="B84" s="89" t="s">
        <v>2090</v>
      </c>
      <c r="C84" s="90"/>
      <c r="D84" s="90"/>
      <c r="E84" s="90"/>
      <c r="F84" s="90"/>
      <c r="G84" s="90"/>
      <c r="H84" s="90"/>
      <c r="I84" s="87"/>
      <c r="J84" s="88"/>
      <c r="K84" s="259">
        <v>0.05</v>
      </c>
      <c r="L84" s="793">
        <f>N78*K84</f>
        <v>179.42458774513568</v>
      </c>
      <c r="M84" s="794"/>
      <c r="N84" s="51"/>
    </row>
    <row r="85" spans="1:14" ht="15.75" thickBot="1">
      <c r="B85" s="91" t="s">
        <v>2091</v>
      </c>
      <c r="C85" s="92"/>
      <c r="D85" s="92"/>
      <c r="E85" s="92"/>
      <c r="F85" s="92"/>
      <c r="G85" s="92"/>
      <c r="H85" s="92"/>
      <c r="I85" s="93"/>
      <c r="J85" s="94"/>
      <c r="K85" s="260">
        <v>0.05</v>
      </c>
      <c r="L85" s="795">
        <f>N78*K85</f>
        <v>179.42458774513568</v>
      </c>
      <c r="M85" s="796"/>
      <c r="N85" s="51"/>
    </row>
    <row r="86" spans="1:14" ht="15.75" thickBot="1">
      <c r="B86" s="759" t="s">
        <v>2072</v>
      </c>
      <c r="C86" s="760"/>
      <c r="D86" s="760"/>
      <c r="E86" s="760"/>
      <c r="F86" s="760"/>
      <c r="G86" s="760"/>
      <c r="H86" s="760"/>
      <c r="I86" s="760"/>
      <c r="J86" s="760"/>
      <c r="K86" s="760"/>
      <c r="L86" s="760"/>
      <c r="M86" s="761"/>
      <c r="N86" s="52">
        <f>L83+L84+L85</f>
        <v>1076.5475264708141</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4665.039281373527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276</v>
      </c>
      <c r="C31" s="81" t="s">
        <v>2154</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809</v>
      </c>
      <c r="B36" s="772" t="str">
        <f>VLOOKUP(A36,EQUIPOS!A6:D154,3,FALSE)</f>
        <v>Camión de Slurry</v>
      </c>
      <c r="C36" s="773"/>
      <c r="D36" s="773"/>
      <c r="E36" s="773"/>
      <c r="F36" s="773"/>
      <c r="G36" s="773"/>
      <c r="H36" s="774"/>
      <c r="I36" s="222"/>
      <c r="J36" s="223"/>
      <c r="K36" s="224">
        <f>VLOOKUP(A36,EQUIPOS!A6:D163,4,FALSE)</f>
        <v>179271.4681356159</v>
      </c>
      <c r="L36" s="225"/>
      <c r="M36" s="226">
        <v>600</v>
      </c>
      <c r="N36" s="227">
        <f>K36/M36</f>
        <v>298.78578022602647</v>
      </c>
    </row>
    <row r="37" spans="1:14">
      <c r="A37" s="113" t="s">
        <v>845</v>
      </c>
      <c r="B37" s="772" t="str">
        <f>VLOOKUP(A37,EQUIPOS!A7:D154,3,FALSE)</f>
        <v xml:space="preserve">Compresor (barrido y soplado)
</v>
      </c>
      <c r="C37" s="773"/>
      <c r="D37" s="773"/>
      <c r="E37" s="773"/>
      <c r="F37" s="773"/>
      <c r="G37" s="773"/>
      <c r="H37" s="774"/>
      <c r="I37" s="222"/>
      <c r="J37" s="223"/>
      <c r="K37" s="224">
        <f>VLOOKUP(A37,EQUIPOS!A7:D164,4,FALSE)</f>
        <v>67299.216316844628</v>
      </c>
      <c r="L37" s="225"/>
      <c r="M37" s="226">
        <v>600</v>
      </c>
      <c r="N37" s="227">
        <f>K37/M37</f>
        <v>112.16536052807437</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0.74385046586334991</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411.69499121996421</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1121</v>
      </c>
      <c r="B48" s="43" t="str">
        <f>VLOOKUP(A48,MATERIALES!A5:D373,3,FALSE)</f>
        <v>Agregado tipo LA 10 (lechadas)</v>
      </c>
      <c r="C48" s="236"/>
      <c r="D48" s="236"/>
      <c r="E48" s="236"/>
      <c r="F48" s="236"/>
      <c r="G48" s="236"/>
      <c r="H48" s="236"/>
      <c r="I48" s="223"/>
      <c r="J48" s="200" t="str">
        <f>VLOOKUP(A48,MATERIALES!A4:D640,2,FALSE)</f>
        <v>m3</v>
      </c>
      <c r="K48" s="357">
        <v>9.4999999999999998E-3</v>
      </c>
      <c r="L48" s="222"/>
      <c r="M48" s="352">
        <f>VLOOKUP(A48,MATERIALES!A5:D396,4,FALSE)</f>
        <v>55049.972505291735</v>
      </c>
      <c r="N48" s="227">
        <f>K48*M48</f>
        <v>522.97473880027144</v>
      </c>
    </row>
    <row r="49" spans="1:14">
      <c r="A49" s="108" t="s">
        <v>1328</v>
      </c>
      <c r="B49" s="43" t="str">
        <f>VLOOKUP(A49,MATERIALES!A6:D373,3,FALSE)</f>
        <v>Emulsión CRL-1h</v>
      </c>
      <c r="C49" s="236"/>
      <c r="D49" s="236"/>
      <c r="E49" s="236"/>
      <c r="F49" s="236"/>
      <c r="G49" s="236"/>
      <c r="H49" s="236"/>
      <c r="I49" s="223"/>
      <c r="J49" s="200" t="str">
        <f>VLOOKUP(A49,MATERIALES!A5:D641,2,FALSE)</f>
        <v>lt</v>
      </c>
      <c r="K49" s="359">
        <v>1.4107499999999999</v>
      </c>
      <c r="L49" s="222"/>
      <c r="M49" s="352">
        <f>VLOOKUP(A49,MATERIALES!A6:D397,4,FALSE)</f>
        <v>1639.2129653869665</v>
      </c>
      <c r="N49" s="227">
        <f>K49*M49</f>
        <v>2312.5196909196629</v>
      </c>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ht="15.75" thickBot="1">
      <c r="B52" s="754"/>
      <c r="C52" s="755"/>
      <c r="D52" s="755"/>
      <c r="E52" s="755"/>
      <c r="F52" s="755"/>
      <c r="G52" s="755"/>
      <c r="H52" s="755"/>
      <c r="I52" s="756"/>
      <c r="J52" s="42"/>
      <c r="K52" s="44"/>
      <c r="L52" s="757"/>
      <c r="M52" s="758"/>
      <c r="N52" s="45"/>
    </row>
    <row r="53" spans="1:14" ht="15.75" thickBot="1">
      <c r="B53" s="759" t="s">
        <v>2072</v>
      </c>
      <c r="C53" s="760"/>
      <c r="D53" s="760"/>
      <c r="E53" s="760"/>
      <c r="F53" s="760"/>
      <c r="G53" s="760"/>
      <c r="H53" s="760"/>
      <c r="I53" s="760"/>
      <c r="J53" s="760"/>
      <c r="K53" s="760"/>
      <c r="L53" s="760"/>
      <c r="M53" s="761"/>
      <c r="N53" s="344">
        <f>SUM(N48:N52)</f>
        <v>2835.4944297199345</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1828</v>
      </c>
      <c r="B58" s="46" t="str">
        <f>VLOOKUP(A58,TRANSPORTE!A5:D117,3,FALSE)</f>
        <v>Transporte de agregado tipo LA-2</v>
      </c>
      <c r="C58" s="272"/>
      <c r="D58" s="272"/>
      <c r="E58" s="272"/>
      <c r="F58" s="272"/>
      <c r="G58" s="272"/>
      <c r="H58" s="266" t="s">
        <v>2122</v>
      </c>
      <c r="I58" s="358">
        <v>9.4999999999999998E-3</v>
      </c>
      <c r="J58" s="241">
        <v>1</v>
      </c>
      <c r="K58" s="358">
        <f>I58*J58</f>
        <v>9.4999999999999998E-3</v>
      </c>
      <c r="L58" s="763">
        <f>VLOOKUP(A58,TRANSPORTE!A5:D117,4,FALSE)</f>
        <v>1355.0479121462611</v>
      </c>
      <c r="M58" s="764"/>
      <c r="N58" s="242">
        <f>K58*L58</f>
        <v>12.872955165389479</v>
      </c>
    </row>
    <row r="59" spans="1:14">
      <c r="B59" s="46"/>
      <c r="C59" s="47"/>
      <c r="D59" s="47"/>
      <c r="E59" s="47"/>
      <c r="F59" s="47"/>
      <c r="G59" s="47"/>
      <c r="H59" s="243"/>
      <c r="I59" s="234"/>
      <c r="J59" s="234"/>
      <c r="K59" s="234"/>
      <c r="L59" s="244"/>
      <c r="M59" s="245"/>
      <c r="N59" s="246"/>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N58+N59+N60+N61+N62</f>
        <v>12.872955165389479</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788"/>
      <c r="N68" s="98" t="s">
        <v>2071</v>
      </c>
    </row>
    <row r="69" spans="1:15">
      <c r="A69" t="s">
        <v>710</v>
      </c>
      <c r="B69" s="49" t="str">
        <f>VLOOKUP(A69,'MANO DE OBRA'!A8:D68,3,FALSE)</f>
        <v>Obrero (4)</v>
      </c>
      <c r="C69" s="47"/>
      <c r="D69" s="47"/>
      <c r="E69" s="47"/>
      <c r="F69" s="47"/>
      <c r="G69" s="47"/>
      <c r="H69" s="47"/>
      <c r="I69" s="247">
        <f>K69/J69*100</f>
        <v>135330.79999999999</v>
      </c>
      <c r="J69" s="248">
        <v>185</v>
      </c>
      <c r="K69" s="249">
        <f>VLOOKUP(A69,'MANO DE OBRA'!A8:D99,4,FALSE)</f>
        <v>250361.97999999998</v>
      </c>
      <c r="L69" s="50"/>
      <c r="M69" s="250">
        <v>4800</v>
      </c>
      <c r="N69" s="345">
        <f>K69/M69</f>
        <v>52.158745833333327</v>
      </c>
      <c r="O69" s="106"/>
    </row>
    <row r="70" spans="1:15">
      <c r="A70" t="s">
        <v>728</v>
      </c>
      <c r="B70" s="49" t="str">
        <f>VLOOKUP(A70,'MANO DE OBRA'!A8:D69,3,FALSE)</f>
        <v>Oficial</v>
      </c>
      <c r="C70" s="47"/>
      <c r="D70" s="47"/>
      <c r="E70" s="47"/>
      <c r="F70" s="47"/>
      <c r="G70" s="47"/>
      <c r="H70" s="47"/>
      <c r="I70" s="247">
        <f>K70/J70*100</f>
        <v>57668.23979157189</v>
      </c>
      <c r="J70" s="248">
        <v>185</v>
      </c>
      <c r="K70" s="249">
        <f>VLOOKUP(A70,'MANO DE OBRA'!A8:D100,4,FALSE)</f>
        <v>106686.24361440798</v>
      </c>
      <c r="L70" s="50"/>
      <c r="M70" s="254">
        <v>4800</v>
      </c>
      <c r="N70" s="345">
        <f>K70/M70</f>
        <v>22.226300753001663</v>
      </c>
    </row>
    <row r="71" spans="1:15">
      <c r="B71" s="49"/>
      <c r="C71" s="47"/>
      <c r="D71" s="47"/>
      <c r="E71" s="47"/>
      <c r="F71" s="47"/>
      <c r="G71" s="47"/>
      <c r="H71" s="47"/>
      <c r="I71" s="234"/>
      <c r="J71" s="252"/>
      <c r="K71" s="253"/>
      <c r="L71" s="50"/>
      <c r="M71" s="255"/>
      <c r="N71" s="251"/>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SUM(N69:N75)</f>
        <v>74.385046586334994</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N43+N53+N64+N76</f>
        <v>3334.4474226916236</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666.88948453832472</v>
      </c>
      <c r="M83" s="794"/>
      <c r="N83" s="51"/>
    </row>
    <row r="84" spans="1:14">
      <c r="B84" s="89" t="s">
        <v>2090</v>
      </c>
      <c r="C84" s="90"/>
      <c r="D84" s="90"/>
      <c r="E84" s="90"/>
      <c r="F84" s="90"/>
      <c r="G84" s="90"/>
      <c r="H84" s="90"/>
      <c r="I84" s="87"/>
      <c r="J84" s="88"/>
      <c r="K84" s="259">
        <v>0.05</v>
      </c>
      <c r="L84" s="793">
        <f>N78*K84</f>
        <v>166.72237113458118</v>
      </c>
      <c r="M84" s="794"/>
      <c r="N84" s="51"/>
    </row>
    <row r="85" spans="1:14" ht="15.75" thickBot="1">
      <c r="B85" s="91" t="s">
        <v>2091</v>
      </c>
      <c r="C85" s="92"/>
      <c r="D85" s="92"/>
      <c r="E85" s="92"/>
      <c r="F85" s="92"/>
      <c r="G85" s="92"/>
      <c r="H85" s="92"/>
      <c r="I85" s="93"/>
      <c r="J85" s="94"/>
      <c r="K85" s="260">
        <v>0.05</v>
      </c>
      <c r="L85" s="795">
        <f>N78*K85</f>
        <v>166.72237113458118</v>
      </c>
      <c r="M85" s="796"/>
      <c r="N85" s="51"/>
    </row>
    <row r="86" spans="1:14" ht="15.75" thickBot="1">
      <c r="B86" s="759" t="s">
        <v>2072</v>
      </c>
      <c r="C86" s="760"/>
      <c r="D86" s="760"/>
      <c r="E86" s="760"/>
      <c r="F86" s="760"/>
      <c r="G86" s="760"/>
      <c r="H86" s="760"/>
      <c r="I86" s="760"/>
      <c r="J86" s="760"/>
      <c r="K86" s="760"/>
      <c r="L86" s="760"/>
      <c r="M86" s="761"/>
      <c r="N86" s="52">
        <f>L83+L84+L85</f>
        <v>1000.3342268074871</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4334.7816494991112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278</v>
      </c>
      <c r="C31" s="81" t="s">
        <v>2155</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809</v>
      </c>
      <c r="B36" s="772" t="str">
        <f>VLOOKUP(A36,EQUIPOS!A6:D154,3,FALSE)</f>
        <v>Camión de Slurry</v>
      </c>
      <c r="C36" s="773"/>
      <c r="D36" s="773"/>
      <c r="E36" s="773"/>
      <c r="F36" s="773"/>
      <c r="G36" s="773"/>
      <c r="H36" s="774"/>
      <c r="I36" s="222"/>
      <c r="J36" s="223"/>
      <c r="K36" s="224">
        <f>VLOOKUP(A36,EQUIPOS!A6:D163,4,FALSE)</f>
        <v>179271.4681356159</v>
      </c>
      <c r="L36" s="225"/>
      <c r="M36" s="226">
        <v>600</v>
      </c>
      <c r="N36" s="227">
        <f>K36/M36</f>
        <v>298.78578022602647</v>
      </c>
    </row>
    <row r="37" spans="1:14">
      <c r="A37" s="113" t="s">
        <v>845</v>
      </c>
      <c r="B37" s="772" t="str">
        <f>VLOOKUP(A37,EQUIPOS!A7:D154,3,FALSE)</f>
        <v xml:space="preserve">Compresor (barrido y soplado)
</v>
      </c>
      <c r="C37" s="773"/>
      <c r="D37" s="773"/>
      <c r="E37" s="773"/>
      <c r="F37" s="773"/>
      <c r="G37" s="773"/>
      <c r="H37" s="774"/>
      <c r="I37" s="222"/>
      <c r="J37" s="223"/>
      <c r="K37" s="224">
        <f>VLOOKUP(A37,EQUIPOS!A7:D164,4,FALSE)</f>
        <v>67299.216316844628</v>
      </c>
      <c r="L37" s="225"/>
      <c r="M37" s="226">
        <v>600</v>
      </c>
      <c r="N37" s="227">
        <f>K37/M37</f>
        <v>112.16536052807437</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0.74385046586334991</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411.69499121996421</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1127</v>
      </c>
      <c r="B48" s="43" t="str">
        <f>VLOOKUP(A48,MATERIALES!A5:D373,3,FALSE)</f>
        <v>Agregado tipo LA 5 (lechadas)</v>
      </c>
      <c r="C48" s="236"/>
      <c r="D48" s="236"/>
      <c r="E48" s="236"/>
      <c r="F48" s="236"/>
      <c r="G48" s="236"/>
      <c r="H48" s="236"/>
      <c r="I48" s="223"/>
      <c r="J48" s="200" t="str">
        <f>VLOOKUP(A48,MATERIALES!A4:D640,2,FALSE)</f>
        <v>m3</v>
      </c>
      <c r="K48" s="357">
        <v>9.4999999999999998E-3</v>
      </c>
      <c r="L48" s="222"/>
      <c r="M48" s="352">
        <f>VLOOKUP(A48,MATERIALES!A5:D396,4,FALSE)</f>
        <v>55049.972505291735</v>
      </c>
      <c r="N48" s="227">
        <f>K48*M48</f>
        <v>522.97473880027144</v>
      </c>
    </row>
    <row r="49" spans="1:14">
      <c r="A49" s="108" t="s">
        <v>1328</v>
      </c>
      <c r="B49" s="43" t="str">
        <f>VLOOKUP(A49,MATERIALES!A6:D373,3,FALSE)</f>
        <v>Emulsión CRL-1h</v>
      </c>
      <c r="C49" s="236"/>
      <c r="D49" s="236"/>
      <c r="E49" s="236"/>
      <c r="F49" s="236"/>
      <c r="G49" s="236"/>
      <c r="H49" s="236"/>
      <c r="I49" s="223"/>
      <c r="J49" s="200" t="str">
        <f>VLOOKUP(A49,MATERIALES!A5:D641,2,FALSE)</f>
        <v>lt</v>
      </c>
      <c r="K49" s="237">
        <v>1.71</v>
      </c>
      <c r="L49" s="222"/>
      <c r="M49" s="352">
        <f>VLOOKUP(A49,MATERIALES!A6:D397,4,FALSE)</f>
        <v>1639.2129653869665</v>
      </c>
      <c r="N49" s="227">
        <f>K49*M49</f>
        <v>2803.0541708117125</v>
      </c>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SUM(N48:N53)</f>
        <v>3326.0289096119841</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1830</v>
      </c>
      <c r="B59" s="46" t="str">
        <f>VLOOKUP(A59,TRANSPORTE!A5:D117,3,FALSE)</f>
        <v>Transporte de agregado tipo LA-3</v>
      </c>
      <c r="C59" s="272"/>
      <c r="D59" s="272"/>
      <c r="E59" s="272"/>
      <c r="F59" s="272"/>
      <c r="G59" s="272"/>
      <c r="H59" s="266" t="s">
        <v>2122</v>
      </c>
      <c r="I59" s="358">
        <v>9.4999999999999998E-3</v>
      </c>
      <c r="J59" s="241">
        <v>1</v>
      </c>
      <c r="K59" s="358">
        <f>I59*J59</f>
        <v>9.4999999999999998E-3</v>
      </c>
      <c r="L59" s="763">
        <f>VLOOKUP(A59,TRANSPORTE!A5:D117,4,FALSE)</f>
        <v>1355.0479121462611</v>
      </c>
      <c r="M59" s="764"/>
      <c r="N59" s="242">
        <f>K59*L59</f>
        <v>12.872955165389479</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12.872955165389479</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710</v>
      </c>
      <c r="B70" s="49" t="str">
        <f>VLOOKUP(A70,'MANO DE OBRA'!A8:D68,3,FALSE)</f>
        <v>Obrero (4)</v>
      </c>
      <c r="C70" s="47"/>
      <c r="D70" s="47"/>
      <c r="E70" s="47"/>
      <c r="F70" s="47"/>
      <c r="G70" s="47"/>
      <c r="H70" s="47"/>
      <c r="I70" s="247">
        <f>K70/J70*100</f>
        <v>135330.79999999999</v>
      </c>
      <c r="J70" s="248">
        <v>185</v>
      </c>
      <c r="K70" s="249">
        <f>VLOOKUP(A70,'MANO DE OBRA'!A8:D99,4,FALSE)</f>
        <v>250361.97999999998</v>
      </c>
      <c r="L70" s="50"/>
      <c r="M70" s="250">
        <v>4800</v>
      </c>
      <c r="N70" s="345">
        <f>K70/M70</f>
        <v>52.158745833333327</v>
      </c>
      <c r="O70" s="106"/>
    </row>
    <row r="71" spans="1:15">
      <c r="A71" t="s">
        <v>728</v>
      </c>
      <c r="B71" s="49" t="str">
        <f>VLOOKUP(A71,'MANO DE OBRA'!A8:D69,3,FALSE)</f>
        <v>Oficial</v>
      </c>
      <c r="C71" s="47"/>
      <c r="D71" s="47"/>
      <c r="E71" s="47"/>
      <c r="F71" s="47"/>
      <c r="G71" s="47"/>
      <c r="H71" s="47"/>
      <c r="I71" s="247">
        <f>K71/J71*100</f>
        <v>57668.23979157189</v>
      </c>
      <c r="J71" s="248">
        <v>185</v>
      </c>
      <c r="K71" s="249">
        <f>VLOOKUP(A71,'MANO DE OBRA'!A8:D100,4,FALSE)</f>
        <v>106686.24361440798</v>
      </c>
      <c r="L71" s="50"/>
      <c r="M71" s="254">
        <v>4800</v>
      </c>
      <c r="N71" s="345">
        <f>K71/M71</f>
        <v>22.226300753001663</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SUM(N70:N75)</f>
        <v>74.385046586334994</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3824.9819025836732</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764.99638051673469</v>
      </c>
      <c r="M83" s="794"/>
      <c r="N83" s="51"/>
    </row>
    <row r="84" spans="1:14">
      <c r="B84" s="89" t="s">
        <v>2090</v>
      </c>
      <c r="C84" s="90"/>
      <c r="D84" s="90"/>
      <c r="E84" s="90"/>
      <c r="F84" s="90"/>
      <c r="G84" s="90"/>
      <c r="H84" s="90"/>
      <c r="I84" s="87"/>
      <c r="J84" s="88"/>
      <c r="K84" s="259">
        <v>0.05</v>
      </c>
      <c r="L84" s="793">
        <f>N78*K84</f>
        <v>191.24909512918367</v>
      </c>
      <c r="M84" s="794"/>
      <c r="N84" s="51"/>
    </row>
    <row r="85" spans="1:14" ht="15.75" thickBot="1">
      <c r="B85" s="91" t="s">
        <v>2091</v>
      </c>
      <c r="C85" s="92"/>
      <c r="D85" s="92"/>
      <c r="E85" s="92"/>
      <c r="F85" s="92"/>
      <c r="G85" s="92"/>
      <c r="H85" s="92"/>
      <c r="I85" s="93"/>
      <c r="J85" s="94"/>
      <c r="K85" s="260">
        <v>0.05</v>
      </c>
      <c r="L85" s="795">
        <f>N78*K85</f>
        <v>191.24909512918367</v>
      </c>
      <c r="M85" s="796"/>
      <c r="N85" s="51"/>
    </row>
    <row r="86" spans="1:14" ht="15.75" thickBot="1">
      <c r="B86" s="759" t="s">
        <v>2072</v>
      </c>
      <c r="C86" s="760"/>
      <c r="D86" s="760"/>
      <c r="E86" s="760"/>
      <c r="F86" s="760"/>
      <c r="G86" s="760"/>
      <c r="H86" s="760"/>
      <c r="I86" s="760"/>
      <c r="J86" s="760"/>
      <c r="K86" s="760"/>
      <c r="L86" s="760"/>
      <c r="M86" s="761"/>
      <c r="N86" s="52">
        <f>L83+L84+L85</f>
        <v>1147.4945707751019</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4972.4764733587754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280</v>
      </c>
      <c r="C31" s="81" t="s">
        <v>2156</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809</v>
      </c>
      <c r="B36" s="772" t="str">
        <f>VLOOKUP(A36,EQUIPOS!A6:D154,3,FALSE)</f>
        <v>Camión de Slurry</v>
      </c>
      <c r="C36" s="773"/>
      <c r="D36" s="773"/>
      <c r="E36" s="773"/>
      <c r="F36" s="773"/>
      <c r="G36" s="773"/>
      <c r="H36" s="774"/>
      <c r="I36" s="222"/>
      <c r="J36" s="223"/>
      <c r="K36" s="224">
        <f>VLOOKUP(A36,EQUIPOS!A6:D163,4,FALSE)</f>
        <v>179271.4681356159</v>
      </c>
      <c r="L36" s="225"/>
      <c r="M36" s="226">
        <v>600</v>
      </c>
      <c r="N36" s="227">
        <f>K36/M36</f>
        <v>298.78578022602647</v>
      </c>
    </row>
    <row r="37" spans="1:14">
      <c r="A37" s="113" t="s">
        <v>845</v>
      </c>
      <c r="B37" s="772" t="str">
        <f>VLOOKUP(A37,EQUIPOS!A7:D154,3,FALSE)</f>
        <v xml:space="preserve">Compresor (barrido y soplado)
</v>
      </c>
      <c r="C37" s="773"/>
      <c r="D37" s="773"/>
      <c r="E37" s="773"/>
      <c r="F37" s="773"/>
      <c r="G37" s="773"/>
      <c r="H37" s="774"/>
      <c r="I37" s="222"/>
      <c r="J37" s="223"/>
      <c r="K37" s="224">
        <f>VLOOKUP(A37,EQUIPOS!A7:D164,4,FALSE)</f>
        <v>67299.216316844628</v>
      </c>
      <c r="L37" s="225"/>
      <c r="M37" s="226">
        <v>600</v>
      </c>
      <c r="N37" s="227">
        <f>K37/M37</f>
        <v>112.16536052807437</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0.74385046586334991</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411.69499121996421</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1125</v>
      </c>
      <c r="B48" s="43" t="str">
        <f>VLOOKUP(A48,MATERIALES!A5:D373,3,FALSE)</f>
        <v>Agregado tipo LA 4 (lechadas)</v>
      </c>
      <c r="C48" s="236"/>
      <c r="D48" s="236"/>
      <c r="E48" s="236"/>
      <c r="F48" s="236"/>
      <c r="G48" s="236"/>
      <c r="H48" s="236"/>
      <c r="I48" s="223"/>
      <c r="J48" s="200" t="str">
        <f>VLOOKUP(A48,MATERIALES!A4:D640,2,FALSE)</f>
        <v>m3</v>
      </c>
      <c r="K48" s="359">
        <v>4.7499999999999999E-3</v>
      </c>
      <c r="L48" s="222"/>
      <c r="M48" s="352">
        <f>VLOOKUP(A48,MATERIALES!A5:D396,4,FALSE)</f>
        <v>55049.972505291735</v>
      </c>
      <c r="N48" s="227">
        <f>K48*M48</f>
        <v>261.48736940013572</v>
      </c>
    </row>
    <row r="49" spans="1:14">
      <c r="A49" s="108" t="s">
        <v>1328</v>
      </c>
      <c r="B49" s="43" t="str">
        <f>VLOOKUP(A49,MATERIALES!A6:D373,3,FALSE)</f>
        <v>Emulsión CRL-1h</v>
      </c>
      <c r="C49" s="236"/>
      <c r="D49" s="236"/>
      <c r="E49" s="236"/>
      <c r="F49" s="236"/>
      <c r="G49" s="236"/>
      <c r="H49" s="236"/>
      <c r="I49" s="223"/>
      <c r="J49" s="200" t="str">
        <f>VLOOKUP(A49,MATERIALES!A5:D641,2,FALSE)</f>
        <v>lt</v>
      </c>
      <c r="K49" s="359">
        <v>1.0687499999999999</v>
      </c>
      <c r="L49" s="222"/>
      <c r="M49" s="352">
        <f>VLOOKUP(A49,MATERIALES!A6:D397,4,FALSE)</f>
        <v>1639.2129653869665</v>
      </c>
      <c r="N49" s="227">
        <f>K49*M49</f>
        <v>1751.9088567573203</v>
      </c>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ht="15.75" thickBot="1">
      <c r="B52" s="754"/>
      <c r="C52" s="755"/>
      <c r="D52" s="755"/>
      <c r="E52" s="755"/>
      <c r="F52" s="755"/>
      <c r="G52" s="755"/>
      <c r="H52" s="755"/>
      <c r="I52" s="756"/>
      <c r="J52" s="42"/>
      <c r="K52" s="44"/>
      <c r="L52" s="757"/>
      <c r="M52" s="758"/>
      <c r="N52" s="45"/>
    </row>
    <row r="53" spans="1:14" ht="15.75" thickBot="1">
      <c r="B53" s="759" t="s">
        <v>2072</v>
      </c>
      <c r="C53" s="760"/>
      <c r="D53" s="760"/>
      <c r="E53" s="760"/>
      <c r="F53" s="760"/>
      <c r="G53" s="760"/>
      <c r="H53" s="760"/>
      <c r="I53" s="760"/>
      <c r="J53" s="760"/>
      <c r="K53" s="760"/>
      <c r="L53" s="760"/>
      <c r="M53" s="761"/>
      <c r="N53" s="344">
        <f>SUM(N48:N52)</f>
        <v>2013.3962261574561</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1832</v>
      </c>
      <c r="B58" s="46" t="str">
        <f>VLOOKUP(A58,TRANSPORTE!A5:D117,3,FALSE)</f>
        <v>Transporte de agregado tipo LA-4</v>
      </c>
      <c r="C58" s="272"/>
      <c r="D58" s="272"/>
      <c r="E58" s="272"/>
      <c r="F58" s="272"/>
      <c r="G58" s="272"/>
      <c r="H58" s="266" t="s">
        <v>2122</v>
      </c>
      <c r="I58" s="360">
        <v>4.7499999999999999E-3</v>
      </c>
      <c r="J58" s="241">
        <v>1</v>
      </c>
      <c r="K58" s="360">
        <f>I58*J58</f>
        <v>4.7499999999999999E-3</v>
      </c>
      <c r="L58" s="763">
        <f>VLOOKUP(A58,TRANSPORTE!A5:D117,4,FALSE)</f>
        <v>1355.0479121462611</v>
      </c>
      <c r="M58" s="764"/>
      <c r="N58" s="242">
        <f>K58*L58</f>
        <v>6.4364775826947396</v>
      </c>
    </row>
    <row r="59" spans="1:14">
      <c r="B59" s="46"/>
      <c r="C59" s="47"/>
      <c r="D59" s="47"/>
      <c r="E59" s="47"/>
      <c r="F59" s="47"/>
      <c r="G59" s="47"/>
      <c r="H59" s="243"/>
      <c r="I59" s="234"/>
      <c r="J59" s="234"/>
      <c r="K59" s="234"/>
      <c r="L59" s="244"/>
      <c r="M59" s="245"/>
      <c r="N59" s="246"/>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N58+N59+N60+N61+N62</f>
        <v>6.4364775826947396</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788"/>
      <c r="N68" s="98" t="s">
        <v>2071</v>
      </c>
    </row>
    <row r="69" spans="1:15">
      <c r="A69" t="s">
        <v>710</v>
      </c>
      <c r="B69" s="49" t="str">
        <f>VLOOKUP(A69,'MANO DE OBRA'!A8:D68,3,FALSE)</f>
        <v>Obrero (4)</v>
      </c>
      <c r="C69" s="47"/>
      <c r="D69" s="47"/>
      <c r="E69" s="47"/>
      <c r="F69" s="47"/>
      <c r="G69" s="47"/>
      <c r="H69" s="47"/>
      <c r="I69" s="247">
        <f>K69/J69*100</f>
        <v>135330.79999999999</v>
      </c>
      <c r="J69" s="248">
        <v>185</v>
      </c>
      <c r="K69" s="249">
        <f>VLOOKUP(A69,'MANO DE OBRA'!A8:D99,4,FALSE)</f>
        <v>250361.97999999998</v>
      </c>
      <c r="L69" s="50"/>
      <c r="M69" s="250">
        <v>4800</v>
      </c>
      <c r="N69" s="345">
        <f>K69/M69</f>
        <v>52.158745833333327</v>
      </c>
      <c r="O69" s="106"/>
    </row>
    <row r="70" spans="1:15">
      <c r="A70" t="s">
        <v>728</v>
      </c>
      <c r="B70" s="49" t="str">
        <f>VLOOKUP(A70,'MANO DE OBRA'!A8:D69,3,FALSE)</f>
        <v>Oficial</v>
      </c>
      <c r="C70" s="47"/>
      <c r="D70" s="47"/>
      <c r="E70" s="47"/>
      <c r="F70" s="47"/>
      <c r="G70" s="47"/>
      <c r="H70" s="47"/>
      <c r="I70" s="247">
        <f>K70/J70*100</f>
        <v>57668.23979157189</v>
      </c>
      <c r="J70" s="248">
        <v>185</v>
      </c>
      <c r="K70" s="249">
        <f>VLOOKUP(A70,'MANO DE OBRA'!A8:D100,4,FALSE)</f>
        <v>106686.24361440798</v>
      </c>
      <c r="L70" s="50"/>
      <c r="M70" s="254">
        <v>4800</v>
      </c>
      <c r="N70" s="345">
        <f>K70/M70</f>
        <v>22.226300753001663</v>
      </c>
    </row>
    <row r="71" spans="1:15">
      <c r="B71" s="49"/>
      <c r="C71" s="47"/>
      <c r="D71" s="47"/>
      <c r="E71" s="47"/>
      <c r="F71" s="47"/>
      <c r="G71" s="47"/>
      <c r="H71" s="47"/>
      <c r="I71" s="234"/>
      <c r="J71" s="252"/>
      <c r="K71" s="253"/>
      <c r="L71" s="50"/>
      <c r="M71" s="255"/>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SUM(N69:N75)</f>
        <v>74.385046586334994</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N43+N53+N64+N76</f>
        <v>2505.9127415464504</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501.1825483092901</v>
      </c>
      <c r="M83" s="794"/>
      <c r="N83" s="51"/>
    </row>
    <row r="84" spans="1:14">
      <c r="B84" s="89" t="s">
        <v>2090</v>
      </c>
      <c r="C84" s="90"/>
      <c r="D84" s="90"/>
      <c r="E84" s="90"/>
      <c r="F84" s="90"/>
      <c r="G84" s="90"/>
      <c r="H84" s="90"/>
      <c r="I84" s="87"/>
      <c r="J84" s="88"/>
      <c r="K84" s="259">
        <v>0.05</v>
      </c>
      <c r="L84" s="793">
        <f>N78*K84</f>
        <v>125.29563707732252</v>
      </c>
      <c r="M84" s="794"/>
      <c r="N84" s="51"/>
    </row>
    <row r="85" spans="1:14" ht="15.75" thickBot="1">
      <c r="B85" s="91" t="s">
        <v>2091</v>
      </c>
      <c r="C85" s="92"/>
      <c r="D85" s="92"/>
      <c r="E85" s="92"/>
      <c r="F85" s="92"/>
      <c r="G85" s="92"/>
      <c r="H85" s="92"/>
      <c r="I85" s="93"/>
      <c r="J85" s="94"/>
      <c r="K85" s="260">
        <v>0.05</v>
      </c>
      <c r="L85" s="795">
        <f>N78*K85</f>
        <v>125.29563707732252</v>
      </c>
      <c r="M85" s="796"/>
      <c r="N85" s="51"/>
    </row>
    <row r="86" spans="1:14" ht="15.75" thickBot="1">
      <c r="B86" s="759" t="s">
        <v>2072</v>
      </c>
      <c r="C86" s="760"/>
      <c r="D86" s="760"/>
      <c r="E86" s="760"/>
      <c r="F86" s="760"/>
      <c r="G86" s="760"/>
      <c r="H86" s="760"/>
      <c r="I86" s="760"/>
      <c r="J86" s="760"/>
      <c r="K86" s="760"/>
      <c r="L86" s="760"/>
      <c r="M86" s="761"/>
      <c r="N86" s="52">
        <f>L83+L84+L85</f>
        <v>751.77382246393518</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3257.6865640103856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282</v>
      </c>
      <c r="C31" s="81" t="s">
        <v>2157</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809</v>
      </c>
      <c r="B36" s="772" t="str">
        <f>VLOOKUP(A36,EQUIPOS!A6:D154,3,FALSE)</f>
        <v>Camión de Slurry</v>
      </c>
      <c r="C36" s="773"/>
      <c r="D36" s="773"/>
      <c r="E36" s="773"/>
      <c r="F36" s="773"/>
      <c r="G36" s="773"/>
      <c r="H36" s="774"/>
      <c r="I36" s="222"/>
      <c r="J36" s="223"/>
      <c r="K36" s="224">
        <f>VLOOKUP(A36,EQUIPOS!A6:D163,4,FALSE)</f>
        <v>179271.4681356159</v>
      </c>
      <c r="L36" s="225"/>
      <c r="M36" s="226">
        <v>600</v>
      </c>
      <c r="N36" s="227">
        <f>K36/M36</f>
        <v>298.78578022602647</v>
      </c>
    </row>
    <row r="37" spans="1:14">
      <c r="A37" s="113" t="s">
        <v>845</v>
      </c>
      <c r="B37" s="772" t="str">
        <f>VLOOKUP(A37,EQUIPOS!A7:D154,3,FALSE)</f>
        <v xml:space="preserve">Compresor (barrido y soplado)
</v>
      </c>
      <c r="C37" s="773"/>
      <c r="D37" s="773"/>
      <c r="E37" s="773"/>
      <c r="F37" s="773"/>
      <c r="G37" s="773"/>
      <c r="H37" s="774"/>
      <c r="I37" s="222"/>
      <c r="J37" s="223"/>
      <c r="K37" s="224">
        <f>VLOOKUP(A37,EQUIPOS!A7:D164,4,FALSE)</f>
        <v>67299.216316844628</v>
      </c>
      <c r="L37" s="225"/>
      <c r="M37" s="226">
        <v>600</v>
      </c>
      <c r="N37" s="227">
        <f>K37/M37</f>
        <v>112.16536052807437</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0.74385046586334991</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411.69499121996421</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1123</v>
      </c>
      <c r="B48" s="43" t="str">
        <f>VLOOKUP(A48,MATERIALES!A5:D373,3,FALSE)</f>
        <v>Agregado tipo LA 13 (lechadas)</v>
      </c>
      <c r="C48" s="236"/>
      <c r="D48" s="236"/>
      <c r="E48" s="236"/>
      <c r="F48" s="236"/>
      <c r="G48" s="236"/>
      <c r="H48" s="236"/>
      <c r="I48" s="223"/>
      <c r="J48" s="200" t="str">
        <f>VLOOKUP(A48,MATERIALES!A4:D640,2,FALSE)</f>
        <v>m3</v>
      </c>
      <c r="K48" s="357">
        <v>1.2500000000000001E-2</v>
      </c>
      <c r="L48" s="222"/>
      <c r="M48" s="352">
        <f>VLOOKUP(A48,MATERIALES!A5:D396,4,FALSE)</f>
        <v>55049.972505291735</v>
      </c>
      <c r="N48" s="227">
        <f>K48*M48</f>
        <v>688.12465631614668</v>
      </c>
    </row>
    <row r="49" spans="1:14">
      <c r="A49" s="108" t="s">
        <v>1330</v>
      </c>
      <c r="B49" s="43" t="str">
        <f>VLOOKUP(A49,MATERIALES!A6:D373,3,FALSE)</f>
        <v>Emulsión CRL-1hm</v>
      </c>
      <c r="C49" s="236"/>
      <c r="D49" s="236"/>
      <c r="E49" s="236"/>
      <c r="F49" s="236"/>
      <c r="G49" s="236"/>
      <c r="H49" s="236"/>
      <c r="I49" s="223"/>
      <c r="J49" s="200" t="str">
        <f>VLOOKUP(A49,MATERIALES!A5:D641,2,FALSE)</f>
        <v>lt</v>
      </c>
      <c r="K49" s="357">
        <v>1.4625000000000001</v>
      </c>
      <c r="L49" s="222"/>
      <c r="M49" s="352">
        <f>VLOOKUP(A49,MATERIALES!A6:D397,4,FALSE)</f>
        <v>1823.0502494463242</v>
      </c>
      <c r="N49" s="227">
        <f>K49*M49</f>
        <v>2666.2109898152494</v>
      </c>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ht="15.75" thickBot="1">
      <c r="B52" s="754"/>
      <c r="C52" s="755"/>
      <c r="D52" s="755"/>
      <c r="E52" s="755"/>
      <c r="F52" s="755"/>
      <c r="G52" s="755"/>
      <c r="H52" s="755"/>
      <c r="I52" s="756"/>
      <c r="J52" s="42"/>
      <c r="K52" s="44"/>
      <c r="L52" s="757"/>
      <c r="M52" s="758"/>
      <c r="N52" s="45"/>
    </row>
    <row r="53" spans="1:14" ht="15.75" thickBot="1">
      <c r="B53" s="759" t="s">
        <v>2072</v>
      </c>
      <c r="C53" s="760"/>
      <c r="D53" s="760"/>
      <c r="E53" s="760"/>
      <c r="F53" s="760"/>
      <c r="G53" s="760"/>
      <c r="H53" s="760"/>
      <c r="I53" s="760"/>
      <c r="J53" s="760"/>
      <c r="K53" s="760"/>
      <c r="L53" s="760"/>
      <c r="M53" s="761"/>
      <c r="N53" s="344">
        <f>SUM(N48:N52)</f>
        <v>3354.3356461313961</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1826</v>
      </c>
      <c r="B58" s="46" t="str">
        <f>VLOOKUP(A58,TRANSPORTE!A5:D117,3,FALSE)</f>
        <v>Transporte de agregado tipo LA-1</v>
      </c>
      <c r="C58" s="272"/>
      <c r="D58" s="272"/>
      <c r="E58" s="272"/>
      <c r="F58" s="272"/>
      <c r="G58" s="272"/>
      <c r="H58" s="266" t="s">
        <v>2122</v>
      </c>
      <c r="I58" s="358">
        <v>1.2500000000000001E-2</v>
      </c>
      <c r="J58" s="241">
        <v>1</v>
      </c>
      <c r="K58" s="358">
        <f>I58*J58</f>
        <v>1.2500000000000001E-2</v>
      </c>
      <c r="L58" s="763">
        <f>VLOOKUP(A58,TRANSPORTE!A5:D117,4,FALSE)</f>
        <v>1355.0479121462611</v>
      </c>
      <c r="M58" s="764"/>
      <c r="N58" s="242">
        <f>K58*L58</f>
        <v>16.938098901828265</v>
      </c>
    </row>
    <row r="59" spans="1:14">
      <c r="B59" s="46"/>
      <c r="C59" s="47"/>
      <c r="D59" s="47"/>
      <c r="E59" s="47"/>
      <c r="F59" s="47"/>
      <c r="G59" s="47"/>
      <c r="H59" s="243"/>
      <c r="I59" s="234"/>
      <c r="J59" s="234"/>
      <c r="K59" s="234"/>
      <c r="L59" s="244"/>
      <c r="M59" s="245"/>
      <c r="N59" s="246"/>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N58+N59+N60+N61+N62</f>
        <v>16.938098901828265</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788"/>
      <c r="N68" s="98" t="s">
        <v>2071</v>
      </c>
    </row>
    <row r="69" spans="1:15">
      <c r="A69" t="s">
        <v>710</v>
      </c>
      <c r="B69" s="49" t="str">
        <f>VLOOKUP(A69,'MANO DE OBRA'!A8:D68,3,FALSE)</f>
        <v>Obrero (4)</v>
      </c>
      <c r="C69" s="47"/>
      <c r="D69" s="47"/>
      <c r="E69" s="47"/>
      <c r="F69" s="47"/>
      <c r="G69" s="47"/>
      <c r="H69" s="47"/>
      <c r="I69" s="247">
        <f>K69/J69*100</f>
        <v>135330.79999999999</v>
      </c>
      <c r="J69" s="248">
        <v>185</v>
      </c>
      <c r="K69" s="249">
        <f>VLOOKUP(A69,'MANO DE OBRA'!A8:D99,4,FALSE)</f>
        <v>250361.97999999998</v>
      </c>
      <c r="L69" s="50"/>
      <c r="M69" s="250">
        <v>4800</v>
      </c>
      <c r="N69" s="345">
        <f>K69/M69</f>
        <v>52.158745833333327</v>
      </c>
      <c r="O69" s="106"/>
    </row>
    <row r="70" spans="1:15">
      <c r="A70" t="s">
        <v>728</v>
      </c>
      <c r="B70" s="49" t="str">
        <f>VLOOKUP(A70,'MANO DE OBRA'!A8:D69,3,FALSE)</f>
        <v>Oficial</v>
      </c>
      <c r="C70" s="47"/>
      <c r="D70" s="47"/>
      <c r="E70" s="47"/>
      <c r="F70" s="47"/>
      <c r="G70" s="47"/>
      <c r="H70" s="47"/>
      <c r="I70" s="247">
        <f>K70/J70*100</f>
        <v>57668.23979157189</v>
      </c>
      <c r="J70" s="248">
        <v>185</v>
      </c>
      <c r="K70" s="249">
        <f>VLOOKUP(A70,'MANO DE OBRA'!A8:D100,4,FALSE)</f>
        <v>106686.24361440798</v>
      </c>
      <c r="L70" s="50"/>
      <c r="M70" s="254">
        <v>4800</v>
      </c>
      <c r="N70" s="345">
        <f>K70/M70</f>
        <v>22.226300753001663</v>
      </c>
    </row>
    <row r="71" spans="1:15">
      <c r="B71" s="49"/>
      <c r="C71" s="47"/>
      <c r="D71" s="47"/>
      <c r="E71" s="47"/>
      <c r="F71" s="47"/>
      <c r="G71" s="47"/>
      <c r="H71" s="47"/>
      <c r="I71" s="234"/>
      <c r="J71" s="252"/>
      <c r="K71" s="253"/>
      <c r="L71" s="50"/>
      <c r="M71" s="255"/>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125"/>
    </row>
    <row r="76" spans="1:15" ht="15.75" thickBot="1">
      <c r="B76" s="765" t="s">
        <v>2072</v>
      </c>
      <c r="C76" s="766"/>
      <c r="D76" s="766"/>
      <c r="E76" s="766"/>
      <c r="F76" s="766"/>
      <c r="G76" s="766"/>
      <c r="H76" s="766"/>
      <c r="I76" s="766"/>
      <c r="J76" s="766"/>
      <c r="K76" s="766"/>
      <c r="L76" s="766"/>
      <c r="M76" s="767"/>
      <c r="N76" s="401">
        <f>SUM(N69:N75)</f>
        <v>74.385046586334994</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N43+N53+N64+N76</f>
        <v>3857.3537828395238</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771.4707565679048</v>
      </c>
      <c r="M83" s="794"/>
      <c r="N83" s="51"/>
    </row>
    <row r="84" spans="1:14">
      <c r="B84" s="89" t="s">
        <v>2090</v>
      </c>
      <c r="C84" s="90"/>
      <c r="D84" s="90"/>
      <c r="E84" s="90"/>
      <c r="F84" s="90"/>
      <c r="G84" s="90"/>
      <c r="H84" s="90"/>
      <c r="I84" s="87"/>
      <c r="J84" s="88"/>
      <c r="K84" s="259">
        <v>0.05</v>
      </c>
      <c r="L84" s="793">
        <f>N78*K84</f>
        <v>192.8676891419762</v>
      </c>
      <c r="M84" s="794"/>
      <c r="N84" s="51"/>
    </row>
    <row r="85" spans="1:14" ht="15.75" thickBot="1">
      <c r="B85" s="91" t="s">
        <v>2091</v>
      </c>
      <c r="C85" s="92"/>
      <c r="D85" s="92"/>
      <c r="E85" s="92"/>
      <c r="F85" s="92"/>
      <c r="G85" s="92"/>
      <c r="H85" s="92"/>
      <c r="I85" s="93"/>
      <c r="J85" s="94"/>
      <c r="K85" s="260">
        <v>0.05</v>
      </c>
      <c r="L85" s="795">
        <f>N78*K85</f>
        <v>192.8676891419762</v>
      </c>
      <c r="M85" s="796"/>
      <c r="N85" s="51"/>
    </row>
    <row r="86" spans="1:14" ht="15.75" thickBot="1">
      <c r="B86" s="759" t="s">
        <v>2072</v>
      </c>
      <c r="C86" s="760"/>
      <c r="D86" s="760"/>
      <c r="E86" s="760"/>
      <c r="F86" s="760"/>
      <c r="G86" s="760"/>
      <c r="H86" s="760"/>
      <c r="I86" s="760"/>
      <c r="J86" s="760"/>
      <c r="K86" s="760"/>
      <c r="L86" s="760"/>
      <c r="M86" s="761"/>
      <c r="N86" s="52">
        <f>L83+L84+L85</f>
        <v>1157.2061348518571</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5014.5599176913811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284</v>
      </c>
      <c r="C31" s="81" t="s">
        <v>2158</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809</v>
      </c>
      <c r="B36" s="772" t="str">
        <f>VLOOKUP(A36,EQUIPOS!A6:D154,3,FALSE)</f>
        <v>Camión de Slurry</v>
      </c>
      <c r="C36" s="773"/>
      <c r="D36" s="773"/>
      <c r="E36" s="773"/>
      <c r="F36" s="773"/>
      <c r="G36" s="773"/>
      <c r="H36" s="774"/>
      <c r="I36" s="222"/>
      <c r="J36" s="223"/>
      <c r="K36" s="224">
        <f>VLOOKUP(A36,EQUIPOS!A6:D163,4,FALSE)</f>
        <v>179271.4681356159</v>
      </c>
      <c r="L36" s="225"/>
      <c r="M36" s="226">
        <v>600</v>
      </c>
      <c r="N36" s="227">
        <f>K36/M36</f>
        <v>298.78578022602647</v>
      </c>
    </row>
    <row r="37" spans="1:14">
      <c r="A37" s="113" t="s">
        <v>845</v>
      </c>
      <c r="B37" s="772" t="str">
        <f>VLOOKUP(A37,EQUIPOS!A7:D154,3,FALSE)</f>
        <v xml:space="preserve">Compresor (barrido y soplado)
</v>
      </c>
      <c r="C37" s="773"/>
      <c r="D37" s="773"/>
      <c r="E37" s="773"/>
      <c r="F37" s="773"/>
      <c r="G37" s="773"/>
      <c r="H37" s="774"/>
      <c r="I37" s="222"/>
      <c r="J37" s="223"/>
      <c r="K37" s="224">
        <f>VLOOKUP(A37,EQUIPOS!A7:D164,4,FALSE)</f>
        <v>67299.216316844628</v>
      </c>
      <c r="L37" s="225"/>
      <c r="M37" s="226">
        <v>600</v>
      </c>
      <c r="N37" s="227">
        <f>K37/M37</f>
        <v>112.16536052807437</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0.74385046586334991</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411.69499121996421</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1121</v>
      </c>
      <c r="B48" s="43" t="str">
        <f>VLOOKUP(A48,MATERIALES!A5:D373,3,FALSE)</f>
        <v>Agregado tipo LA 10 (lechadas)</v>
      </c>
      <c r="C48" s="236"/>
      <c r="D48" s="236"/>
      <c r="E48" s="236"/>
      <c r="F48" s="236"/>
      <c r="G48" s="236"/>
      <c r="H48" s="236"/>
      <c r="I48" s="223"/>
      <c r="J48" s="200" t="str">
        <f>VLOOKUP(A48,MATERIALES!A4:D640,2,FALSE)</f>
        <v>m3</v>
      </c>
      <c r="K48" s="357">
        <v>9.4999999999999998E-3</v>
      </c>
      <c r="L48" s="222"/>
      <c r="M48" s="352">
        <f>VLOOKUP(A48,MATERIALES!A5:D396,4,FALSE)</f>
        <v>55049.972505291735</v>
      </c>
      <c r="N48" s="227">
        <f>K48*M48</f>
        <v>522.97473880027144</v>
      </c>
    </row>
    <row r="49" spans="1:14">
      <c r="A49" s="108" t="s">
        <v>1330</v>
      </c>
      <c r="B49" s="43" t="str">
        <f>VLOOKUP(A49,MATERIALES!A6:D373,3,FALSE)</f>
        <v>Emulsión CRL-1hm</v>
      </c>
      <c r="C49" s="236"/>
      <c r="D49" s="236"/>
      <c r="E49" s="236"/>
      <c r="F49" s="236"/>
      <c r="G49" s="236"/>
      <c r="H49" s="236"/>
      <c r="I49" s="223"/>
      <c r="J49" s="200" t="str">
        <f>VLOOKUP(A49,MATERIALES!A5:D641,2,FALSE)</f>
        <v>lt</v>
      </c>
      <c r="K49" s="359">
        <v>1.4107499999999999</v>
      </c>
      <c r="L49" s="222"/>
      <c r="M49" s="352">
        <f>VLOOKUP(A49,MATERIALES!A6:D397,4,FALSE)</f>
        <v>1823.0502494463242</v>
      </c>
      <c r="N49" s="227">
        <f>K49*M49</f>
        <v>2571.868139406402</v>
      </c>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ht="15.75" thickBot="1">
      <c r="B52" s="754"/>
      <c r="C52" s="755"/>
      <c r="D52" s="755"/>
      <c r="E52" s="755"/>
      <c r="F52" s="755"/>
      <c r="G52" s="755"/>
      <c r="H52" s="755"/>
      <c r="I52" s="756"/>
      <c r="J52" s="42"/>
      <c r="K52" s="44"/>
      <c r="L52" s="757"/>
      <c r="M52" s="758"/>
      <c r="N52" s="45"/>
    </row>
    <row r="53" spans="1:14" ht="15.75" thickBot="1">
      <c r="B53" s="759" t="s">
        <v>2072</v>
      </c>
      <c r="C53" s="760"/>
      <c r="D53" s="760"/>
      <c r="E53" s="760"/>
      <c r="F53" s="760"/>
      <c r="G53" s="760"/>
      <c r="H53" s="760"/>
      <c r="I53" s="760"/>
      <c r="J53" s="760"/>
      <c r="K53" s="760"/>
      <c r="L53" s="760"/>
      <c r="M53" s="761"/>
      <c r="N53" s="344">
        <f>SUM(N48:N52)</f>
        <v>3094.8428782066735</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1828</v>
      </c>
      <c r="B58" s="46" t="str">
        <f>VLOOKUP(A58,TRANSPORTE!A5:D117,3,FALSE)</f>
        <v>Transporte de agregado tipo LA-2</v>
      </c>
      <c r="C58" s="272"/>
      <c r="D58" s="272"/>
      <c r="E58" s="272"/>
      <c r="F58" s="272"/>
      <c r="G58" s="272"/>
      <c r="H58" s="266" t="s">
        <v>2122</v>
      </c>
      <c r="I58" s="358">
        <v>9.4999999999999998E-3</v>
      </c>
      <c r="J58" s="241">
        <v>1</v>
      </c>
      <c r="K58" s="358">
        <f>I58*J58</f>
        <v>9.4999999999999998E-3</v>
      </c>
      <c r="L58" s="763">
        <f>VLOOKUP(A58,TRANSPORTE!A5:D117,4,FALSE)</f>
        <v>1355.0479121462611</v>
      </c>
      <c r="M58" s="764"/>
      <c r="N58" s="242">
        <f>K58*L58</f>
        <v>12.872955165389479</v>
      </c>
    </row>
    <row r="59" spans="1:14">
      <c r="B59" s="46"/>
      <c r="C59" s="47"/>
      <c r="D59" s="47"/>
      <c r="E59" s="47"/>
      <c r="F59" s="47"/>
      <c r="G59" s="47"/>
      <c r="H59" s="243"/>
      <c r="I59" s="234"/>
      <c r="J59" s="234"/>
      <c r="K59" s="234"/>
      <c r="L59" s="244"/>
      <c r="M59" s="245"/>
      <c r="N59" s="246"/>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N58+N59+N60+N61+N62</f>
        <v>12.872955165389479</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788"/>
      <c r="N68" s="98" t="s">
        <v>2071</v>
      </c>
    </row>
    <row r="69" spans="1:15">
      <c r="A69" t="s">
        <v>710</v>
      </c>
      <c r="B69" s="49" t="str">
        <f>VLOOKUP(A69,'MANO DE OBRA'!A8:D68,3,FALSE)</f>
        <v>Obrero (4)</v>
      </c>
      <c r="C69" s="47"/>
      <c r="D69" s="47"/>
      <c r="E69" s="47"/>
      <c r="F69" s="47"/>
      <c r="G69" s="47"/>
      <c r="H69" s="47"/>
      <c r="I69" s="247">
        <f>K69/J69*100</f>
        <v>135330.79999999999</v>
      </c>
      <c r="J69" s="248">
        <v>185</v>
      </c>
      <c r="K69" s="249">
        <f>VLOOKUP(A69,'MANO DE OBRA'!A8:D99,4,FALSE)</f>
        <v>250361.97999999998</v>
      </c>
      <c r="L69" s="50"/>
      <c r="M69" s="250">
        <v>4800</v>
      </c>
      <c r="N69" s="345">
        <f>K69/M69</f>
        <v>52.158745833333327</v>
      </c>
      <c r="O69" s="106"/>
    </row>
    <row r="70" spans="1:15">
      <c r="A70" t="s">
        <v>728</v>
      </c>
      <c r="B70" s="49" t="str">
        <f>VLOOKUP(A70,'MANO DE OBRA'!A8:D69,3,FALSE)</f>
        <v>Oficial</v>
      </c>
      <c r="C70" s="47"/>
      <c r="D70" s="47"/>
      <c r="E70" s="47"/>
      <c r="F70" s="47"/>
      <c r="G70" s="47"/>
      <c r="H70" s="47"/>
      <c r="I70" s="247">
        <f>K70/J70*100</f>
        <v>57668.23979157189</v>
      </c>
      <c r="J70" s="248">
        <v>185</v>
      </c>
      <c r="K70" s="249">
        <f>VLOOKUP(A70,'MANO DE OBRA'!A8:D100,4,FALSE)</f>
        <v>106686.24361440798</v>
      </c>
      <c r="L70" s="50"/>
      <c r="M70" s="254">
        <v>4800</v>
      </c>
      <c r="N70" s="345">
        <f>K70/M70</f>
        <v>22.226300753001663</v>
      </c>
    </row>
    <row r="71" spans="1:15">
      <c r="B71" s="49"/>
      <c r="C71" s="47"/>
      <c r="D71" s="47"/>
      <c r="E71" s="47"/>
      <c r="F71" s="47"/>
      <c r="G71" s="47"/>
      <c r="H71" s="47"/>
      <c r="I71" s="234"/>
      <c r="J71" s="252"/>
      <c r="K71" s="253"/>
      <c r="L71" s="50"/>
      <c r="M71" s="255"/>
      <c r="N71" s="251"/>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SUM(N69:N75)</f>
        <v>74.385046586334994</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N43+N53+N64+N76</f>
        <v>3593.7958711783626</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718.75917423567262</v>
      </c>
      <c r="M83" s="794"/>
      <c r="N83" s="51"/>
    </row>
    <row r="84" spans="1:14">
      <c r="B84" s="89" t="s">
        <v>2090</v>
      </c>
      <c r="C84" s="90"/>
      <c r="D84" s="90"/>
      <c r="E84" s="90"/>
      <c r="F84" s="90"/>
      <c r="G84" s="90"/>
      <c r="H84" s="90"/>
      <c r="I84" s="87"/>
      <c r="J84" s="88"/>
      <c r="K84" s="259">
        <v>0.05</v>
      </c>
      <c r="L84" s="793">
        <f>N78*K84</f>
        <v>179.68979355891815</v>
      </c>
      <c r="M84" s="794"/>
      <c r="N84" s="51"/>
    </row>
    <row r="85" spans="1:14" ht="15.75" thickBot="1">
      <c r="B85" s="91" t="s">
        <v>2091</v>
      </c>
      <c r="C85" s="92"/>
      <c r="D85" s="92"/>
      <c r="E85" s="92"/>
      <c r="F85" s="92"/>
      <c r="G85" s="92"/>
      <c r="H85" s="92"/>
      <c r="I85" s="93"/>
      <c r="J85" s="94"/>
      <c r="K85" s="260">
        <v>0.05</v>
      </c>
      <c r="L85" s="795">
        <f>N78*K85</f>
        <v>179.68979355891815</v>
      </c>
      <c r="M85" s="796"/>
      <c r="N85" s="51"/>
    </row>
    <row r="86" spans="1:14" ht="15.75" thickBot="1">
      <c r="B86" s="759" t="s">
        <v>2072</v>
      </c>
      <c r="C86" s="760"/>
      <c r="D86" s="760"/>
      <c r="E86" s="760"/>
      <c r="F86" s="760"/>
      <c r="G86" s="760"/>
      <c r="H86" s="760"/>
      <c r="I86" s="760"/>
      <c r="J86" s="760"/>
      <c r="K86" s="760"/>
      <c r="L86" s="760"/>
      <c r="M86" s="761"/>
      <c r="N86" s="52">
        <f>L83+L84+L85</f>
        <v>1078.1387613535089</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4671.9346325318711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286</v>
      </c>
      <c r="C31" s="81" t="s">
        <v>2159</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809</v>
      </c>
      <c r="B36" s="772" t="str">
        <f>VLOOKUP(A36,EQUIPOS!A6:D154,3,FALSE)</f>
        <v>Camión de Slurry</v>
      </c>
      <c r="C36" s="773"/>
      <c r="D36" s="773"/>
      <c r="E36" s="773"/>
      <c r="F36" s="773"/>
      <c r="G36" s="773"/>
      <c r="H36" s="774"/>
      <c r="I36" s="222"/>
      <c r="J36" s="223"/>
      <c r="K36" s="224">
        <f>VLOOKUP(A36,EQUIPOS!A6:D163,4,FALSE)</f>
        <v>179271.4681356159</v>
      </c>
      <c r="L36" s="225"/>
      <c r="M36" s="226">
        <v>600</v>
      </c>
      <c r="N36" s="227">
        <f>K36/M36</f>
        <v>298.78578022602647</v>
      </c>
    </row>
    <row r="37" spans="1:14">
      <c r="A37" s="113" t="s">
        <v>845</v>
      </c>
      <c r="B37" s="772" t="str">
        <f>VLOOKUP(A37,EQUIPOS!A7:D154,3,FALSE)</f>
        <v xml:space="preserve">Compresor (barrido y soplado)
</v>
      </c>
      <c r="C37" s="773"/>
      <c r="D37" s="773"/>
      <c r="E37" s="773"/>
      <c r="F37" s="773"/>
      <c r="G37" s="773"/>
      <c r="H37" s="774"/>
      <c r="I37" s="222"/>
      <c r="J37" s="223"/>
      <c r="K37" s="224">
        <f>VLOOKUP(A37,EQUIPOS!A7:D164,4,FALSE)</f>
        <v>67299.216316844628</v>
      </c>
      <c r="L37" s="225"/>
      <c r="M37" s="226">
        <v>600</v>
      </c>
      <c r="N37" s="227">
        <f>K37/M37</f>
        <v>112.16536052807437</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0.74385046586334991</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411.69499121996421</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1127</v>
      </c>
      <c r="B48" s="43" t="str">
        <f>VLOOKUP(A48,MATERIALES!A5:D373,3,FALSE)</f>
        <v>Agregado tipo LA 5 (lechadas)</v>
      </c>
      <c r="C48" s="236"/>
      <c r="D48" s="236"/>
      <c r="E48" s="236"/>
      <c r="F48" s="236"/>
      <c r="G48" s="236"/>
      <c r="H48" s="236"/>
      <c r="I48" s="223"/>
      <c r="J48" s="200" t="str">
        <f>VLOOKUP(A48,MATERIALES!A4:D640,2,FALSE)</f>
        <v>m3</v>
      </c>
      <c r="K48" s="357">
        <v>9.4999999999999998E-3</v>
      </c>
      <c r="L48" s="222"/>
      <c r="M48" s="352">
        <f>VLOOKUP(A48,MATERIALES!A5:D396,4,FALSE)</f>
        <v>55049.972505291735</v>
      </c>
      <c r="N48" s="227">
        <f>K48*M48</f>
        <v>522.97473880027144</v>
      </c>
    </row>
    <row r="49" spans="1:14">
      <c r="A49" s="108" t="s">
        <v>1330</v>
      </c>
      <c r="B49" s="43" t="str">
        <f>VLOOKUP(A49,MATERIALES!A6:D373,3,FALSE)</f>
        <v>Emulsión CRL-1hm</v>
      </c>
      <c r="C49" s="236"/>
      <c r="D49" s="236"/>
      <c r="E49" s="236"/>
      <c r="F49" s="236"/>
      <c r="G49" s="236"/>
      <c r="H49" s="236"/>
      <c r="I49" s="223"/>
      <c r="J49" s="200" t="str">
        <f>VLOOKUP(A49,MATERIALES!A5:D641,2,FALSE)</f>
        <v>lt</v>
      </c>
      <c r="K49" s="237">
        <v>1.71</v>
      </c>
      <c r="L49" s="222"/>
      <c r="M49" s="352">
        <f>VLOOKUP(A49,MATERIALES!A6:D397,4,FALSE)</f>
        <v>1823.0502494463242</v>
      </c>
      <c r="N49" s="227">
        <f>K49*M49</f>
        <v>3117.4159265532144</v>
      </c>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ht="15.75" thickBot="1">
      <c r="B52" s="754"/>
      <c r="C52" s="755"/>
      <c r="D52" s="755"/>
      <c r="E52" s="755"/>
      <c r="F52" s="755"/>
      <c r="G52" s="755"/>
      <c r="H52" s="755"/>
      <c r="I52" s="756"/>
      <c r="J52" s="42"/>
      <c r="K52" s="44"/>
      <c r="L52" s="757"/>
      <c r="M52" s="758"/>
      <c r="N52" s="45"/>
    </row>
    <row r="53" spans="1:14" ht="15.75" thickBot="1">
      <c r="B53" s="759" t="s">
        <v>2072</v>
      </c>
      <c r="C53" s="760"/>
      <c r="D53" s="760"/>
      <c r="E53" s="760"/>
      <c r="F53" s="760"/>
      <c r="G53" s="760"/>
      <c r="H53" s="760"/>
      <c r="I53" s="760"/>
      <c r="J53" s="760"/>
      <c r="K53" s="760"/>
      <c r="L53" s="760"/>
      <c r="M53" s="761"/>
      <c r="N53" s="344">
        <f>SUM(N48:N52)</f>
        <v>3640.3906653534859</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1830</v>
      </c>
      <c r="B58" s="46" t="str">
        <f>VLOOKUP(A58,TRANSPORTE!A5:D117,3,FALSE)</f>
        <v>Transporte de agregado tipo LA-3</v>
      </c>
      <c r="C58" s="272"/>
      <c r="D58" s="272"/>
      <c r="E58" s="272"/>
      <c r="F58" s="272"/>
      <c r="G58" s="272"/>
      <c r="H58" s="266" t="s">
        <v>2122</v>
      </c>
      <c r="I58" s="358">
        <v>9.4999999999999998E-3</v>
      </c>
      <c r="J58" s="241">
        <v>1</v>
      </c>
      <c r="K58" s="358">
        <f>I58*J58</f>
        <v>9.4999999999999998E-3</v>
      </c>
      <c r="L58" s="763">
        <f>VLOOKUP(A58,TRANSPORTE!A5:D117,4,FALSE)</f>
        <v>1355.0479121462611</v>
      </c>
      <c r="M58" s="764"/>
      <c r="N58" s="242">
        <f>K58*L58</f>
        <v>12.872955165389479</v>
      </c>
    </row>
    <row r="59" spans="1:14">
      <c r="B59" s="46"/>
      <c r="C59" s="47"/>
      <c r="D59" s="47"/>
      <c r="E59" s="47"/>
      <c r="F59" s="47"/>
      <c r="G59" s="47"/>
      <c r="H59" s="243"/>
      <c r="I59" s="234"/>
      <c r="J59" s="234"/>
      <c r="K59" s="234"/>
      <c r="L59" s="244"/>
      <c r="M59" s="245"/>
      <c r="N59" s="246"/>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N58+N59+N60+N61+N62</f>
        <v>12.872955165389479</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788"/>
      <c r="N68" s="98" t="s">
        <v>2071</v>
      </c>
    </row>
    <row r="69" spans="1:15">
      <c r="A69" t="s">
        <v>710</v>
      </c>
      <c r="B69" s="49" t="str">
        <f>VLOOKUP(A69,'MANO DE OBRA'!A8:D68,3,FALSE)</f>
        <v>Obrero (4)</v>
      </c>
      <c r="C69" s="47"/>
      <c r="D69" s="47"/>
      <c r="E69" s="47"/>
      <c r="F69" s="47"/>
      <c r="G69" s="47"/>
      <c r="H69" s="47"/>
      <c r="I69" s="247">
        <f>K69/J69*100</f>
        <v>135330.79999999999</v>
      </c>
      <c r="J69" s="248">
        <v>185</v>
      </c>
      <c r="K69" s="249">
        <f>VLOOKUP(A69,'MANO DE OBRA'!A8:D99,4,FALSE)</f>
        <v>250361.97999999998</v>
      </c>
      <c r="L69" s="50"/>
      <c r="M69" s="250">
        <v>4800</v>
      </c>
      <c r="N69" s="345">
        <f>K69/M69</f>
        <v>52.158745833333327</v>
      </c>
      <c r="O69" s="106"/>
    </row>
    <row r="70" spans="1:15">
      <c r="A70" t="s">
        <v>728</v>
      </c>
      <c r="B70" s="49" t="str">
        <f>VLOOKUP(A70,'MANO DE OBRA'!A8:D69,3,FALSE)</f>
        <v>Oficial</v>
      </c>
      <c r="C70" s="47"/>
      <c r="D70" s="47"/>
      <c r="E70" s="47"/>
      <c r="F70" s="47"/>
      <c r="G70" s="47"/>
      <c r="H70" s="47"/>
      <c r="I70" s="247">
        <f>K70/J70*100</f>
        <v>57668.23979157189</v>
      </c>
      <c r="J70" s="248">
        <v>185</v>
      </c>
      <c r="K70" s="249">
        <f>VLOOKUP(A70,'MANO DE OBRA'!A8:D100,4,FALSE)</f>
        <v>106686.24361440798</v>
      </c>
      <c r="L70" s="50"/>
      <c r="M70" s="254">
        <v>4800</v>
      </c>
      <c r="N70" s="345">
        <f>K70/M70</f>
        <v>22.226300753001663</v>
      </c>
    </row>
    <row r="71" spans="1:15">
      <c r="B71" s="49"/>
      <c r="C71" s="47"/>
      <c r="D71" s="47"/>
      <c r="E71" s="47"/>
      <c r="F71" s="47"/>
      <c r="G71" s="47"/>
      <c r="H71" s="47"/>
      <c r="I71" s="234"/>
      <c r="J71" s="252"/>
      <c r="K71" s="253"/>
      <c r="L71" s="50"/>
      <c r="M71" s="255"/>
      <c r="N71" s="251"/>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SUM(N69:N75)</f>
        <v>74.385046586334994</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N43+N53+N64+N76</f>
        <v>4139.3436583251751</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827.86873166503506</v>
      </c>
      <c r="M83" s="794"/>
      <c r="N83" s="51"/>
    </row>
    <row r="84" spans="1:14">
      <c r="B84" s="89" t="s">
        <v>2090</v>
      </c>
      <c r="C84" s="90"/>
      <c r="D84" s="90"/>
      <c r="E84" s="90"/>
      <c r="F84" s="90"/>
      <c r="G84" s="90"/>
      <c r="H84" s="90"/>
      <c r="I84" s="87"/>
      <c r="J84" s="88"/>
      <c r="K84" s="259">
        <v>0.05</v>
      </c>
      <c r="L84" s="793">
        <f>N78*K84</f>
        <v>206.96718291625876</v>
      </c>
      <c r="M84" s="794"/>
      <c r="N84" s="51"/>
    </row>
    <row r="85" spans="1:14" ht="15.75" thickBot="1">
      <c r="B85" s="91" t="s">
        <v>2091</v>
      </c>
      <c r="C85" s="92"/>
      <c r="D85" s="92"/>
      <c r="E85" s="92"/>
      <c r="F85" s="92"/>
      <c r="G85" s="92"/>
      <c r="H85" s="92"/>
      <c r="I85" s="93"/>
      <c r="J85" s="94"/>
      <c r="K85" s="260">
        <v>0.05</v>
      </c>
      <c r="L85" s="795">
        <f>N78*K85</f>
        <v>206.96718291625876</v>
      </c>
      <c r="M85" s="796"/>
      <c r="N85" s="51"/>
    </row>
    <row r="86" spans="1:14" ht="15.75" thickBot="1">
      <c r="B86" s="759" t="s">
        <v>2072</v>
      </c>
      <c r="C86" s="760"/>
      <c r="D86" s="760"/>
      <c r="E86" s="760"/>
      <c r="F86" s="760"/>
      <c r="G86" s="760"/>
      <c r="H86" s="760"/>
      <c r="I86" s="760"/>
      <c r="J86" s="760"/>
      <c r="K86" s="760"/>
      <c r="L86" s="760"/>
      <c r="M86" s="761"/>
      <c r="N86" s="52">
        <f>L83+L84+L85</f>
        <v>1241.8030974975525</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5381.1467558227278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288</v>
      </c>
      <c r="C31" s="81" t="s">
        <v>2160</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809</v>
      </c>
      <c r="B36" s="772" t="str">
        <f>VLOOKUP(A36,EQUIPOS!A6:D154,3,FALSE)</f>
        <v>Camión de Slurry</v>
      </c>
      <c r="C36" s="773"/>
      <c r="D36" s="773"/>
      <c r="E36" s="773"/>
      <c r="F36" s="773"/>
      <c r="G36" s="773"/>
      <c r="H36" s="774"/>
      <c r="I36" s="222"/>
      <c r="J36" s="223"/>
      <c r="K36" s="224">
        <f>VLOOKUP(A36,EQUIPOS!A6:D163,4,FALSE)</f>
        <v>179271.4681356159</v>
      </c>
      <c r="L36" s="225"/>
      <c r="M36" s="226">
        <v>600</v>
      </c>
      <c r="N36" s="227">
        <f>K36/M36</f>
        <v>298.78578022602647</v>
      </c>
    </row>
    <row r="37" spans="1:14">
      <c r="A37" s="113" t="s">
        <v>845</v>
      </c>
      <c r="B37" s="772" t="str">
        <f>VLOOKUP(A37,EQUIPOS!A7:D154,3,FALSE)</f>
        <v xml:space="preserve">Compresor (barrido y soplado)
</v>
      </c>
      <c r="C37" s="773"/>
      <c r="D37" s="773"/>
      <c r="E37" s="773"/>
      <c r="F37" s="773"/>
      <c r="G37" s="773"/>
      <c r="H37" s="774"/>
      <c r="I37" s="222"/>
      <c r="J37" s="223"/>
      <c r="K37" s="224">
        <f>VLOOKUP(A37,EQUIPOS!A7:D164,4,FALSE)</f>
        <v>67299.216316844628</v>
      </c>
      <c r="L37" s="225"/>
      <c r="M37" s="226">
        <v>600</v>
      </c>
      <c r="N37" s="227">
        <f>K37/M37</f>
        <v>112.16536052807437</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N76*M41</f>
        <v>0.74385046586334991</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411.69499121996421</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1125</v>
      </c>
      <c r="B48" s="43" t="str">
        <f>VLOOKUP(A48,MATERIALES!A5:D373,3,FALSE)</f>
        <v>Agregado tipo LA 4 (lechadas)</v>
      </c>
      <c r="C48" s="236"/>
      <c r="D48" s="236"/>
      <c r="E48" s="236"/>
      <c r="F48" s="236"/>
      <c r="G48" s="236"/>
      <c r="H48" s="236"/>
      <c r="I48" s="223"/>
      <c r="J48" s="200" t="str">
        <f>VLOOKUP(A48,MATERIALES!A4:D640,2,FALSE)</f>
        <v>m3</v>
      </c>
      <c r="K48" s="359">
        <v>4.7499999999999999E-3</v>
      </c>
      <c r="L48" s="222"/>
      <c r="M48" s="352">
        <f>VLOOKUP(A48,MATERIALES!A5:D396,4,FALSE)</f>
        <v>55049.972505291735</v>
      </c>
      <c r="N48" s="227">
        <f>K48*M48</f>
        <v>261.48736940013572</v>
      </c>
    </row>
    <row r="49" spans="1:14">
      <c r="A49" s="108" t="s">
        <v>1330</v>
      </c>
      <c r="B49" s="43" t="str">
        <f>VLOOKUP(A49,MATERIALES!A6:D373,3,FALSE)</f>
        <v>Emulsión CRL-1hm</v>
      </c>
      <c r="C49" s="236"/>
      <c r="D49" s="236"/>
      <c r="E49" s="236"/>
      <c r="F49" s="236"/>
      <c r="G49" s="236"/>
      <c r="H49" s="236"/>
      <c r="I49" s="223"/>
      <c r="J49" s="200" t="str">
        <f>VLOOKUP(A49,MATERIALES!A5:D641,2,FALSE)</f>
        <v>lt</v>
      </c>
      <c r="K49" s="359">
        <v>1.0687499999999999</v>
      </c>
      <c r="L49" s="222"/>
      <c r="M49" s="352">
        <f>VLOOKUP(A49,MATERIALES!A6:D397,4,FALSE)</f>
        <v>1823.0502494463242</v>
      </c>
      <c r="N49" s="227">
        <f>K49*M49</f>
        <v>1948.3849540957588</v>
      </c>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ht="15.75" thickBot="1">
      <c r="B52" s="754"/>
      <c r="C52" s="755"/>
      <c r="D52" s="755"/>
      <c r="E52" s="755"/>
      <c r="F52" s="755"/>
      <c r="G52" s="755"/>
      <c r="H52" s="755"/>
      <c r="I52" s="756"/>
      <c r="J52" s="42"/>
      <c r="K52" s="44"/>
      <c r="L52" s="757"/>
      <c r="M52" s="758"/>
      <c r="N52" s="45"/>
    </row>
    <row r="53" spans="1:14" ht="15.75" thickBot="1">
      <c r="B53" s="759" t="s">
        <v>2072</v>
      </c>
      <c r="C53" s="760"/>
      <c r="D53" s="760"/>
      <c r="E53" s="760"/>
      <c r="F53" s="760"/>
      <c r="G53" s="760"/>
      <c r="H53" s="760"/>
      <c r="I53" s="760"/>
      <c r="J53" s="760"/>
      <c r="K53" s="760"/>
      <c r="L53" s="760"/>
      <c r="M53" s="761"/>
      <c r="N53" s="344">
        <f>SUM(N48:N52)</f>
        <v>2209.8723234958943</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1832</v>
      </c>
      <c r="B58" s="46" t="str">
        <f>VLOOKUP(A58,TRANSPORTE!A5:D117,3,FALSE)</f>
        <v>Transporte de agregado tipo LA-4</v>
      </c>
      <c r="C58" s="272"/>
      <c r="D58" s="272"/>
      <c r="E58" s="272"/>
      <c r="F58" s="272"/>
      <c r="G58" s="272"/>
      <c r="H58" s="266" t="s">
        <v>2122</v>
      </c>
      <c r="I58" s="360">
        <v>4.7499999999999999E-3</v>
      </c>
      <c r="J58" s="241">
        <v>1</v>
      </c>
      <c r="K58" s="360">
        <f>I58*J58</f>
        <v>4.7499999999999999E-3</v>
      </c>
      <c r="L58" s="763">
        <f>VLOOKUP(A58,TRANSPORTE!A5:D117,4,FALSE)</f>
        <v>1355.0479121462611</v>
      </c>
      <c r="M58" s="764"/>
      <c r="N58" s="242">
        <f>K58*L58</f>
        <v>6.4364775826947396</v>
      </c>
    </row>
    <row r="59" spans="1:14">
      <c r="B59" s="46"/>
      <c r="C59" s="47"/>
      <c r="D59" s="47"/>
      <c r="E59" s="47"/>
      <c r="F59" s="47"/>
      <c r="G59" s="47"/>
      <c r="H59" s="243"/>
      <c r="I59" s="234"/>
      <c r="J59" s="234"/>
      <c r="K59" s="234"/>
      <c r="L59" s="244"/>
      <c r="M59" s="245"/>
      <c r="N59" s="246"/>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N58+N59+N60+N61+N62</f>
        <v>6.4364775826947396</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788"/>
      <c r="N68" s="98" t="s">
        <v>2071</v>
      </c>
    </row>
    <row r="69" spans="1:15">
      <c r="A69" t="s">
        <v>710</v>
      </c>
      <c r="B69" s="49" t="str">
        <f>VLOOKUP(A69,'MANO DE OBRA'!A8:D68,3,FALSE)</f>
        <v>Obrero (4)</v>
      </c>
      <c r="C69" s="47"/>
      <c r="D69" s="47"/>
      <c r="E69" s="47"/>
      <c r="F69" s="47"/>
      <c r="G69" s="47"/>
      <c r="H69" s="47"/>
      <c r="I69" s="247">
        <f>K69/J69*100</f>
        <v>135330.79999999999</v>
      </c>
      <c r="J69" s="248">
        <v>185</v>
      </c>
      <c r="K69" s="249">
        <f>VLOOKUP(A69,'MANO DE OBRA'!A8:D99,4,FALSE)</f>
        <v>250361.97999999998</v>
      </c>
      <c r="L69" s="50"/>
      <c r="M69" s="250">
        <v>4800</v>
      </c>
      <c r="N69" s="345">
        <f>K69/M69</f>
        <v>52.158745833333327</v>
      </c>
      <c r="O69" s="106"/>
    </row>
    <row r="70" spans="1:15">
      <c r="A70" t="s">
        <v>728</v>
      </c>
      <c r="B70" s="49" t="str">
        <f>VLOOKUP(A70,'MANO DE OBRA'!A8:D69,3,FALSE)</f>
        <v>Oficial</v>
      </c>
      <c r="C70" s="47"/>
      <c r="D70" s="47"/>
      <c r="E70" s="47"/>
      <c r="F70" s="47"/>
      <c r="G70" s="47"/>
      <c r="H70" s="47"/>
      <c r="I70" s="247">
        <f>K70/J70*100</f>
        <v>57668.23979157189</v>
      </c>
      <c r="J70" s="248">
        <v>185</v>
      </c>
      <c r="K70" s="249">
        <f>VLOOKUP(A70,'MANO DE OBRA'!A8:D100,4,FALSE)</f>
        <v>106686.24361440798</v>
      </c>
      <c r="L70" s="50"/>
      <c r="M70" s="254">
        <v>4800</v>
      </c>
      <c r="N70" s="345">
        <f>K70/M70</f>
        <v>22.226300753001663</v>
      </c>
    </row>
    <row r="71" spans="1:15">
      <c r="B71" s="49"/>
      <c r="C71" s="47"/>
      <c r="D71" s="47"/>
      <c r="E71" s="47"/>
      <c r="F71" s="47"/>
      <c r="G71" s="47"/>
      <c r="H71" s="47"/>
      <c r="I71" s="234"/>
      <c r="J71" s="252"/>
      <c r="K71" s="253"/>
      <c r="L71" s="50"/>
      <c r="M71" s="255"/>
      <c r="N71" s="251"/>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SUM(N69:N75)</f>
        <v>74.385046586334994</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N43+N53+N64+N76</f>
        <v>2702.3888388848886</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540.47776777697777</v>
      </c>
      <c r="M83" s="794"/>
      <c r="N83" s="51"/>
    </row>
    <row r="84" spans="1:14">
      <c r="B84" s="89" t="s">
        <v>2090</v>
      </c>
      <c r="C84" s="90"/>
      <c r="D84" s="90"/>
      <c r="E84" s="90"/>
      <c r="F84" s="90"/>
      <c r="G84" s="90"/>
      <c r="H84" s="90"/>
      <c r="I84" s="87"/>
      <c r="J84" s="88"/>
      <c r="K84" s="259">
        <v>0.05</v>
      </c>
      <c r="L84" s="793">
        <f>N78*K84</f>
        <v>135.11944194424444</v>
      </c>
      <c r="M84" s="794"/>
      <c r="N84" s="51"/>
    </row>
    <row r="85" spans="1:14" ht="15.75" thickBot="1">
      <c r="B85" s="91" t="s">
        <v>2091</v>
      </c>
      <c r="C85" s="92"/>
      <c r="D85" s="92"/>
      <c r="E85" s="92"/>
      <c r="F85" s="92"/>
      <c r="G85" s="92"/>
      <c r="H85" s="92"/>
      <c r="I85" s="93"/>
      <c r="J85" s="94"/>
      <c r="K85" s="260">
        <v>0.05</v>
      </c>
      <c r="L85" s="795">
        <f>N78*K85</f>
        <v>135.11944194424444</v>
      </c>
      <c r="M85" s="796"/>
      <c r="N85" s="51"/>
    </row>
    <row r="86" spans="1:14" ht="15.75" thickBot="1">
      <c r="B86" s="759" t="s">
        <v>2072</v>
      </c>
      <c r="C86" s="760"/>
      <c r="D86" s="760"/>
      <c r="E86" s="760"/>
      <c r="F86" s="760"/>
      <c r="G86" s="760"/>
      <c r="H86" s="760"/>
      <c r="I86" s="760"/>
      <c r="J86" s="760"/>
      <c r="K86" s="760"/>
      <c r="L86" s="760"/>
      <c r="M86" s="761"/>
      <c r="N86" s="52">
        <f>L83+L84+L85</f>
        <v>810.71665166546677</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3513.1054905503552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ColWidth="11.42578125"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290</v>
      </c>
      <c r="C31" s="81" t="s">
        <v>2161</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819</v>
      </c>
      <c r="B36" s="772" t="str">
        <f>VLOOKUP(A36,EQUIPOS!A6:D154,3,FALSE)</f>
        <v>Cargador : Potencia en el volante 125 hp, Clasificación de RPM del motor 2300.</v>
      </c>
      <c r="C36" s="773"/>
      <c r="D36" s="773"/>
      <c r="E36" s="773"/>
      <c r="F36" s="773"/>
      <c r="G36" s="773"/>
      <c r="H36" s="774"/>
      <c r="I36" s="222"/>
      <c r="J36" s="223"/>
      <c r="K36" s="224">
        <f>VLOOKUP(A36,EQUIPOS!A6:D163,4,FALSE)</f>
        <v>165414.51938850479</v>
      </c>
      <c r="L36" s="225"/>
      <c r="M36" s="226">
        <v>30</v>
      </c>
      <c r="N36" s="227">
        <f>K36/M36</f>
        <v>5513.8173129501602</v>
      </c>
    </row>
    <row r="37" spans="1:14">
      <c r="A37" s="113" t="s">
        <v>981</v>
      </c>
      <c r="B37" s="772" t="str">
        <f>VLOOKUP(A37,EQUIPOS!A7:D154,3,FALSE)</f>
        <v>Planta trituradora</v>
      </c>
      <c r="C37" s="773"/>
      <c r="D37" s="773"/>
      <c r="E37" s="773"/>
      <c r="F37" s="773"/>
      <c r="G37" s="773"/>
      <c r="H37" s="774"/>
      <c r="I37" s="222"/>
      <c r="J37" s="223"/>
      <c r="K37" s="224">
        <f>VLOOKUP(A37,EQUIPOS!A7:D164,4,FALSE)</f>
        <v>522759.86824479204</v>
      </c>
      <c r="L37" s="225"/>
      <c r="M37" s="226">
        <v>30</v>
      </c>
      <c r="N37" s="227">
        <f t="shared" ref="N37:N43" si="0">K37/M37</f>
        <v>17425.32894149307</v>
      </c>
    </row>
    <row r="38" spans="1:14">
      <c r="A38" t="s">
        <v>841</v>
      </c>
      <c r="B38" s="772" t="str">
        <f>VLOOKUP(A38,EQUIPOS!A8:D154,3,FALSE)</f>
        <v>Compactador tipo  POTENCIA: 105 HP, PESO: 6 ton</v>
      </c>
      <c r="C38" s="773"/>
      <c r="D38" s="773"/>
      <c r="E38" s="773"/>
      <c r="F38" s="773"/>
      <c r="G38" s="773"/>
      <c r="H38" s="774"/>
      <c r="I38" s="222"/>
      <c r="J38" s="223"/>
      <c r="K38" s="224">
        <f>VLOOKUP(A38,EQUIPOS!A8:D165,4,FALSE)</f>
        <v>111353.290282653</v>
      </c>
      <c r="L38" s="225"/>
      <c r="M38" s="226">
        <v>9</v>
      </c>
      <c r="N38" s="227">
        <f t="shared" si="0"/>
        <v>12372.587809183668</v>
      </c>
    </row>
    <row r="39" spans="1:14">
      <c r="A39" t="s">
        <v>837</v>
      </c>
      <c r="B39" s="772" t="str">
        <f>VLOOKUP(A39,EQUIPOS!A9:D154,3,FALSE)</f>
        <v>Compactador neumático de Potencia 70 HP, peso de 13 ton</v>
      </c>
      <c r="C39" s="773"/>
      <c r="D39" s="773"/>
      <c r="E39" s="773"/>
      <c r="F39" s="773"/>
      <c r="G39" s="773"/>
      <c r="H39" s="774"/>
      <c r="I39" s="222"/>
      <c r="J39" s="223"/>
      <c r="K39" s="224">
        <f>VLOOKUP(A39,EQUIPOS!A9:D166,4,FALSE)</f>
        <v>136681.41876730914</v>
      </c>
      <c r="L39" s="225"/>
      <c r="M39" s="226">
        <v>9</v>
      </c>
      <c r="N39" s="227">
        <f t="shared" si="0"/>
        <v>15186.824307478793</v>
      </c>
    </row>
    <row r="40" spans="1:14">
      <c r="A40" t="s">
        <v>977</v>
      </c>
      <c r="B40" s="772" t="str">
        <f>VLOOKUP(A40,EQUIPOS!A10:D154,3,FALSE)</f>
        <v>Planta de asfalto en frio</v>
      </c>
      <c r="C40" s="773"/>
      <c r="D40" s="773"/>
      <c r="E40" s="773"/>
      <c r="F40" s="773"/>
      <c r="G40" s="773"/>
      <c r="H40" s="774"/>
      <c r="I40" s="222"/>
      <c r="J40" s="223"/>
      <c r="K40" s="224">
        <f>VLOOKUP(A40,EQUIPOS!A10:D167,4,FALSE)</f>
        <v>251367.96946453408</v>
      </c>
      <c r="L40" s="225"/>
      <c r="M40" s="226">
        <v>9</v>
      </c>
      <c r="N40" s="227">
        <f t="shared" si="0"/>
        <v>27929.774384948232</v>
      </c>
    </row>
    <row r="41" spans="1:14">
      <c r="A41" t="s">
        <v>1007</v>
      </c>
      <c r="B41" s="772" t="str">
        <f>VLOOKUP(A41,EQUIPOS!A11:D155,3,FALSE)</f>
        <v xml:space="preserve">Retroexcavadora E-200 sobre orugas
</v>
      </c>
      <c r="C41" s="773"/>
      <c r="D41" s="773"/>
      <c r="E41" s="773"/>
      <c r="F41" s="773"/>
      <c r="G41" s="773"/>
      <c r="H41" s="774"/>
      <c r="I41" s="222"/>
      <c r="J41" s="223"/>
      <c r="K41" s="224">
        <f>VLOOKUP(A41,EQUIPOS!A11:D168,4,FALSE)</f>
        <v>210024.19001165734</v>
      </c>
      <c r="L41" s="225"/>
      <c r="M41" s="226">
        <v>30</v>
      </c>
      <c r="N41" s="227">
        <f t="shared" si="0"/>
        <v>7000.806333721911</v>
      </c>
    </row>
    <row r="42" spans="1:14">
      <c r="A42" t="s">
        <v>1059</v>
      </c>
      <c r="B42" s="772" t="str">
        <f>VLOOKUP(A42,EQUIPOS!A12:D156,3,FALSE)</f>
        <v xml:space="preserve">Terminadora de asfalto (Finisher), potencia en el volante 174 HP, R=20M3/H, velocidad de desplazamiento 114 m/min
</v>
      </c>
      <c r="C42" s="773"/>
      <c r="D42" s="773"/>
      <c r="E42" s="773"/>
      <c r="F42" s="773"/>
      <c r="G42" s="773"/>
      <c r="H42" s="774"/>
      <c r="I42" s="222"/>
      <c r="J42" s="223"/>
      <c r="K42" s="224">
        <f>VLOOKUP(A42,EQUIPOS!A12:D169,4,FALSE)</f>
        <v>222361.14354313904</v>
      </c>
      <c r="L42" s="225"/>
      <c r="M42" s="226">
        <v>9</v>
      </c>
      <c r="N42" s="227">
        <f t="shared" si="0"/>
        <v>24706.793727015451</v>
      </c>
    </row>
    <row r="43" spans="1:14">
      <c r="A43" t="s">
        <v>1077</v>
      </c>
      <c r="B43" s="772" t="str">
        <f>VLOOKUP(A43,EQUIPOS!A13:D157,3,FALSE)</f>
        <v>Volqueta 6 m3</v>
      </c>
      <c r="C43" s="773"/>
      <c r="D43" s="773"/>
      <c r="E43" s="773"/>
      <c r="F43" s="773"/>
      <c r="G43" s="773"/>
      <c r="H43" s="774"/>
      <c r="I43" s="222"/>
      <c r="J43" s="223"/>
      <c r="K43" s="224">
        <f>VLOOKUP(A43,EQUIPOS!A13:D170,4,FALSE)</f>
        <v>91509.332647680494</v>
      </c>
      <c r="L43" s="225"/>
      <c r="M43" s="226">
        <v>9</v>
      </c>
      <c r="N43" s="227">
        <f t="shared" si="0"/>
        <v>10167.703627520055</v>
      </c>
    </row>
    <row r="44" spans="1:14">
      <c r="B44" s="772"/>
      <c r="C44" s="773"/>
      <c r="D44" s="773"/>
      <c r="E44" s="773"/>
      <c r="F44" s="773"/>
      <c r="G44" s="773"/>
      <c r="H44" s="774"/>
      <c r="I44" s="775"/>
      <c r="J44" s="756"/>
      <c r="K44" s="224"/>
      <c r="L44" s="776"/>
      <c r="M44" s="777"/>
      <c r="N44" s="227"/>
    </row>
    <row r="45" spans="1:14">
      <c r="B45" s="772"/>
      <c r="C45" s="773"/>
      <c r="D45" s="773"/>
      <c r="E45" s="778"/>
      <c r="F45" s="773"/>
      <c r="G45" s="773"/>
      <c r="H45" s="774"/>
      <c r="I45" s="36"/>
      <c r="J45" s="37"/>
      <c r="K45" s="229"/>
      <c r="L45" s="231"/>
      <c r="M45" s="232"/>
      <c r="N45" s="233"/>
    </row>
    <row r="46" spans="1:14">
      <c r="B46" s="779" t="s">
        <v>2105</v>
      </c>
      <c r="C46" s="780"/>
      <c r="D46" s="780"/>
      <c r="E46" s="38"/>
      <c r="F46" s="39"/>
      <c r="G46" s="39"/>
      <c r="H46" s="40"/>
      <c r="I46" s="36"/>
      <c r="J46" s="37"/>
      <c r="K46" s="234"/>
      <c r="L46" s="231"/>
      <c r="M46" s="351">
        <v>0.1</v>
      </c>
      <c r="N46" s="295">
        <f>N77*M46</f>
        <v>1065.8882903278056</v>
      </c>
    </row>
    <row r="47" spans="1:14" ht="15.75" thickBot="1">
      <c r="B47" s="772"/>
      <c r="C47" s="773"/>
      <c r="D47" s="773"/>
      <c r="E47" s="773"/>
      <c r="F47" s="773"/>
      <c r="G47" s="773"/>
      <c r="H47" s="774"/>
      <c r="I47" s="781"/>
      <c r="J47" s="782"/>
      <c r="K47" s="41"/>
      <c r="L47" s="783"/>
      <c r="M47" s="784"/>
      <c r="N47" s="105"/>
    </row>
    <row r="48" spans="1:14" ht="15.75" thickBot="1">
      <c r="B48" s="759" t="s">
        <v>2072</v>
      </c>
      <c r="C48" s="760"/>
      <c r="D48" s="760"/>
      <c r="E48" s="760"/>
      <c r="F48" s="760"/>
      <c r="G48" s="760"/>
      <c r="H48" s="760"/>
      <c r="I48" s="760"/>
      <c r="J48" s="760"/>
      <c r="K48" s="760"/>
      <c r="L48" s="760"/>
      <c r="M48" s="761"/>
      <c r="N48" s="344">
        <f>SUM(N36:N47)</f>
        <v>121369.52473463913</v>
      </c>
    </row>
    <row r="49" spans="1:14">
      <c r="B49" s="235"/>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750" t="s">
        <v>2063</v>
      </c>
      <c r="C52" s="751"/>
      <c r="D52" s="751"/>
      <c r="E52" s="751"/>
      <c r="F52" s="751"/>
      <c r="G52" s="751"/>
      <c r="H52" s="751"/>
      <c r="I52" s="752"/>
      <c r="J52" s="270" t="s">
        <v>2065</v>
      </c>
      <c r="K52" s="85" t="s">
        <v>2066</v>
      </c>
      <c r="L52" s="753" t="s">
        <v>2074</v>
      </c>
      <c r="M52" s="752"/>
      <c r="N52" s="86" t="s">
        <v>2071</v>
      </c>
    </row>
    <row r="53" spans="1:14">
      <c r="A53" t="s">
        <v>1117</v>
      </c>
      <c r="B53" s="43" t="str">
        <f>VLOOKUP(A53,MATERIALES!A5:D373,3,FALSE)</f>
        <v>Agregado Petreo para Triturar (Crudo)</v>
      </c>
      <c r="C53" s="236"/>
      <c r="D53" s="236"/>
      <c r="E53" s="236"/>
      <c r="F53" s="236"/>
      <c r="G53" s="236"/>
      <c r="H53" s="236"/>
      <c r="I53" s="223"/>
      <c r="J53" s="200" t="str">
        <f>VLOOKUP(A53,MATERIALES!A4:D640,2,FALSE)</f>
        <v>m3</v>
      </c>
      <c r="K53" s="237">
        <v>1.4</v>
      </c>
      <c r="L53" s="222"/>
      <c r="M53" s="352">
        <f>VLOOKUP(A53,MATERIALES!A5:D396,4,FALSE)</f>
        <v>26654.735894889112</v>
      </c>
      <c r="N53" s="227">
        <f>K53*M53</f>
        <v>37316.630252844756</v>
      </c>
    </row>
    <row r="54" spans="1:14">
      <c r="A54" s="108" t="s">
        <v>1131</v>
      </c>
      <c r="B54" s="43" t="str">
        <f>VLOOKUP(A54,MATERIALES!A6:D373,3,FALSE)</f>
        <v>Agua</v>
      </c>
      <c r="C54" s="236"/>
      <c r="D54" s="236"/>
      <c r="E54" s="236"/>
      <c r="F54" s="236"/>
      <c r="G54" s="236"/>
      <c r="H54" s="236"/>
      <c r="I54" s="223"/>
      <c r="J54" s="200" t="str">
        <f>VLOOKUP(A54,MATERIALES!A5:D641,2,FALSE)</f>
        <v>lt</v>
      </c>
      <c r="K54" s="237">
        <v>25</v>
      </c>
      <c r="L54" s="222"/>
      <c r="M54" s="352">
        <f>VLOOKUP(A54,MATERIALES!A6:D397,4,FALSE)</f>
        <v>56.024337816260008</v>
      </c>
      <c r="N54" s="227">
        <f>K54*M54</f>
        <v>1400.6084454065001</v>
      </c>
    </row>
    <row r="55" spans="1:14" ht="15.75" thickBot="1">
      <c r="B55" s="43"/>
      <c r="C55" s="236"/>
      <c r="D55" s="236"/>
      <c r="E55" s="236"/>
      <c r="F55" s="236"/>
      <c r="G55" s="236"/>
      <c r="H55" s="236"/>
      <c r="I55" s="223"/>
      <c r="J55" s="200"/>
      <c r="K55" s="237"/>
      <c r="L55" s="222"/>
      <c r="M55" s="238"/>
      <c r="N55" s="239"/>
    </row>
    <row r="56" spans="1:14" ht="15.75" thickBot="1">
      <c r="B56" s="759" t="s">
        <v>2072</v>
      </c>
      <c r="C56" s="760"/>
      <c r="D56" s="760"/>
      <c r="E56" s="760"/>
      <c r="F56" s="760"/>
      <c r="G56" s="760"/>
      <c r="H56" s="760"/>
      <c r="I56" s="760"/>
      <c r="J56" s="760"/>
      <c r="K56" s="760"/>
      <c r="L56" s="760"/>
      <c r="M56" s="761"/>
      <c r="N56" s="344">
        <f>SUM(N53:N55)</f>
        <v>38717.238698251254</v>
      </c>
    </row>
    <row r="57" spans="1:14">
      <c r="B57" s="33"/>
      <c r="C57" s="34"/>
      <c r="D57" s="34"/>
      <c r="E57" s="34"/>
      <c r="F57" s="34"/>
      <c r="G57" s="34"/>
      <c r="H57" s="34"/>
      <c r="I57" s="34"/>
      <c r="J57" s="34"/>
      <c r="K57" s="34"/>
      <c r="L57" s="34"/>
      <c r="M57" s="34"/>
      <c r="N57" s="35"/>
    </row>
    <row r="58" spans="1:14">
      <c r="B58" s="64" t="s">
        <v>2075</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268" t="s">
        <v>2076</v>
      </c>
      <c r="C60" s="269"/>
      <c r="D60" s="269"/>
      <c r="E60" s="269"/>
      <c r="F60" s="269"/>
      <c r="G60" s="269"/>
      <c r="H60" s="73" t="s">
        <v>2065</v>
      </c>
      <c r="I60" s="74" t="s">
        <v>2077</v>
      </c>
      <c r="J60" s="75" t="s">
        <v>2106</v>
      </c>
      <c r="K60" s="73" t="s">
        <v>2107</v>
      </c>
      <c r="L60" s="762" t="s">
        <v>2080</v>
      </c>
      <c r="M60" s="735"/>
      <c r="N60" s="76" t="s">
        <v>2071</v>
      </c>
    </row>
    <row r="61" spans="1:14">
      <c r="A61" t="s">
        <v>1950</v>
      </c>
      <c r="B61" s="46" t="str">
        <f>VLOOKUP(A61,TRANSPORTE!A5:D117,3,FALSE)</f>
        <v>Transporte de Mezcla en Frio MDF-38</v>
      </c>
      <c r="C61" s="272"/>
      <c r="D61" s="272"/>
      <c r="E61" s="272"/>
      <c r="F61" s="272"/>
      <c r="G61" s="272"/>
      <c r="H61" s="266" t="s">
        <v>2122</v>
      </c>
      <c r="I61" s="234">
        <v>1.25</v>
      </c>
      <c r="J61" s="241">
        <v>1</v>
      </c>
      <c r="K61" s="234">
        <f>I61*J61</f>
        <v>1.25</v>
      </c>
      <c r="L61" s="763">
        <f>VLOOKUP(A61,TRANSPORTE!A5:D117,4,FALSE)</f>
        <v>1355.0479121462611</v>
      </c>
      <c r="M61" s="764"/>
      <c r="N61" s="242">
        <f>K61*L61</f>
        <v>1693.8098901828264</v>
      </c>
    </row>
    <row r="62" spans="1:14">
      <c r="A62" t="s">
        <v>1852</v>
      </c>
      <c r="B62" s="46" t="str">
        <f>VLOOKUP(A62,TRANSPORTE!A6:D117,3,FALSE)</f>
        <v>Transporte de Material Crudo de Rio</v>
      </c>
      <c r="C62" s="47"/>
      <c r="D62" s="47"/>
      <c r="E62" s="47"/>
      <c r="F62" s="47"/>
      <c r="G62" s="47"/>
      <c r="H62" s="266" t="s">
        <v>2122</v>
      </c>
      <c r="I62" s="234">
        <v>1.4</v>
      </c>
      <c r="J62" s="241">
        <v>1</v>
      </c>
      <c r="K62" s="234">
        <f>I62*J62</f>
        <v>1.4</v>
      </c>
      <c r="L62" s="763">
        <f>VLOOKUP(A62,TRANSPORTE!A6:D117,4,FALSE)</f>
        <v>1355.0479121462611</v>
      </c>
      <c r="M62" s="764"/>
      <c r="N62" s="242">
        <f>K62*L62</f>
        <v>1897.0670770047655</v>
      </c>
    </row>
    <row r="63" spans="1:14">
      <c r="B63" s="46"/>
      <c r="C63" s="47"/>
      <c r="D63" s="47"/>
      <c r="E63" s="47"/>
      <c r="F63" s="47"/>
      <c r="G63" s="47"/>
      <c r="H63" s="243"/>
      <c r="I63" s="234"/>
      <c r="J63" s="234"/>
      <c r="K63" s="234"/>
      <c r="L63" s="244"/>
      <c r="M63" s="245"/>
      <c r="N63" s="246"/>
    </row>
    <row r="64" spans="1:14">
      <c r="B64" s="46"/>
      <c r="C64" s="47"/>
      <c r="D64" s="47"/>
      <c r="E64" s="47"/>
      <c r="F64" s="47"/>
      <c r="G64" s="47"/>
      <c r="H64" s="243"/>
      <c r="I64" s="234"/>
      <c r="J64" s="234"/>
      <c r="K64" s="234"/>
      <c r="L64" s="244"/>
      <c r="M64" s="245"/>
      <c r="N64" s="246"/>
    </row>
    <row r="65" spans="1:15">
      <c r="B65" s="46"/>
      <c r="C65" s="47"/>
      <c r="D65" s="47"/>
      <c r="E65" s="47"/>
      <c r="F65" s="47"/>
      <c r="G65" s="47"/>
      <c r="H65" s="243"/>
      <c r="I65" s="234"/>
      <c r="J65" s="234"/>
      <c r="K65" s="234"/>
      <c r="L65" s="244"/>
      <c r="M65" s="245"/>
      <c r="N65" s="246"/>
    </row>
    <row r="66" spans="1:15" ht="15.75" thickBot="1">
      <c r="B66" s="264"/>
      <c r="C66" s="265"/>
      <c r="D66" s="265"/>
      <c r="E66" s="265"/>
      <c r="F66" s="265"/>
      <c r="G66" s="265"/>
      <c r="H66" s="48"/>
      <c r="I66" s="124"/>
      <c r="J66" s="124"/>
      <c r="K66" s="124"/>
      <c r="L66" s="748"/>
      <c r="M66" s="749"/>
      <c r="N66" s="125"/>
    </row>
    <row r="67" spans="1:15" ht="15.75" thickBot="1">
      <c r="B67" s="765" t="s">
        <v>2072</v>
      </c>
      <c r="C67" s="766"/>
      <c r="D67" s="766"/>
      <c r="E67" s="766"/>
      <c r="F67" s="766"/>
      <c r="G67" s="766"/>
      <c r="H67" s="766"/>
      <c r="I67" s="766"/>
      <c r="J67" s="766"/>
      <c r="K67" s="766"/>
      <c r="L67" s="766"/>
      <c r="M67" s="767"/>
      <c r="N67" s="104">
        <f>N61+N62+N63+N64+N65</f>
        <v>3590.8769671875916</v>
      </c>
    </row>
    <row r="68" spans="1:15">
      <c r="B68" s="33"/>
      <c r="C68" s="34"/>
      <c r="D68" s="34"/>
      <c r="E68" s="34"/>
      <c r="F68" s="34"/>
      <c r="G68" s="34"/>
      <c r="H68" s="34"/>
      <c r="I68" s="34"/>
      <c r="J68" s="34"/>
      <c r="K68" s="34"/>
      <c r="L68" s="34"/>
      <c r="M68" s="34"/>
      <c r="N68" s="35"/>
    </row>
    <row r="69" spans="1:15">
      <c r="B69" s="64" t="s">
        <v>2081</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785" t="s">
        <v>2108</v>
      </c>
      <c r="C71" s="786"/>
      <c r="D71" s="786"/>
      <c r="E71" s="786"/>
      <c r="F71" s="786"/>
      <c r="G71" s="786"/>
      <c r="H71" s="786"/>
      <c r="I71" s="73" t="s">
        <v>2082</v>
      </c>
      <c r="J71" s="75" t="s">
        <v>2109</v>
      </c>
      <c r="K71" s="74" t="s">
        <v>2084</v>
      </c>
      <c r="L71" s="787" t="s">
        <v>2070</v>
      </c>
      <c r="M71" s="788"/>
      <c r="N71" s="98" t="s">
        <v>2071</v>
      </c>
    </row>
    <row r="72" spans="1:15">
      <c r="A72" t="s">
        <v>718</v>
      </c>
      <c r="B72" s="49" t="str">
        <f>VLOOKUP(A72,'MANO DE OBRA'!A8:D68,3,FALSE)</f>
        <v>Obrero (8)</v>
      </c>
      <c r="C72" s="47"/>
      <c r="D72" s="47"/>
      <c r="E72" s="47"/>
      <c r="F72" s="47"/>
      <c r="G72" s="47"/>
      <c r="H72" s="47"/>
      <c r="I72" s="247">
        <f>K72/J72*100</f>
        <v>270661.59999999998</v>
      </c>
      <c r="J72" s="248">
        <v>185</v>
      </c>
      <c r="K72" s="249">
        <f>VLOOKUP(A72,'MANO DE OBRA'!A8:D99,4,FALSE)</f>
        <v>500723.95999999996</v>
      </c>
      <c r="L72" s="50"/>
      <c r="M72" s="250">
        <f>M38*8</f>
        <v>72</v>
      </c>
      <c r="N72" s="345">
        <f>K72/M72</f>
        <v>6954.4994444444437</v>
      </c>
      <c r="O72" s="106"/>
    </row>
    <row r="73" spans="1:15">
      <c r="A73" t="s">
        <v>728</v>
      </c>
      <c r="B73" s="49" t="str">
        <f>VLOOKUP(A73,'MANO DE OBRA'!A8:D69,3,FALSE)</f>
        <v>Oficial</v>
      </c>
      <c r="C73" s="47"/>
      <c r="D73" s="47"/>
      <c r="E73" s="47"/>
      <c r="F73" s="47"/>
      <c r="G73" s="47"/>
      <c r="H73" s="47"/>
      <c r="I73" s="247">
        <f>K73/J73*100</f>
        <v>57668.23979157189</v>
      </c>
      <c r="J73" s="248">
        <v>185</v>
      </c>
      <c r="K73" s="249">
        <f>VLOOKUP(A73,'MANO DE OBRA'!A8:D100,4,FALSE)</f>
        <v>106686.24361440798</v>
      </c>
      <c r="L73" s="50"/>
      <c r="M73" s="254">
        <f>M72</f>
        <v>72</v>
      </c>
      <c r="N73" s="345">
        <f>K73/M73</f>
        <v>1481.7533835334443</v>
      </c>
    </row>
    <row r="74" spans="1:15">
      <c r="A74" t="s">
        <v>756</v>
      </c>
      <c r="B74" s="49" t="str">
        <f>VLOOKUP(A74,'MANO DE OBRA'!A9:D70,3,FALSE)</f>
        <v>Rastrilleros (2)</v>
      </c>
      <c r="C74" s="47"/>
      <c r="D74" s="47"/>
      <c r="E74" s="47"/>
      <c r="F74" s="47"/>
      <c r="G74" s="47"/>
      <c r="H74" s="47"/>
      <c r="I74" s="247">
        <f>K74/J74*100</f>
        <v>86502.359687357821</v>
      </c>
      <c r="J74" s="248">
        <v>185</v>
      </c>
      <c r="K74" s="249">
        <f>VLOOKUP(A74,'MANO DE OBRA'!A9:D101,4,FALSE)</f>
        <v>160029.36542161196</v>
      </c>
      <c r="L74" s="50"/>
      <c r="M74" s="255">
        <f>M73</f>
        <v>72</v>
      </c>
      <c r="N74" s="345">
        <f>K74/M74</f>
        <v>2222.630075300166</v>
      </c>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45"/>
    </row>
    <row r="77" spans="1:15" ht="15.75" thickBot="1">
      <c r="B77" s="765" t="s">
        <v>2072</v>
      </c>
      <c r="C77" s="766"/>
      <c r="D77" s="766"/>
      <c r="E77" s="766"/>
      <c r="F77" s="766"/>
      <c r="G77" s="766"/>
      <c r="H77" s="766"/>
      <c r="I77" s="766"/>
      <c r="J77" s="766"/>
      <c r="K77" s="766"/>
      <c r="L77" s="766"/>
      <c r="M77" s="767"/>
      <c r="N77" s="256">
        <f>SUM(N72:N76)</f>
        <v>10658.882903278056</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N48+N56+N67+N77</f>
        <v>174336.52330335602</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34867.304660671209</v>
      </c>
      <c r="M84" s="794"/>
      <c r="N84" s="51"/>
    </row>
    <row r="85" spans="1:14">
      <c r="B85" s="89" t="s">
        <v>2090</v>
      </c>
      <c r="C85" s="90"/>
      <c r="D85" s="90"/>
      <c r="E85" s="90"/>
      <c r="F85" s="90"/>
      <c r="G85" s="90"/>
      <c r="H85" s="90"/>
      <c r="I85" s="87"/>
      <c r="J85" s="88"/>
      <c r="K85" s="259">
        <v>0.05</v>
      </c>
      <c r="L85" s="793">
        <f>N79*K85</f>
        <v>8716.8261651678022</v>
      </c>
      <c r="M85" s="794"/>
      <c r="N85" s="51"/>
    </row>
    <row r="86" spans="1:14" ht="15.75" thickBot="1">
      <c r="B86" s="91" t="s">
        <v>2091</v>
      </c>
      <c r="C86" s="92"/>
      <c r="D86" s="92"/>
      <c r="E86" s="92"/>
      <c r="F86" s="92"/>
      <c r="G86" s="92"/>
      <c r="H86" s="92"/>
      <c r="I86" s="93"/>
      <c r="J86" s="94"/>
      <c r="K86" s="260">
        <v>0.05</v>
      </c>
      <c r="L86" s="795">
        <f>N79*K86</f>
        <v>8716.8261651678022</v>
      </c>
      <c r="M86" s="796"/>
      <c r="N86" s="51"/>
    </row>
    <row r="87" spans="1:14" ht="15.75" thickBot="1">
      <c r="B87" s="759" t="s">
        <v>2072</v>
      </c>
      <c r="C87" s="760"/>
      <c r="D87" s="760"/>
      <c r="E87" s="760"/>
      <c r="F87" s="760"/>
      <c r="G87" s="760"/>
      <c r="H87" s="760"/>
      <c r="I87" s="760"/>
      <c r="J87" s="760"/>
      <c r="K87" s="760"/>
      <c r="L87" s="760"/>
      <c r="M87" s="761"/>
      <c r="N87" s="52">
        <f>L84+L85+L86</f>
        <v>52300.956991006817</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226637.48029436285</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292</v>
      </c>
      <c r="C31" s="81" t="s">
        <v>2162</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819</v>
      </c>
      <c r="B36" s="772" t="str">
        <f>VLOOKUP(A36,EQUIPOS!A6:D154,3,FALSE)</f>
        <v>Cargador : Potencia en el volante 125 hp, Clasificación de RPM del motor 2300.</v>
      </c>
      <c r="C36" s="773"/>
      <c r="D36" s="773"/>
      <c r="E36" s="773"/>
      <c r="F36" s="773"/>
      <c r="G36" s="773"/>
      <c r="H36" s="774"/>
      <c r="I36" s="222"/>
      <c r="J36" s="223"/>
      <c r="K36" s="224">
        <f>VLOOKUP(A36,EQUIPOS!A6:D163,4,FALSE)</f>
        <v>165414.51938850479</v>
      </c>
      <c r="L36" s="225"/>
      <c r="M36" s="226">
        <v>30</v>
      </c>
      <c r="N36" s="227">
        <f>K36/M36</f>
        <v>5513.8173129501602</v>
      </c>
    </row>
    <row r="37" spans="1:14">
      <c r="A37" s="113" t="s">
        <v>841</v>
      </c>
      <c r="B37" s="772" t="str">
        <f>VLOOKUP(A37,EQUIPOS!A7:D154,3,FALSE)</f>
        <v>Compactador tipo  POTENCIA: 105 HP, PESO: 6 ton</v>
      </c>
      <c r="C37" s="773"/>
      <c r="D37" s="773"/>
      <c r="E37" s="773"/>
      <c r="F37" s="773"/>
      <c r="G37" s="773"/>
      <c r="H37" s="774"/>
      <c r="I37" s="222"/>
      <c r="J37" s="223"/>
      <c r="K37" s="224">
        <f>VLOOKUP(A37,EQUIPOS!A7:D164,4,FALSE)</f>
        <v>111353.290282653</v>
      </c>
      <c r="L37" s="225"/>
      <c r="M37" s="226">
        <v>9</v>
      </c>
      <c r="N37" s="227">
        <f t="shared" ref="N37:N43" si="0">K37/M37</f>
        <v>12372.587809183668</v>
      </c>
    </row>
    <row r="38" spans="1:14">
      <c r="A38" t="s">
        <v>837</v>
      </c>
      <c r="B38" s="772" t="str">
        <f>VLOOKUP(A38,EQUIPOS!A8:D154,3,FALSE)</f>
        <v>Compactador neumático de Potencia 70 HP, peso de 13 ton</v>
      </c>
      <c r="C38" s="773"/>
      <c r="D38" s="773"/>
      <c r="E38" s="773"/>
      <c r="F38" s="773"/>
      <c r="G38" s="773"/>
      <c r="H38" s="774"/>
      <c r="I38" s="222"/>
      <c r="J38" s="223"/>
      <c r="K38" s="224">
        <f>VLOOKUP(A38,EQUIPOS!A8:D165,4,FALSE)</f>
        <v>136681.41876730914</v>
      </c>
      <c r="L38" s="225"/>
      <c r="M38" s="226">
        <v>9</v>
      </c>
      <c r="N38" s="227">
        <f t="shared" si="0"/>
        <v>15186.824307478793</v>
      </c>
    </row>
    <row r="39" spans="1:14">
      <c r="A39" t="s">
        <v>977</v>
      </c>
      <c r="B39" s="772" t="str">
        <f>VLOOKUP(A39,EQUIPOS!A9:D154,3,FALSE)</f>
        <v>Planta de asfalto en frio</v>
      </c>
      <c r="C39" s="773"/>
      <c r="D39" s="773"/>
      <c r="E39" s="773"/>
      <c r="F39" s="773"/>
      <c r="G39" s="773"/>
      <c r="H39" s="774"/>
      <c r="I39" s="222"/>
      <c r="J39" s="223"/>
      <c r="K39" s="224">
        <f>VLOOKUP(A39,EQUIPOS!A9:D166,4,FALSE)</f>
        <v>251367.96946453408</v>
      </c>
      <c r="L39" s="225"/>
      <c r="M39" s="226">
        <v>9</v>
      </c>
      <c r="N39" s="227">
        <f t="shared" si="0"/>
        <v>27929.774384948232</v>
      </c>
    </row>
    <row r="40" spans="1:14">
      <c r="A40" t="s">
        <v>981</v>
      </c>
      <c r="B40" s="772" t="str">
        <f>VLOOKUP(A40,EQUIPOS!A10:D154,3,FALSE)</f>
        <v>Planta trituradora</v>
      </c>
      <c r="C40" s="773"/>
      <c r="D40" s="773"/>
      <c r="E40" s="773"/>
      <c r="F40" s="773"/>
      <c r="G40" s="773"/>
      <c r="H40" s="774"/>
      <c r="I40" s="222"/>
      <c r="J40" s="223"/>
      <c r="K40" s="224">
        <f>VLOOKUP(A40,EQUIPOS!A10:D167,4,FALSE)</f>
        <v>522759.86824479204</v>
      </c>
      <c r="L40" s="225"/>
      <c r="M40" s="226">
        <v>30</v>
      </c>
      <c r="N40" s="227">
        <f t="shared" si="0"/>
        <v>17425.32894149307</v>
      </c>
    </row>
    <row r="41" spans="1:14">
      <c r="A41" t="s">
        <v>1007</v>
      </c>
      <c r="B41" s="772" t="str">
        <f>VLOOKUP(A41,EQUIPOS!A11:D155,3,FALSE)</f>
        <v xml:space="preserve">Retroexcavadora E-200 sobre orugas
</v>
      </c>
      <c r="C41" s="773"/>
      <c r="D41" s="773"/>
      <c r="E41" s="773"/>
      <c r="F41" s="773"/>
      <c r="G41" s="773"/>
      <c r="H41" s="774"/>
      <c r="I41" s="222"/>
      <c r="J41" s="223"/>
      <c r="K41" s="224">
        <f>VLOOKUP(A41,EQUIPOS!A11:D168,4,FALSE)</f>
        <v>210024.19001165734</v>
      </c>
      <c r="L41" s="225"/>
      <c r="M41" s="226">
        <v>30</v>
      </c>
      <c r="N41" s="227">
        <f t="shared" si="0"/>
        <v>7000.806333721911</v>
      </c>
    </row>
    <row r="42" spans="1:14">
      <c r="A42" t="s">
        <v>1059</v>
      </c>
      <c r="B42" s="772" t="str">
        <f>VLOOKUP(A42,EQUIPOS!A12:D156,3,FALSE)</f>
        <v xml:space="preserve">Terminadora de asfalto (Finisher), potencia en el volante 174 HP, R=20M3/H, velocidad de desplazamiento 114 m/min
</v>
      </c>
      <c r="C42" s="773"/>
      <c r="D42" s="773"/>
      <c r="E42" s="773"/>
      <c r="F42" s="773"/>
      <c r="G42" s="773"/>
      <c r="H42" s="774"/>
      <c r="I42" s="222"/>
      <c r="J42" s="223"/>
      <c r="K42" s="224">
        <f>VLOOKUP(A42,EQUIPOS!A12:D169,4,FALSE)</f>
        <v>222361.14354313904</v>
      </c>
      <c r="L42" s="225"/>
      <c r="M42" s="226">
        <v>9</v>
      </c>
      <c r="N42" s="227">
        <f t="shared" si="0"/>
        <v>24706.793727015451</v>
      </c>
    </row>
    <row r="43" spans="1:14">
      <c r="A43" t="s">
        <v>1077</v>
      </c>
      <c r="B43" s="772" t="str">
        <f>VLOOKUP(A43,EQUIPOS!A13:D157,3,FALSE)</f>
        <v>Volqueta 6 m3</v>
      </c>
      <c r="C43" s="773"/>
      <c r="D43" s="773"/>
      <c r="E43" s="773"/>
      <c r="F43" s="773"/>
      <c r="G43" s="773"/>
      <c r="H43" s="774"/>
      <c r="I43" s="222"/>
      <c r="J43" s="223"/>
      <c r="K43" s="224">
        <f>VLOOKUP(A43,EQUIPOS!A13:D170,4,FALSE)</f>
        <v>91509.332647680494</v>
      </c>
      <c r="L43" s="225"/>
      <c r="M43" s="226">
        <v>9</v>
      </c>
      <c r="N43" s="227">
        <f t="shared" si="0"/>
        <v>10167.703627520055</v>
      </c>
    </row>
    <row r="44" spans="1:14">
      <c r="B44" s="275"/>
      <c r="C44" s="276"/>
      <c r="D44" s="276"/>
      <c r="E44" s="276"/>
      <c r="F44" s="276"/>
      <c r="G44" s="276"/>
      <c r="H44" s="277"/>
      <c r="I44" s="222"/>
      <c r="J44" s="223"/>
      <c r="K44" s="224"/>
      <c r="L44" s="225"/>
      <c r="M44" s="226"/>
      <c r="N44" s="227"/>
    </row>
    <row r="45" spans="1:14">
      <c r="B45" s="772"/>
      <c r="C45" s="773"/>
      <c r="D45" s="773"/>
      <c r="E45" s="773"/>
      <c r="F45" s="773"/>
      <c r="G45" s="773"/>
      <c r="H45" s="774"/>
      <c r="I45" s="775"/>
      <c r="J45" s="756"/>
      <c r="K45" s="224"/>
      <c r="L45" s="776"/>
      <c r="M45" s="777"/>
      <c r="N45" s="227"/>
    </row>
    <row r="46" spans="1:14">
      <c r="B46" s="772"/>
      <c r="C46" s="773"/>
      <c r="D46" s="773"/>
      <c r="E46" s="778"/>
      <c r="F46" s="773"/>
      <c r="G46" s="773"/>
      <c r="H46" s="774"/>
      <c r="I46" s="36"/>
      <c r="J46" s="37"/>
      <c r="K46" s="229"/>
      <c r="L46" s="231"/>
      <c r="M46" s="232"/>
      <c r="N46" s="233"/>
    </row>
    <row r="47" spans="1:14">
      <c r="B47" s="779" t="s">
        <v>2105</v>
      </c>
      <c r="C47" s="780"/>
      <c r="D47" s="780"/>
      <c r="E47" s="38"/>
      <c r="F47" s="39"/>
      <c r="G47" s="39"/>
      <c r="H47" s="40"/>
      <c r="I47" s="36"/>
      <c r="J47" s="37"/>
      <c r="K47" s="234"/>
      <c r="L47" s="231"/>
      <c r="M47" s="351">
        <v>0.1</v>
      </c>
      <c r="N47" s="295">
        <f>N81*M47</f>
        <v>1065.8882903278056</v>
      </c>
    </row>
    <row r="48" spans="1:14" ht="15.75" thickBot="1">
      <c r="B48" s="772"/>
      <c r="C48" s="773"/>
      <c r="D48" s="773"/>
      <c r="E48" s="773"/>
      <c r="F48" s="773"/>
      <c r="G48" s="773"/>
      <c r="H48" s="774"/>
      <c r="I48" s="781"/>
      <c r="J48" s="782"/>
      <c r="K48" s="41"/>
      <c r="L48" s="783"/>
      <c r="M48" s="784"/>
      <c r="N48" s="105"/>
    </row>
    <row r="49" spans="1:14" ht="15.75" thickBot="1">
      <c r="B49" s="759" t="s">
        <v>2072</v>
      </c>
      <c r="C49" s="760"/>
      <c r="D49" s="760"/>
      <c r="E49" s="760"/>
      <c r="F49" s="760"/>
      <c r="G49" s="760"/>
      <c r="H49" s="760"/>
      <c r="I49" s="760"/>
      <c r="J49" s="760"/>
      <c r="K49" s="760"/>
      <c r="L49" s="760"/>
      <c r="M49" s="761"/>
      <c r="N49" s="344">
        <f>SUM(N36:N48)</f>
        <v>121369.52473463913</v>
      </c>
    </row>
    <row r="50" spans="1:14">
      <c r="B50" s="235"/>
      <c r="C50" s="34"/>
      <c r="D50" s="34"/>
      <c r="E50" s="34"/>
      <c r="F50" s="34"/>
      <c r="G50" s="34"/>
      <c r="H50" s="34"/>
      <c r="I50" s="34"/>
      <c r="J50" s="34"/>
      <c r="K50" s="34"/>
      <c r="L50" s="34"/>
      <c r="M50" s="34"/>
      <c r="N50" s="35"/>
    </row>
    <row r="51" spans="1:14">
      <c r="B51" s="64" t="s">
        <v>2073</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750" t="s">
        <v>2063</v>
      </c>
      <c r="C53" s="751"/>
      <c r="D53" s="751"/>
      <c r="E53" s="751"/>
      <c r="F53" s="751"/>
      <c r="G53" s="751"/>
      <c r="H53" s="751"/>
      <c r="I53" s="752"/>
      <c r="J53" s="270" t="s">
        <v>2065</v>
      </c>
      <c r="K53" s="85" t="s">
        <v>2066</v>
      </c>
      <c r="L53" s="753" t="s">
        <v>2074</v>
      </c>
      <c r="M53" s="752"/>
      <c r="N53" s="86" t="s">
        <v>2071</v>
      </c>
    </row>
    <row r="54" spans="1:14">
      <c r="A54" t="s">
        <v>1117</v>
      </c>
      <c r="B54" s="43" t="str">
        <f>VLOOKUP(A54,MATERIALES!A5:D373,3,FALSE)</f>
        <v>Agregado Petreo para Triturar (Crudo)</v>
      </c>
      <c r="C54" s="236"/>
      <c r="D54" s="236"/>
      <c r="E54" s="236"/>
      <c r="F54" s="236"/>
      <c r="G54" s="236"/>
      <c r="H54" s="236"/>
      <c r="I54" s="223"/>
      <c r="J54" s="200" t="str">
        <f>VLOOKUP(A54,MATERIALES!A4:D640,2,FALSE)</f>
        <v>m3</v>
      </c>
      <c r="K54" s="237">
        <v>1.4</v>
      </c>
      <c r="L54" s="222"/>
      <c r="M54" s="352">
        <f>VLOOKUP(A54,MATERIALES!A5:D396,4,FALSE)</f>
        <v>26654.735894889112</v>
      </c>
      <c r="N54" s="227">
        <f>K54*M54</f>
        <v>37316.630252844756</v>
      </c>
    </row>
    <row r="55" spans="1:14">
      <c r="A55" s="108" t="s">
        <v>1131</v>
      </c>
      <c r="B55" s="43" t="str">
        <f>VLOOKUP(A55,MATERIALES!A6:D373,3,FALSE)</f>
        <v>Agua</v>
      </c>
      <c r="C55" s="236"/>
      <c r="D55" s="236"/>
      <c r="E55" s="236"/>
      <c r="F55" s="236"/>
      <c r="G55" s="236"/>
      <c r="H55" s="236"/>
      <c r="I55" s="223"/>
      <c r="J55" s="200" t="str">
        <f>VLOOKUP(A55,MATERIALES!A5:D641,2,FALSE)</f>
        <v>lt</v>
      </c>
      <c r="K55" s="237">
        <v>25</v>
      </c>
      <c r="L55" s="222"/>
      <c r="M55" s="352">
        <f>VLOOKUP(A55,MATERIALES!A6:D397,4,FALSE)</f>
        <v>56.024337816260008</v>
      </c>
      <c r="N55" s="227">
        <f>K55*M55</f>
        <v>1400.6084454065001</v>
      </c>
    </row>
    <row r="56" spans="1:14">
      <c r="B56" s="43"/>
      <c r="C56" s="236"/>
      <c r="D56" s="236"/>
      <c r="E56" s="236"/>
      <c r="F56" s="236"/>
      <c r="G56" s="236"/>
      <c r="H56" s="236"/>
      <c r="I56" s="223"/>
      <c r="J56" s="200"/>
      <c r="K56" s="237"/>
      <c r="L56" s="222"/>
      <c r="M56" s="238"/>
      <c r="N56" s="239"/>
    </row>
    <row r="57" spans="1:14">
      <c r="B57" s="43"/>
      <c r="C57" s="236"/>
      <c r="D57" s="236"/>
      <c r="E57" s="236"/>
      <c r="F57" s="236"/>
      <c r="G57" s="236"/>
      <c r="H57" s="236"/>
      <c r="I57" s="223"/>
      <c r="J57" s="200"/>
      <c r="K57" s="237"/>
      <c r="L57" s="222"/>
      <c r="M57" s="238"/>
      <c r="N57" s="239"/>
    </row>
    <row r="58" spans="1:14" ht="15.75" thickBot="1">
      <c r="B58" s="754"/>
      <c r="C58" s="755"/>
      <c r="D58" s="755"/>
      <c r="E58" s="755"/>
      <c r="F58" s="755"/>
      <c r="G58" s="755"/>
      <c r="H58" s="755"/>
      <c r="I58" s="756"/>
      <c r="J58" s="42"/>
      <c r="K58" s="44"/>
      <c r="L58" s="757"/>
      <c r="M58" s="758"/>
      <c r="N58" s="45"/>
    </row>
    <row r="59" spans="1:14" ht="15.75" thickBot="1">
      <c r="B59" s="759" t="s">
        <v>2072</v>
      </c>
      <c r="C59" s="760"/>
      <c r="D59" s="760"/>
      <c r="E59" s="760"/>
      <c r="F59" s="760"/>
      <c r="G59" s="760"/>
      <c r="H59" s="760"/>
      <c r="I59" s="760"/>
      <c r="J59" s="760"/>
      <c r="K59" s="760"/>
      <c r="L59" s="760"/>
      <c r="M59" s="761"/>
      <c r="N59" s="344">
        <f>SUM(N54:N58)</f>
        <v>38717.238698251254</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8" t="s">
        <v>2076</v>
      </c>
      <c r="C63" s="269"/>
      <c r="D63" s="269"/>
      <c r="E63" s="269"/>
      <c r="F63" s="269"/>
      <c r="G63" s="269"/>
      <c r="H63" s="73" t="s">
        <v>2065</v>
      </c>
      <c r="I63" s="74" t="s">
        <v>2077</v>
      </c>
      <c r="J63" s="75" t="s">
        <v>2106</v>
      </c>
      <c r="K63" s="73" t="s">
        <v>2107</v>
      </c>
      <c r="L63" s="762" t="s">
        <v>2080</v>
      </c>
      <c r="M63" s="735"/>
      <c r="N63" s="76" t="s">
        <v>2071</v>
      </c>
    </row>
    <row r="64" spans="1:14">
      <c r="A64" t="s">
        <v>1852</v>
      </c>
      <c r="B64" s="46" t="str">
        <f>VLOOKUP(A64,TRANSPORTE!A5:D117,3,FALSE)</f>
        <v>Transporte de Material Crudo de Rio</v>
      </c>
      <c r="C64" s="272"/>
      <c r="D64" s="272"/>
      <c r="E64" s="272"/>
      <c r="F64" s="272"/>
      <c r="G64" s="272"/>
      <c r="H64" s="266" t="s">
        <v>2122</v>
      </c>
      <c r="I64" s="234">
        <v>1.4</v>
      </c>
      <c r="J64" s="241">
        <v>1</v>
      </c>
      <c r="K64" s="234">
        <f>I64*J64</f>
        <v>1.4</v>
      </c>
      <c r="L64" s="763">
        <f>VLOOKUP(A64,TRANSPORTE!A5:D117,4,FALSE)</f>
        <v>1355.0479121462611</v>
      </c>
      <c r="M64" s="764"/>
      <c r="N64" s="242">
        <f>K64*L64</f>
        <v>1897.0670770047655</v>
      </c>
    </row>
    <row r="65" spans="1:15">
      <c r="A65" t="s">
        <v>1924</v>
      </c>
      <c r="B65" s="46" t="str">
        <f>VLOOKUP(A65,TRANSPORTE!A6:D117,3,FALSE)</f>
        <v>Transporte de Mezcla densa En Frio MDF-25</v>
      </c>
      <c r="C65" s="47"/>
      <c r="D65" s="47"/>
      <c r="E65" s="47"/>
      <c r="F65" s="47"/>
      <c r="G65" s="47"/>
      <c r="H65" s="266" t="s">
        <v>2122</v>
      </c>
      <c r="I65" s="234">
        <v>1.25</v>
      </c>
      <c r="J65" s="241">
        <v>1</v>
      </c>
      <c r="K65" s="234">
        <f>I65*J65</f>
        <v>1.25</v>
      </c>
      <c r="L65" s="763">
        <f>VLOOKUP(A65,TRANSPORTE!A6:D117,4,FALSE)</f>
        <v>1355.0479121462611</v>
      </c>
      <c r="M65" s="764"/>
      <c r="N65" s="242">
        <f>K65*L65</f>
        <v>1693.8098901828264</v>
      </c>
    </row>
    <row r="66" spans="1:15">
      <c r="B66" s="46"/>
      <c r="C66" s="47"/>
      <c r="D66" s="47"/>
      <c r="E66" s="47"/>
      <c r="F66" s="47"/>
      <c r="G66" s="47"/>
      <c r="H66" s="243"/>
      <c r="I66" s="234"/>
      <c r="J66" s="234"/>
      <c r="K66" s="234"/>
      <c r="L66" s="244"/>
      <c r="M66" s="245"/>
      <c r="N66" s="246"/>
    </row>
    <row r="67" spans="1:15">
      <c r="B67" s="46"/>
      <c r="C67" s="47"/>
      <c r="D67" s="47"/>
      <c r="E67" s="47"/>
      <c r="F67" s="47"/>
      <c r="G67" s="47"/>
      <c r="H67" s="243"/>
      <c r="I67" s="234"/>
      <c r="J67" s="234"/>
      <c r="K67" s="234"/>
      <c r="L67" s="244"/>
      <c r="M67" s="245"/>
      <c r="N67" s="246"/>
    </row>
    <row r="68" spans="1:15">
      <c r="B68" s="46"/>
      <c r="C68" s="47"/>
      <c r="D68" s="47"/>
      <c r="E68" s="47"/>
      <c r="F68" s="47"/>
      <c r="G68" s="47"/>
      <c r="H68" s="243"/>
      <c r="I68" s="234"/>
      <c r="J68" s="234"/>
      <c r="K68" s="234"/>
      <c r="L68" s="244"/>
      <c r="M68" s="245"/>
      <c r="N68" s="246"/>
    </row>
    <row r="69" spans="1:15" ht="15.75" thickBot="1">
      <c r="B69" s="264"/>
      <c r="C69" s="265"/>
      <c r="D69" s="265"/>
      <c r="E69" s="265"/>
      <c r="F69" s="265"/>
      <c r="G69" s="265"/>
      <c r="H69" s="48"/>
      <c r="I69" s="124"/>
      <c r="J69" s="124"/>
      <c r="K69" s="124"/>
      <c r="L69" s="748"/>
      <c r="M69" s="749"/>
      <c r="N69" s="125"/>
    </row>
    <row r="70" spans="1:15" ht="15.75" thickBot="1">
      <c r="B70" s="765" t="s">
        <v>2072</v>
      </c>
      <c r="C70" s="766"/>
      <c r="D70" s="766"/>
      <c r="E70" s="766"/>
      <c r="F70" s="766"/>
      <c r="G70" s="766"/>
      <c r="H70" s="766"/>
      <c r="I70" s="766"/>
      <c r="J70" s="766"/>
      <c r="K70" s="766"/>
      <c r="L70" s="766"/>
      <c r="M70" s="767"/>
      <c r="N70" s="104">
        <f>N64+N65+N66+N67+N68</f>
        <v>3590.8769671875916</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85" t="s">
        <v>2108</v>
      </c>
      <c r="C74" s="786"/>
      <c r="D74" s="786"/>
      <c r="E74" s="786"/>
      <c r="F74" s="786"/>
      <c r="G74" s="786"/>
      <c r="H74" s="786"/>
      <c r="I74" s="73" t="s">
        <v>2082</v>
      </c>
      <c r="J74" s="75" t="s">
        <v>2109</v>
      </c>
      <c r="K74" s="74" t="s">
        <v>2084</v>
      </c>
      <c r="L74" s="787" t="s">
        <v>2070</v>
      </c>
      <c r="M74" s="788"/>
      <c r="N74" s="98" t="s">
        <v>2071</v>
      </c>
    </row>
    <row r="75" spans="1:15">
      <c r="A75" t="s">
        <v>718</v>
      </c>
      <c r="B75" s="49" t="str">
        <f>VLOOKUP(A75,'MANO DE OBRA'!A8:D68,3,FALSE)</f>
        <v>Obrero (8)</v>
      </c>
      <c r="C75" s="47"/>
      <c r="D75" s="47"/>
      <c r="E75" s="47"/>
      <c r="F75" s="47"/>
      <c r="G75" s="47"/>
      <c r="H75" s="47"/>
      <c r="I75" s="247">
        <f>K75/J75*100</f>
        <v>270661.59999999998</v>
      </c>
      <c r="J75" s="248">
        <v>185</v>
      </c>
      <c r="K75" s="249">
        <f>VLOOKUP(A75,'MANO DE OBRA'!A8:D99,4,FALSE)</f>
        <v>500723.95999999996</v>
      </c>
      <c r="L75" s="50"/>
      <c r="M75" s="250">
        <v>72</v>
      </c>
      <c r="N75" s="345">
        <f>K75/M75</f>
        <v>6954.4994444444437</v>
      </c>
      <c r="O75" s="106"/>
    </row>
    <row r="76" spans="1:15">
      <c r="A76" t="s">
        <v>728</v>
      </c>
      <c r="B76" s="49" t="str">
        <f>VLOOKUP(A76,'MANO DE OBRA'!A8:D69,3,FALSE)</f>
        <v>Oficial</v>
      </c>
      <c r="C76" s="47"/>
      <c r="D76" s="47"/>
      <c r="E76" s="47"/>
      <c r="F76" s="47"/>
      <c r="G76" s="47"/>
      <c r="H76" s="47"/>
      <c r="I76" s="247">
        <f>K76/J76*100</f>
        <v>57668.23979157189</v>
      </c>
      <c r="J76" s="248">
        <v>185</v>
      </c>
      <c r="K76" s="249">
        <f>VLOOKUP(A76,'MANO DE OBRA'!A8:D100,4,FALSE)</f>
        <v>106686.24361440798</v>
      </c>
      <c r="L76" s="50"/>
      <c r="M76" s="254">
        <v>72</v>
      </c>
      <c r="N76" s="345">
        <f>K76/M76</f>
        <v>1481.7533835334443</v>
      </c>
    </row>
    <row r="77" spans="1:15">
      <c r="A77" t="s">
        <v>756</v>
      </c>
      <c r="B77" s="49" t="str">
        <f>VLOOKUP(A77,'MANO DE OBRA'!A9:D70,3,FALSE)</f>
        <v>Rastrilleros (2)</v>
      </c>
      <c r="C77" s="47"/>
      <c r="D77" s="47"/>
      <c r="E77" s="47"/>
      <c r="F77" s="47"/>
      <c r="G77" s="47"/>
      <c r="H77" s="47"/>
      <c r="I77" s="247">
        <f>K77/J77*100</f>
        <v>86502.359687357821</v>
      </c>
      <c r="J77" s="248">
        <v>185</v>
      </c>
      <c r="K77" s="249">
        <f>VLOOKUP(A77,'MANO DE OBRA'!A9:D101,4,FALSE)</f>
        <v>160029.36542161196</v>
      </c>
      <c r="L77" s="50"/>
      <c r="M77" s="255">
        <v>72</v>
      </c>
      <c r="N77" s="345">
        <f>K77/M77</f>
        <v>2222.630075300166</v>
      </c>
    </row>
    <row r="78" spans="1:15">
      <c r="B78" s="49"/>
      <c r="C78" s="47"/>
      <c r="D78" s="47"/>
      <c r="E78" s="47"/>
      <c r="F78" s="47"/>
      <c r="G78" s="47"/>
      <c r="H78" s="47"/>
      <c r="I78" s="234"/>
      <c r="J78" s="252"/>
      <c r="K78" s="253"/>
      <c r="L78" s="273"/>
      <c r="M78" s="255"/>
      <c r="N78" s="251"/>
    </row>
    <row r="79" spans="1:15">
      <c r="B79" s="49"/>
      <c r="C79" s="47"/>
      <c r="D79" s="47"/>
      <c r="E79" s="47"/>
      <c r="F79" s="47"/>
      <c r="G79" s="47"/>
      <c r="H79" s="47"/>
      <c r="I79" s="234"/>
      <c r="J79" s="252"/>
      <c r="K79" s="253"/>
      <c r="L79" s="273"/>
      <c r="M79" s="255"/>
      <c r="N79" s="251"/>
    </row>
    <row r="80" spans="1:15" ht="15.75" thickBot="1">
      <c r="B80" s="746"/>
      <c r="C80" s="747"/>
      <c r="D80" s="747"/>
      <c r="E80" s="747"/>
      <c r="F80" s="747"/>
      <c r="G80" s="747"/>
      <c r="H80" s="747"/>
      <c r="I80" s="124"/>
      <c r="J80" s="124"/>
      <c r="K80" s="124"/>
      <c r="L80" s="847"/>
      <c r="M80" s="847"/>
      <c r="N80" s="45"/>
    </row>
    <row r="81" spans="1:14" ht="15.75" thickBot="1">
      <c r="B81" s="765" t="s">
        <v>2072</v>
      </c>
      <c r="C81" s="766"/>
      <c r="D81" s="766"/>
      <c r="E81" s="766"/>
      <c r="F81" s="766"/>
      <c r="G81" s="766"/>
      <c r="H81" s="766"/>
      <c r="I81" s="766"/>
      <c r="J81" s="766"/>
      <c r="K81" s="766"/>
      <c r="L81" s="766"/>
      <c r="M81" s="767"/>
      <c r="N81" s="256">
        <f>SUM(N75:N80)</f>
        <v>10658.882903278056</v>
      </c>
    </row>
    <row r="82" spans="1:14" ht="15.75" thickBot="1">
      <c r="B82" s="33"/>
      <c r="C82" s="34"/>
      <c r="D82" s="34"/>
      <c r="E82" s="34"/>
      <c r="F82" s="34"/>
      <c r="G82" s="34"/>
      <c r="H82" s="34"/>
      <c r="I82" s="34"/>
      <c r="J82" s="34"/>
      <c r="K82" s="34"/>
      <c r="L82" s="34"/>
      <c r="M82" s="34"/>
      <c r="N82" s="35"/>
    </row>
    <row r="83" spans="1:14" ht="15.75" thickBot="1">
      <c r="B83" s="759" t="s">
        <v>2085</v>
      </c>
      <c r="C83" s="760"/>
      <c r="D83" s="760"/>
      <c r="E83" s="760"/>
      <c r="F83" s="760"/>
      <c r="G83" s="760"/>
      <c r="H83" s="760"/>
      <c r="I83" s="760"/>
      <c r="J83" s="760"/>
      <c r="K83" s="760"/>
      <c r="L83" s="760"/>
      <c r="M83" s="761"/>
      <c r="N83" s="99">
        <f>N49+N59+N70+N81</f>
        <v>174336.52330335602</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750" t="s">
        <v>2110</v>
      </c>
      <c r="C87" s="751"/>
      <c r="D87" s="751"/>
      <c r="E87" s="751"/>
      <c r="F87" s="751"/>
      <c r="G87" s="751"/>
      <c r="H87" s="751"/>
      <c r="I87" s="269"/>
      <c r="J87" s="289"/>
      <c r="K87" s="257" t="s">
        <v>2087</v>
      </c>
      <c r="L87" s="789" t="s">
        <v>2088</v>
      </c>
      <c r="M87" s="790"/>
      <c r="N87" s="258"/>
    </row>
    <row r="88" spans="1:14">
      <c r="B88" s="791" t="s">
        <v>2111</v>
      </c>
      <c r="C88" s="792"/>
      <c r="D88" s="792"/>
      <c r="E88" s="792"/>
      <c r="F88" s="792"/>
      <c r="G88" s="792"/>
      <c r="H88" s="792"/>
      <c r="I88" s="87"/>
      <c r="J88" s="88"/>
      <c r="K88" s="259">
        <v>0.2</v>
      </c>
      <c r="L88" s="793">
        <f>N83*K88</f>
        <v>34867.304660671209</v>
      </c>
      <c r="M88" s="794"/>
      <c r="N88" s="51"/>
    </row>
    <row r="89" spans="1:14">
      <c r="B89" s="89" t="s">
        <v>2090</v>
      </c>
      <c r="C89" s="90"/>
      <c r="D89" s="90"/>
      <c r="E89" s="90"/>
      <c r="F89" s="90"/>
      <c r="G89" s="90"/>
      <c r="H89" s="90"/>
      <c r="I89" s="87"/>
      <c r="J89" s="88"/>
      <c r="K89" s="259">
        <v>0.05</v>
      </c>
      <c r="L89" s="793">
        <f>N83*K89</f>
        <v>8716.8261651678022</v>
      </c>
      <c r="M89" s="794"/>
      <c r="N89" s="51"/>
    </row>
    <row r="90" spans="1:14" ht="15.75" thickBot="1">
      <c r="B90" s="91" t="s">
        <v>2091</v>
      </c>
      <c r="C90" s="92"/>
      <c r="D90" s="92"/>
      <c r="E90" s="92"/>
      <c r="F90" s="92"/>
      <c r="G90" s="92"/>
      <c r="H90" s="92"/>
      <c r="I90" s="93"/>
      <c r="J90" s="94"/>
      <c r="K90" s="260">
        <v>0.05</v>
      </c>
      <c r="L90" s="795">
        <f>N83*K90</f>
        <v>8716.8261651678022</v>
      </c>
      <c r="M90" s="796"/>
      <c r="N90" s="51"/>
    </row>
    <row r="91" spans="1:14" ht="15.75" thickBot="1">
      <c r="B91" s="759" t="s">
        <v>2072</v>
      </c>
      <c r="C91" s="760"/>
      <c r="D91" s="760"/>
      <c r="E91" s="760"/>
      <c r="F91" s="760"/>
      <c r="G91" s="760"/>
      <c r="H91" s="760"/>
      <c r="I91" s="760"/>
      <c r="J91" s="760"/>
      <c r="K91" s="760"/>
      <c r="L91" s="760"/>
      <c r="M91" s="761"/>
      <c r="N91" s="52">
        <f>L88+L89+L90</f>
        <v>52300.956991006817</v>
      </c>
    </row>
    <row r="92" spans="1:14" ht="15.75" thickBot="1">
      <c r="B92" s="33"/>
      <c r="C92" s="34"/>
      <c r="D92" s="34"/>
      <c r="E92" s="34"/>
      <c r="F92" s="34"/>
      <c r="G92" s="34"/>
      <c r="H92" s="34"/>
      <c r="I92" s="34"/>
      <c r="J92" s="34"/>
      <c r="K92" s="34"/>
      <c r="L92" s="34"/>
      <c r="M92" s="34"/>
      <c r="N92" s="35"/>
    </row>
    <row r="93" spans="1:14" ht="15.75" thickBot="1">
      <c r="A93" t="s">
        <v>2114</v>
      </c>
      <c r="B93" s="759" t="s">
        <v>2113</v>
      </c>
      <c r="C93" s="760"/>
      <c r="D93" s="760"/>
      <c r="E93" s="760"/>
      <c r="F93" s="760"/>
      <c r="G93" s="760"/>
      <c r="H93" s="760"/>
      <c r="I93" s="760"/>
      <c r="J93" s="760"/>
      <c r="K93" s="760"/>
      <c r="L93" s="760"/>
      <c r="M93" s="761"/>
      <c r="N93" s="166">
        <f>N83+N91</f>
        <v>226637.48029436285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3" t="s">
        <v>2097</v>
      </c>
      <c r="C103" s="204"/>
      <c r="D103" s="204"/>
      <c r="E103" s="204"/>
      <c r="F103" s="204"/>
      <c r="G103" s="204"/>
      <c r="H103" s="204"/>
      <c r="I103" s="204"/>
      <c r="J103" s="204"/>
      <c r="K103" s="204"/>
      <c r="L103" s="204"/>
      <c r="M103" s="204"/>
      <c r="N103" s="205"/>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c r="B106" s="206"/>
      <c r="C106" s="207"/>
      <c r="D106" s="207"/>
      <c r="E106" s="207"/>
      <c r="F106" s="207"/>
      <c r="G106" s="207"/>
      <c r="H106" s="207"/>
      <c r="I106" s="207"/>
      <c r="J106" s="207"/>
      <c r="K106" s="207"/>
      <c r="L106" s="207"/>
      <c r="M106" s="207"/>
      <c r="N106" s="208"/>
    </row>
    <row r="107" spans="2:14" ht="15.75" thickBot="1">
      <c r="B107" s="209"/>
      <c r="C107" s="210"/>
      <c r="D107" s="210"/>
      <c r="E107" s="210"/>
      <c r="F107" s="210"/>
      <c r="G107" s="210"/>
      <c r="H107" s="210"/>
      <c r="I107" s="210"/>
      <c r="J107" s="210"/>
      <c r="K107" s="210"/>
      <c r="L107" s="210"/>
      <c r="M107" s="210"/>
      <c r="N107" s="211"/>
    </row>
    <row r="108" spans="2:14">
      <c r="B108" s="212"/>
      <c r="C108" s="213"/>
      <c r="D108" s="213"/>
      <c r="E108" s="213"/>
      <c r="F108" s="213"/>
      <c r="G108" s="213"/>
      <c r="H108" s="213"/>
      <c r="I108" s="213"/>
      <c r="J108" s="213"/>
      <c r="K108" s="213"/>
      <c r="L108" s="213"/>
      <c r="M108" s="213"/>
      <c r="N108" s="214"/>
    </row>
    <row r="109" spans="2:14">
      <c r="B109" s="198" t="s">
        <v>2098</v>
      </c>
      <c r="C109" s="31"/>
      <c r="D109" s="31"/>
      <c r="E109" s="31"/>
      <c r="F109" s="31"/>
      <c r="G109" s="31"/>
      <c r="H109" s="31"/>
      <c r="I109" s="31"/>
      <c r="J109" s="31"/>
      <c r="K109" s="31"/>
      <c r="L109" s="31"/>
      <c r="M109" s="31"/>
      <c r="N109" s="32"/>
    </row>
    <row r="110" spans="2:14" ht="15" customHeight="1">
      <c r="B110" s="797" t="s">
        <v>2099</v>
      </c>
      <c r="C110" s="798"/>
      <c r="D110" s="798"/>
      <c r="E110" s="798"/>
      <c r="F110" s="798"/>
      <c r="G110" s="798"/>
      <c r="H110" s="798"/>
      <c r="I110" s="798"/>
      <c r="J110" s="798"/>
      <c r="K110" s="798"/>
      <c r="L110" s="798"/>
      <c r="M110" s="798"/>
      <c r="N110" s="799"/>
    </row>
    <row r="111" spans="2:14" ht="15" customHeight="1">
      <c r="B111" s="797"/>
      <c r="C111" s="798"/>
      <c r="D111" s="798"/>
      <c r="E111" s="798"/>
      <c r="F111" s="798"/>
      <c r="G111" s="798"/>
      <c r="H111" s="798"/>
      <c r="I111" s="798"/>
      <c r="J111" s="798"/>
      <c r="K111" s="798"/>
      <c r="L111" s="798"/>
      <c r="M111" s="798"/>
      <c r="N111" s="799"/>
    </row>
    <row r="112" spans="2:14" ht="30" customHeight="1">
      <c r="B112" s="800" t="s">
        <v>2100</v>
      </c>
      <c r="C112" s="801"/>
      <c r="D112" s="801"/>
      <c r="E112" s="801"/>
      <c r="F112" s="801"/>
      <c r="G112" s="801"/>
      <c r="H112" s="801"/>
      <c r="I112" s="801"/>
      <c r="J112" s="801"/>
      <c r="K112" s="801"/>
      <c r="L112" s="801"/>
      <c r="M112" s="801"/>
      <c r="N112" s="802"/>
    </row>
    <row r="113" spans="2:14">
      <c r="B113" s="800"/>
      <c r="C113" s="801"/>
      <c r="D113" s="801"/>
      <c r="E113" s="801"/>
      <c r="F113" s="801"/>
      <c r="G113" s="801"/>
      <c r="H113" s="801"/>
      <c r="I113" s="801"/>
      <c r="J113" s="801"/>
      <c r="K113" s="801"/>
      <c r="L113" s="801"/>
      <c r="M113" s="801"/>
      <c r="N113" s="802"/>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286"/>
      <c r="C116" s="287"/>
      <c r="D116" s="287"/>
      <c r="E116" s="287"/>
      <c r="F116" s="287"/>
      <c r="G116" s="287"/>
      <c r="H116" s="287"/>
      <c r="I116" s="287"/>
      <c r="J116" s="287"/>
      <c r="K116" s="287"/>
      <c r="L116" s="287"/>
      <c r="M116" s="287"/>
      <c r="N116" s="288"/>
    </row>
    <row r="117" spans="2:14">
      <c r="B117" s="198"/>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736"/>
      <c r="K123" s="736"/>
      <c r="L123" s="736"/>
      <c r="M123" s="736"/>
      <c r="N123" s="737"/>
    </row>
    <row r="124" spans="2:14" ht="15.75" thickBot="1">
      <c r="B124" s="216" t="s">
        <v>2103</v>
      </c>
      <c r="C124" s="343"/>
      <c r="D124" s="343"/>
      <c r="E124" s="57"/>
      <c r="F124" s="57"/>
      <c r="G124" s="57"/>
      <c r="H124" s="57"/>
      <c r="I124" s="57"/>
      <c r="J124" s="738"/>
      <c r="K124" s="738"/>
      <c r="L124" s="738"/>
      <c r="M124" s="738"/>
      <c r="N124" s="739"/>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294</v>
      </c>
      <c r="C31" s="81" t="s">
        <v>2163</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819</v>
      </c>
      <c r="B36" s="772" t="str">
        <f>VLOOKUP(A36,EQUIPOS!A6:D154,3,FALSE)</f>
        <v>Cargador : Potencia en el volante 125 hp, Clasificación de RPM del motor 2300.</v>
      </c>
      <c r="C36" s="773"/>
      <c r="D36" s="773"/>
      <c r="E36" s="773"/>
      <c r="F36" s="773"/>
      <c r="G36" s="773"/>
      <c r="H36" s="774"/>
      <c r="I36" s="222"/>
      <c r="J36" s="223"/>
      <c r="K36" s="224">
        <f>VLOOKUP(A36,EQUIPOS!A6:D163,4,FALSE)</f>
        <v>165414.51938850479</v>
      </c>
      <c r="L36" s="225"/>
      <c r="M36" s="226">
        <v>30</v>
      </c>
      <c r="N36" s="227">
        <f>K36/M36</f>
        <v>5513.8173129501602</v>
      </c>
    </row>
    <row r="37" spans="1:14">
      <c r="A37" s="113" t="s">
        <v>841</v>
      </c>
      <c r="B37" s="772" t="str">
        <f>VLOOKUP(A37,EQUIPOS!A7:D154,3,FALSE)</f>
        <v>Compactador tipo  POTENCIA: 105 HP, PESO: 6 ton</v>
      </c>
      <c r="C37" s="773"/>
      <c r="D37" s="773"/>
      <c r="E37" s="773"/>
      <c r="F37" s="773"/>
      <c r="G37" s="773"/>
      <c r="H37" s="774"/>
      <c r="I37" s="222"/>
      <c r="J37" s="223"/>
      <c r="K37" s="224">
        <f>VLOOKUP(A37,EQUIPOS!A7:D164,4,FALSE)</f>
        <v>111353.290282653</v>
      </c>
      <c r="L37" s="225"/>
      <c r="M37" s="226">
        <v>9</v>
      </c>
      <c r="N37" s="227">
        <f t="shared" ref="N37:N43" si="0">K37/M37</f>
        <v>12372.587809183668</v>
      </c>
    </row>
    <row r="38" spans="1:14">
      <c r="A38" t="s">
        <v>837</v>
      </c>
      <c r="B38" s="772" t="str">
        <f>VLOOKUP(A38,EQUIPOS!A8:D154,3,FALSE)</f>
        <v>Compactador neumático de Potencia 70 HP, peso de 13 ton</v>
      </c>
      <c r="C38" s="773"/>
      <c r="D38" s="773"/>
      <c r="E38" s="773"/>
      <c r="F38" s="773"/>
      <c r="G38" s="773"/>
      <c r="H38" s="774"/>
      <c r="I38" s="222"/>
      <c r="J38" s="223"/>
      <c r="K38" s="224">
        <f>VLOOKUP(A38,EQUIPOS!A8:D165,4,FALSE)</f>
        <v>136681.41876730914</v>
      </c>
      <c r="L38" s="225"/>
      <c r="M38" s="226">
        <v>9</v>
      </c>
      <c r="N38" s="227">
        <f t="shared" si="0"/>
        <v>15186.824307478793</v>
      </c>
    </row>
    <row r="39" spans="1:14">
      <c r="A39" t="s">
        <v>977</v>
      </c>
      <c r="B39" s="772" t="str">
        <f>VLOOKUP(A39,EQUIPOS!A9:D154,3,FALSE)</f>
        <v>Planta de asfalto en frio</v>
      </c>
      <c r="C39" s="773"/>
      <c r="D39" s="773"/>
      <c r="E39" s="773"/>
      <c r="F39" s="773"/>
      <c r="G39" s="773"/>
      <c r="H39" s="774"/>
      <c r="I39" s="222"/>
      <c r="J39" s="223"/>
      <c r="K39" s="224">
        <f>VLOOKUP(A39,EQUIPOS!A9:D166,4,FALSE)</f>
        <v>251367.96946453408</v>
      </c>
      <c r="L39" s="225"/>
      <c r="M39" s="226">
        <v>9</v>
      </c>
      <c r="N39" s="227">
        <f t="shared" si="0"/>
        <v>27929.774384948232</v>
      </c>
    </row>
    <row r="40" spans="1:14">
      <c r="A40" t="s">
        <v>981</v>
      </c>
      <c r="B40" s="772" t="str">
        <f>VLOOKUP(A40,EQUIPOS!A10:D154,3,FALSE)</f>
        <v>Planta trituradora</v>
      </c>
      <c r="C40" s="773"/>
      <c r="D40" s="773"/>
      <c r="E40" s="773"/>
      <c r="F40" s="773"/>
      <c r="G40" s="773"/>
      <c r="H40" s="774"/>
      <c r="I40" s="222"/>
      <c r="J40" s="223"/>
      <c r="K40" s="224">
        <f>VLOOKUP(A40,EQUIPOS!A10:D167,4,FALSE)</f>
        <v>522759.86824479204</v>
      </c>
      <c r="L40" s="225"/>
      <c r="M40" s="226">
        <v>30</v>
      </c>
      <c r="N40" s="227">
        <f t="shared" si="0"/>
        <v>17425.32894149307</v>
      </c>
    </row>
    <row r="41" spans="1:14">
      <c r="A41" t="s">
        <v>1007</v>
      </c>
      <c r="B41" s="772" t="str">
        <f>VLOOKUP(A41,EQUIPOS!A11:D155,3,FALSE)</f>
        <v xml:space="preserve">Retroexcavadora E-200 sobre orugas
</v>
      </c>
      <c r="C41" s="773"/>
      <c r="D41" s="773"/>
      <c r="E41" s="773"/>
      <c r="F41" s="773"/>
      <c r="G41" s="773"/>
      <c r="H41" s="774"/>
      <c r="I41" s="222"/>
      <c r="J41" s="223"/>
      <c r="K41" s="224">
        <f>VLOOKUP(A41,EQUIPOS!A11:D168,4,FALSE)</f>
        <v>210024.19001165734</v>
      </c>
      <c r="L41" s="225"/>
      <c r="M41" s="226">
        <v>30</v>
      </c>
      <c r="N41" s="227">
        <f t="shared" si="0"/>
        <v>7000.806333721911</v>
      </c>
    </row>
    <row r="42" spans="1:14">
      <c r="A42" t="s">
        <v>1059</v>
      </c>
      <c r="B42" s="772" t="str">
        <f>VLOOKUP(A42,EQUIPOS!A12:D156,3,FALSE)</f>
        <v xml:space="preserve">Terminadora de asfalto (Finisher), potencia en el volante 174 HP, R=20M3/H, velocidad de desplazamiento 114 m/min
</v>
      </c>
      <c r="C42" s="773"/>
      <c r="D42" s="773"/>
      <c r="E42" s="773"/>
      <c r="F42" s="773"/>
      <c r="G42" s="773"/>
      <c r="H42" s="774"/>
      <c r="I42" s="222"/>
      <c r="J42" s="223"/>
      <c r="K42" s="224">
        <f>VLOOKUP(A42,EQUIPOS!A12:D169,4,FALSE)</f>
        <v>222361.14354313904</v>
      </c>
      <c r="L42" s="225"/>
      <c r="M42" s="226">
        <v>9</v>
      </c>
      <c r="N42" s="227">
        <f t="shared" si="0"/>
        <v>24706.793727015451</v>
      </c>
    </row>
    <row r="43" spans="1:14">
      <c r="A43" t="s">
        <v>1077</v>
      </c>
      <c r="B43" s="772" t="str">
        <f>VLOOKUP(A43,EQUIPOS!A13:D157,3,FALSE)</f>
        <v>Volqueta 6 m3</v>
      </c>
      <c r="C43" s="773"/>
      <c r="D43" s="773"/>
      <c r="E43" s="773"/>
      <c r="F43" s="773"/>
      <c r="G43" s="773"/>
      <c r="H43" s="774"/>
      <c r="I43" s="222"/>
      <c r="J43" s="223"/>
      <c r="K43" s="224">
        <f>VLOOKUP(A43,EQUIPOS!A13:D170,4,FALSE)</f>
        <v>91509.332647680494</v>
      </c>
      <c r="L43" s="225"/>
      <c r="M43" s="226">
        <v>9</v>
      </c>
      <c r="N43" s="227">
        <f t="shared" si="0"/>
        <v>10167.703627520055</v>
      </c>
    </row>
    <row r="44" spans="1:14">
      <c r="B44" s="275"/>
      <c r="C44" s="276"/>
      <c r="D44" s="276"/>
      <c r="E44" s="276"/>
      <c r="F44" s="276"/>
      <c r="G44" s="276"/>
      <c r="H44" s="277"/>
      <c r="I44" s="222"/>
      <c r="J44" s="223"/>
      <c r="K44" s="224"/>
      <c r="L44" s="225"/>
      <c r="M44" s="226"/>
      <c r="N44" s="227"/>
    </row>
    <row r="45" spans="1:14">
      <c r="B45" s="772"/>
      <c r="C45" s="773"/>
      <c r="D45" s="773"/>
      <c r="E45" s="773"/>
      <c r="F45" s="773"/>
      <c r="G45" s="773"/>
      <c r="H45" s="774"/>
      <c r="I45" s="775"/>
      <c r="J45" s="756"/>
      <c r="K45" s="224"/>
      <c r="L45" s="776"/>
      <c r="M45" s="777"/>
      <c r="N45" s="227"/>
    </row>
    <row r="46" spans="1:14">
      <c r="B46" s="772"/>
      <c r="C46" s="773"/>
      <c r="D46" s="773"/>
      <c r="E46" s="778"/>
      <c r="F46" s="773"/>
      <c r="G46" s="773"/>
      <c r="H46" s="774"/>
      <c r="I46" s="36"/>
      <c r="J46" s="37"/>
      <c r="K46" s="229"/>
      <c r="L46" s="231"/>
      <c r="M46" s="232"/>
      <c r="N46" s="233"/>
    </row>
    <row r="47" spans="1:14">
      <c r="B47" s="779" t="s">
        <v>2105</v>
      </c>
      <c r="C47" s="780"/>
      <c r="D47" s="780"/>
      <c r="E47" s="38"/>
      <c r="F47" s="39"/>
      <c r="G47" s="39"/>
      <c r="H47" s="40"/>
      <c r="I47" s="36"/>
      <c r="J47" s="37"/>
      <c r="K47" s="234"/>
      <c r="L47" s="231"/>
      <c r="M47" s="351">
        <v>0.1</v>
      </c>
      <c r="N47" s="295">
        <f>N81*M47</f>
        <v>1065.8882903278056</v>
      </c>
    </row>
    <row r="48" spans="1:14" ht="15.75" thickBot="1">
      <c r="B48" s="772"/>
      <c r="C48" s="773"/>
      <c r="D48" s="773"/>
      <c r="E48" s="773"/>
      <c r="F48" s="773"/>
      <c r="G48" s="773"/>
      <c r="H48" s="774"/>
      <c r="I48" s="781"/>
      <c r="J48" s="782"/>
      <c r="K48" s="41"/>
      <c r="L48" s="783"/>
      <c r="M48" s="784"/>
      <c r="N48" s="105"/>
    </row>
    <row r="49" spans="1:14" ht="15.75" thickBot="1">
      <c r="B49" s="759" t="s">
        <v>2072</v>
      </c>
      <c r="C49" s="760"/>
      <c r="D49" s="760"/>
      <c r="E49" s="760"/>
      <c r="F49" s="760"/>
      <c r="G49" s="760"/>
      <c r="H49" s="760"/>
      <c r="I49" s="760"/>
      <c r="J49" s="760"/>
      <c r="K49" s="760"/>
      <c r="L49" s="760"/>
      <c r="M49" s="761"/>
      <c r="N49" s="344">
        <f>SUM(N36:N48)</f>
        <v>121369.52473463913</v>
      </c>
    </row>
    <row r="50" spans="1:14">
      <c r="B50" s="235"/>
      <c r="C50" s="34"/>
      <c r="D50" s="34"/>
      <c r="E50" s="34"/>
      <c r="F50" s="34"/>
      <c r="G50" s="34"/>
      <c r="H50" s="34"/>
      <c r="I50" s="34"/>
      <c r="J50" s="34"/>
      <c r="K50" s="34"/>
      <c r="L50" s="34"/>
      <c r="M50" s="34"/>
      <c r="N50" s="35"/>
    </row>
    <row r="51" spans="1:14">
      <c r="B51" s="64" t="s">
        <v>2073</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750" t="s">
        <v>2063</v>
      </c>
      <c r="C53" s="751"/>
      <c r="D53" s="751"/>
      <c r="E53" s="751"/>
      <c r="F53" s="751"/>
      <c r="G53" s="751"/>
      <c r="H53" s="751"/>
      <c r="I53" s="752"/>
      <c r="J53" s="270" t="s">
        <v>2065</v>
      </c>
      <c r="K53" s="85" t="s">
        <v>2066</v>
      </c>
      <c r="L53" s="753" t="s">
        <v>2074</v>
      </c>
      <c r="M53" s="752"/>
      <c r="N53" s="86" t="s">
        <v>2071</v>
      </c>
    </row>
    <row r="54" spans="1:14">
      <c r="A54" t="s">
        <v>1117</v>
      </c>
      <c r="B54" s="43" t="str">
        <f>VLOOKUP(A54,MATERIALES!A5:D373,3,FALSE)</f>
        <v>Agregado Petreo para Triturar (Crudo)</v>
      </c>
      <c r="C54" s="236"/>
      <c r="D54" s="236"/>
      <c r="E54" s="236"/>
      <c r="F54" s="236"/>
      <c r="G54" s="236"/>
      <c r="H54" s="236"/>
      <c r="I54" s="223"/>
      <c r="J54" s="200" t="str">
        <f>VLOOKUP(A54,MATERIALES!A8:D646,2,FALSE)</f>
        <v>m3</v>
      </c>
      <c r="K54" s="237">
        <v>1.4</v>
      </c>
      <c r="L54" s="222"/>
      <c r="M54" s="352">
        <f>VLOOKUP(A54,MATERIALES!A5:D396,4,FALSE)</f>
        <v>26654.735894889112</v>
      </c>
      <c r="N54" s="227">
        <f>K54*M54</f>
        <v>37316.630252844756</v>
      </c>
    </row>
    <row r="55" spans="1:14">
      <c r="A55" s="108" t="s">
        <v>1131</v>
      </c>
      <c r="B55" s="43" t="str">
        <f>VLOOKUP(A55,MATERIALES!A6:D373,3,FALSE)</f>
        <v>Agua</v>
      </c>
      <c r="C55" s="236"/>
      <c r="D55" s="236"/>
      <c r="E55" s="236"/>
      <c r="F55" s="236"/>
      <c r="G55" s="236"/>
      <c r="H55" s="236"/>
      <c r="I55" s="223"/>
      <c r="J55" s="200" t="str">
        <f>VLOOKUP(A55,MATERIALES!A9:D647,2,FALSE)</f>
        <v>lt</v>
      </c>
      <c r="K55" s="237">
        <v>25</v>
      </c>
      <c r="L55" s="222"/>
      <c r="M55" s="352">
        <f>VLOOKUP(A55,MATERIALES!A6:D397,4,FALSE)</f>
        <v>56.024337816260008</v>
      </c>
      <c r="N55" s="227">
        <f>K55*M55</f>
        <v>1400.6084454065001</v>
      </c>
    </row>
    <row r="56" spans="1:14">
      <c r="B56" s="43"/>
      <c r="C56" s="236"/>
      <c r="D56" s="236"/>
      <c r="E56" s="236"/>
      <c r="F56" s="236"/>
      <c r="G56" s="236"/>
      <c r="H56" s="236"/>
      <c r="I56" s="223"/>
      <c r="J56" s="200"/>
      <c r="K56" s="237"/>
      <c r="L56" s="222"/>
      <c r="M56" s="238"/>
      <c r="N56" s="239"/>
    </row>
    <row r="57" spans="1:14">
      <c r="B57" s="43"/>
      <c r="C57" s="236"/>
      <c r="D57" s="236"/>
      <c r="E57" s="236"/>
      <c r="F57" s="236"/>
      <c r="G57" s="236"/>
      <c r="H57" s="236"/>
      <c r="I57" s="223"/>
      <c r="J57" s="200"/>
      <c r="K57" s="237"/>
      <c r="L57" s="222"/>
      <c r="M57" s="238"/>
      <c r="N57" s="239"/>
    </row>
    <row r="58" spans="1:14" ht="15.75" thickBot="1">
      <c r="B58" s="754"/>
      <c r="C58" s="755"/>
      <c r="D58" s="755"/>
      <c r="E58" s="755"/>
      <c r="F58" s="755"/>
      <c r="G58" s="755"/>
      <c r="H58" s="755"/>
      <c r="I58" s="756"/>
      <c r="J58" s="42"/>
      <c r="K58" s="44"/>
      <c r="L58" s="757"/>
      <c r="M58" s="758"/>
      <c r="N58" s="45"/>
    </row>
    <row r="59" spans="1:14" ht="15.75" thickBot="1">
      <c r="B59" s="759" t="s">
        <v>2072</v>
      </c>
      <c r="C59" s="760"/>
      <c r="D59" s="760"/>
      <c r="E59" s="760"/>
      <c r="F59" s="760"/>
      <c r="G59" s="760"/>
      <c r="H59" s="760"/>
      <c r="I59" s="760"/>
      <c r="J59" s="760"/>
      <c r="K59" s="760"/>
      <c r="L59" s="760"/>
      <c r="M59" s="761"/>
      <c r="N59" s="361">
        <f>SUM(N54:N58)</f>
        <v>38717.238698251254</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8" t="s">
        <v>2076</v>
      </c>
      <c r="C63" s="269"/>
      <c r="D63" s="269"/>
      <c r="E63" s="269"/>
      <c r="F63" s="269"/>
      <c r="G63" s="269"/>
      <c r="H63" s="73" t="s">
        <v>2065</v>
      </c>
      <c r="I63" s="74" t="s">
        <v>2077</v>
      </c>
      <c r="J63" s="75" t="s">
        <v>2106</v>
      </c>
      <c r="K63" s="73" t="s">
        <v>2107</v>
      </c>
      <c r="L63" s="762" t="s">
        <v>2080</v>
      </c>
      <c r="M63" s="735"/>
      <c r="N63" s="76" t="s">
        <v>2071</v>
      </c>
    </row>
    <row r="64" spans="1:14">
      <c r="A64" t="s">
        <v>1852</v>
      </c>
      <c r="B64" s="46" t="str">
        <f>VLOOKUP(A64,TRANSPORTE!A5:D117,3,FALSE)</f>
        <v>Transporte de Material Crudo de Rio</v>
      </c>
      <c r="C64" s="272"/>
      <c r="D64" s="272"/>
      <c r="E64" s="272"/>
      <c r="F64" s="272"/>
      <c r="G64" s="272"/>
      <c r="H64" s="266" t="s">
        <v>2122</v>
      </c>
      <c r="I64" s="234">
        <v>1.4</v>
      </c>
      <c r="J64" s="241">
        <v>1</v>
      </c>
      <c r="K64" s="234">
        <v>1.4</v>
      </c>
      <c r="L64" s="763">
        <f>VLOOKUP(A64,TRANSPORTE!A5:D117,4,FALSE)</f>
        <v>1355.0479121462611</v>
      </c>
      <c r="M64" s="764"/>
      <c r="N64" s="242">
        <f>K64*L64</f>
        <v>1897.0670770047655</v>
      </c>
    </row>
    <row r="65" spans="1:15">
      <c r="A65" t="s">
        <v>1948</v>
      </c>
      <c r="B65" s="46" t="str">
        <f>VLOOKUP(A65,TRANSPORTE!A6:D117,3,FALSE)</f>
        <v>Transporte de Mezcla en Frio DMF-19</v>
      </c>
      <c r="C65" s="47"/>
      <c r="D65" s="47"/>
      <c r="E65" s="47"/>
      <c r="F65" s="47"/>
      <c r="G65" s="47"/>
      <c r="H65" s="266" t="s">
        <v>2122</v>
      </c>
      <c r="I65" s="234">
        <v>1.25</v>
      </c>
      <c r="J65" s="241">
        <v>1</v>
      </c>
      <c r="K65" s="234">
        <v>1.25</v>
      </c>
      <c r="L65" s="763">
        <f>VLOOKUP(A65,TRANSPORTE!A6:D117,4,FALSE)</f>
        <v>1355.0479121462611</v>
      </c>
      <c r="M65" s="764"/>
      <c r="N65" s="242">
        <f>K65*L65</f>
        <v>1693.8098901828264</v>
      </c>
    </row>
    <row r="66" spans="1:15">
      <c r="B66" s="46"/>
      <c r="C66" s="47"/>
      <c r="D66" s="47"/>
      <c r="E66" s="47"/>
      <c r="F66" s="47"/>
      <c r="G66" s="47"/>
      <c r="H66" s="243"/>
      <c r="I66" s="234"/>
      <c r="J66" s="234"/>
      <c r="K66" s="234"/>
      <c r="L66" s="244"/>
      <c r="M66" s="245"/>
      <c r="N66" s="246"/>
    </row>
    <row r="67" spans="1:15">
      <c r="B67" s="46"/>
      <c r="C67" s="47"/>
      <c r="D67" s="47"/>
      <c r="E67" s="47"/>
      <c r="F67" s="47"/>
      <c r="G67" s="47"/>
      <c r="H67" s="243"/>
      <c r="I67" s="234"/>
      <c r="J67" s="234"/>
      <c r="K67" s="234"/>
      <c r="L67" s="244"/>
      <c r="M67" s="245"/>
      <c r="N67" s="246"/>
    </row>
    <row r="68" spans="1:15">
      <c r="B68" s="46"/>
      <c r="C68" s="47"/>
      <c r="D68" s="47"/>
      <c r="E68" s="47"/>
      <c r="F68" s="47"/>
      <c r="G68" s="47"/>
      <c r="H68" s="243"/>
      <c r="I68" s="234"/>
      <c r="J68" s="234"/>
      <c r="K68" s="234"/>
      <c r="L68" s="244"/>
      <c r="M68" s="245"/>
      <c r="N68" s="246"/>
    </row>
    <row r="69" spans="1:15" ht="15.75" thickBot="1">
      <c r="B69" s="264"/>
      <c r="C69" s="265"/>
      <c r="D69" s="265"/>
      <c r="E69" s="265"/>
      <c r="F69" s="265"/>
      <c r="G69" s="265"/>
      <c r="H69" s="48"/>
      <c r="I69" s="124"/>
      <c r="J69" s="124"/>
      <c r="K69" s="124"/>
      <c r="L69" s="748"/>
      <c r="M69" s="749"/>
      <c r="N69" s="125"/>
    </row>
    <row r="70" spans="1:15" ht="15.75" thickBot="1">
      <c r="B70" s="765" t="s">
        <v>2072</v>
      </c>
      <c r="C70" s="766"/>
      <c r="D70" s="766"/>
      <c r="E70" s="766"/>
      <c r="F70" s="766"/>
      <c r="G70" s="766"/>
      <c r="H70" s="766"/>
      <c r="I70" s="766"/>
      <c r="J70" s="766"/>
      <c r="K70" s="766"/>
      <c r="L70" s="766"/>
      <c r="M70" s="767"/>
      <c r="N70" s="104">
        <f>N64+N65+N66+N67+N68</f>
        <v>3590.8769671875916</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85" t="s">
        <v>2108</v>
      </c>
      <c r="C74" s="786"/>
      <c r="D74" s="786"/>
      <c r="E74" s="786"/>
      <c r="F74" s="786"/>
      <c r="G74" s="786"/>
      <c r="H74" s="786"/>
      <c r="I74" s="73" t="s">
        <v>2082</v>
      </c>
      <c r="J74" s="75" t="s">
        <v>2109</v>
      </c>
      <c r="K74" s="74" t="s">
        <v>2084</v>
      </c>
      <c r="L74" s="787" t="s">
        <v>2070</v>
      </c>
      <c r="M74" s="788"/>
      <c r="N74" s="98" t="s">
        <v>2071</v>
      </c>
    </row>
    <row r="75" spans="1:15">
      <c r="A75" t="s">
        <v>718</v>
      </c>
      <c r="B75" s="49" t="str">
        <f>VLOOKUP(A75,'MANO DE OBRA'!A8:D68,3,FALSE)</f>
        <v>Obrero (8)</v>
      </c>
      <c r="C75" s="47"/>
      <c r="D75" s="47"/>
      <c r="E75" s="47"/>
      <c r="F75" s="47"/>
      <c r="G75" s="47"/>
      <c r="H75" s="47"/>
      <c r="I75" s="247">
        <f>K75/J75*100</f>
        <v>270661.59999999998</v>
      </c>
      <c r="J75" s="248">
        <v>185</v>
      </c>
      <c r="K75" s="249">
        <f>VLOOKUP(A75,'MANO DE OBRA'!A8:D99,4,FALSE)</f>
        <v>500723.95999999996</v>
      </c>
      <c r="L75" s="50"/>
      <c r="M75" s="250">
        <v>72</v>
      </c>
      <c r="N75" s="345">
        <f>K75/M75</f>
        <v>6954.4994444444437</v>
      </c>
      <c r="O75" s="106"/>
    </row>
    <row r="76" spans="1:15">
      <c r="A76" t="s">
        <v>728</v>
      </c>
      <c r="B76" s="49" t="str">
        <f>VLOOKUP(A76,'MANO DE OBRA'!A8:D69,3,FALSE)</f>
        <v>Oficial</v>
      </c>
      <c r="C76" s="47"/>
      <c r="D76" s="47"/>
      <c r="E76" s="47"/>
      <c r="F76" s="47"/>
      <c r="G76" s="47"/>
      <c r="H76" s="47"/>
      <c r="I76" s="247">
        <f>K76/J76*100</f>
        <v>57668.23979157189</v>
      </c>
      <c r="J76" s="248">
        <v>185</v>
      </c>
      <c r="K76" s="249">
        <f>VLOOKUP(A76,'MANO DE OBRA'!A8:D100,4,FALSE)</f>
        <v>106686.24361440798</v>
      </c>
      <c r="L76" s="50"/>
      <c r="M76" s="254">
        <v>72</v>
      </c>
      <c r="N76" s="345">
        <f>K76/M76</f>
        <v>1481.7533835334443</v>
      </c>
    </row>
    <row r="77" spans="1:15">
      <c r="A77" t="s">
        <v>756</v>
      </c>
      <c r="B77" s="49" t="str">
        <f>VLOOKUP(A77,'MANO DE OBRA'!A9:D70,3,FALSE)</f>
        <v>Rastrilleros (2)</v>
      </c>
      <c r="C77" s="47"/>
      <c r="D77" s="47"/>
      <c r="E77" s="47"/>
      <c r="F77" s="47"/>
      <c r="G77" s="47"/>
      <c r="H77" s="47"/>
      <c r="I77" s="247">
        <f>K77/J77*100</f>
        <v>86502.359687357821</v>
      </c>
      <c r="J77" s="248">
        <v>185</v>
      </c>
      <c r="K77" s="249">
        <f>VLOOKUP(A77,'MANO DE OBRA'!A9:D101,4,FALSE)</f>
        <v>160029.36542161196</v>
      </c>
      <c r="L77" s="50"/>
      <c r="M77" s="254">
        <v>72</v>
      </c>
      <c r="N77" s="345">
        <f>K77/M77</f>
        <v>2222.630075300166</v>
      </c>
    </row>
    <row r="78" spans="1:15">
      <c r="B78" s="49"/>
      <c r="C78" s="47"/>
      <c r="D78" s="47"/>
      <c r="E78" s="47"/>
      <c r="F78" s="47"/>
      <c r="G78" s="47"/>
      <c r="H78" s="47"/>
      <c r="I78" s="234"/>
      <c r="J78" s="252"/>
      <c r="K78" s="253"/>
      <c r="L78" s="273"/>
      <c r="M78" s="255"/>
      <c r="N78" s="251"/>
    </row>
    <row r="79" spans="1:15">
      <c r="B79" s="49"/>
      <c r="C79" s="47"/>
      <c r="D79" s="47"/>
      <c r="E79" s="47"/>
      <c r="F79" s="47"/>
      <c r="G79" s="47"/>
      <c r="H79" s="47"/>
      <c r="I79" s="234"/>
      <c r="J79" s="252"/>
      <c r="K79" s="253"/>
      <c r="L79" s="273"/>
      <c r="M79" s="255"/>
      <c r="N79" s="251"/>
    </row>
    <row r="80" spans="1:15" ht="15.75" thickBot="1">
      <c r="B80" s="746"/>
      <c r="C80" s="747"/>
      <c r="D80" s="747"/>
      <c r="E80" s="747"/>
      <c r="F80" s="747"/>
      <c r="G80" s="747"/>
      <c r="H80" s="747"/>
      <c r="I80" s="124"/>
      <c r="J80" s="124"/>
      <c r="K80" s="124"/>
      <c r="L80" s="847"/>
      <c r="M80" s="847"/>
      <c r="N80" s="45"/>
    </row>
    <row r="81" spans="1:14" ht="15.75" thickBot="1">
      <c r="B81" s="765" t="s">
        <v>2072</v>
      </c>
      <c r="C81" s="766"/>
      <c r="D81" s="766"/>
      <c r="E81" s="766"/>
      <c r="F81" s="766"/>
      <c r="G81" s="766"/>
      <c r="H81" s="766"/>
      <c r="I81" s="766"/>
      <c r="J81" s="766"/>
      <c r="K81" s="766"/>
      <c r="L81" s="766"/>
      <c r="M81" s="767"/>
      <c r="N81" s="256">
        <f>SUM(N75:N80)</f>
        <v>10658.882903278056</v>
      </c>
    </row>
    <row r="82" spans="1:14" ht="15.75" thickBot="1">
      <c r="B82" s="33"/>
      <c r="C82" s="34"/>
      <c r="D82" s="34"/>
      <c r="E82" s="34"/>
      <c r="F82" s="34"/>
      <c r="G82" s="34"/>
      <c r="H82" s="34"/>
      <c r="I82" s="34"/>
      <c r="J82" s="34"/>
      <c r="K82" s="34"/>
      <c r="L82" s="34"/>
      <c r="M82" s="34"/>
      <c r="N82" s="35"/>
    </row>
    <row r="83" spans="1:14" ht="15.75" thickBot="1">
      <c r="B83" s="759" t="s">
        <v>2085</v>
      </c>
      <c r="C83" s="760"/>
      <c r="D83" s="760"/>
      <c r="E83" s="760"/>
      <c r="F83" s="760"/>
      <c r="G83" s="760"/>
      <c r="H83" s="760"/>
      <c r="I83" s="760"/>
      <c r="J83" s="760"/>
      <c r="K83" s="760"/>
      <c r="L83" s="760"/>
      <c r="M83" s="761"/>
      <c r="N83" s="99">
        <f>N49+N59+N70+N81</f>
        <v>174336.52330335602</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750" t="s">
        <v>2110</v>
      </c>
      <c r="C87" s="751"/>
      <c r="D87" s="751"/>
      <c r="E87" s="751"/>
      <c r="F87" s="751"/>
      <c r="G87" s="751"/>
      <c r="H87" s="751"/>
      <c r="I87" s="269"/>
      <c r="J87" s="289"/>
      <c r="K87" s="257" t="s">
        <v>2087</v>
      </c>
      <c r="L87" s="789" t="s">
        <v>2088</v>
      </c>
      <c r="M87" s="790"/>
      <c r="N87" s="258"/>
    </row>
    <row r="88" spans="1:14">
      <c r="B88" s="791" t="s">
        <v>2111</v>
      </c>
      <c r="C88" s="792"/>
      <c r="D88" s="792"/>
      <c r="E88" s="792"/>
      <c r="F88" s="792"/>
      <c r="G88" s="792"/>
      <c r="H88" s="792"/>
      <c r="I88" s="87"/>
      <c r="J88" s="88"/>
      <c r="K88" s="259">
        <v>0.2</v>
      </c>
      <c r="L88" s="793">
        <f>N83*K88</f>
        <v>34867.304660671209</v>
      </c>
      <c r="M88" s="794"/>
      <c r="N88" s="51"/>
    </row>
    <row r="89" spans="1:14">
      <c r="B89" s="89" t="s">
        <v>2090</v>
      </c>
      <c r="C89" s="90"/>
      <c r="D89" s="90"/>
      <c r="E89" s="90"/>
      <c r="F89" s="90"/>
      <c r="G89" s="90"/>
      <c r="H89" s="90"/>
      <c r="I89" s="87"/>
      <c r="J89" s="88"/>
      <c r="K89" s="259">
        <v>0.05</v>
      </c>
      <c r="L89" s="793">
        <f>N83*K89</f>
        <v>8716.8261651678022</v>
      </c>
      <c r="M89" s="794"/>
      <c r="N89" s="51"/>
    </row>
    <row r="90" spans="1:14" ht="15.75" thickBot="1">
      <c r="B90" s="91" t="s">
        <v>2091</v>
      </c>
      <c r="C90" s="92"/>
      <c r="D90" s="92"/>
      <c r="E90" s="92"/>
      <c r="F90" s="92"/>
      <c r="G90" s="92"/>
      <c r="H90" s="92"/>
      <c r="I90" s="93"/>
      <c r="J90" s="94"/>
      <c r="K90" s="260">
        <v>0.05</v>
      </c>
      <c r="L90" s="795">
        <f>N83*K90</f>
        <v>8716.8261651678022</v>
      </c>
      <c r="M90" s="796"/>
      <c r="N90" s="51"/>
    </row>
    <row r="91" spans="1:14" ht="15.75" thickBot="1">
      <c r="B91" s="759" t="s">
        <v>2072</v>
      </c>
      <c r="C91" s="760"/>
      <c r="D91" s="760"/>
      <c r="E91" s="760"/>
      <c r="F91" s="760"/>
      <c r="G91" s="760"/>
      <c r="H91" s="760"/>
      <c r="I91" s="760"/>
      <c r="J91" s="760"/>
      <c r="K91" s="760"/>
      <c r="L91" s="760"/>
      <c r="M91" s="761"/>
      <c r="N91" s="52">
        <f>L88+L89+L90</f>
        <v>52300.956991006817</v>
      </c>
    </row>
    <row r="92" spans="1:14" ht="15.75" thickBot="1">
      <c r="B92" s="33"/>
      <c r="C92" s="34"/>
      <c r="D92" s="34"/>
      <c r="E92" s="34"/>
      <c r="F92" s="34"/>
      <c r="G92" s="34"/>
      <c r="H92" s="34"/>
      <c r="I92" s="34"/>
      <c r="J92" s="34"/>
      <c r="K92" s="34"/>
      <c r="L92" s="34"/>
      <c r="M92" s="34"/>
      <c r="N92" s="35"/>
    </row>
    <row r="93" spans="1:14" ht="15.75" thickBot="1">
      <c r="A93" t="s">
        <v>2114</v>
      </c>
      <c r="B93" s="759" t="s">
        <v>2113</v>
      </c>
      <c r="C93" s="760"/>
      <c r="D93" s="760"/>
      <c r="E93" s="760"/>
      <c r="F93" s="760"/>
      <c r="G93" s="760"/>
      <c r="H93" s="760"/>
      <c r="I93" s="760"/>
      <c r="J93" s="760"/>
      <c r="K93" s="760"/>
      <c r="L93" s="760"/>
      <c r="M93" s="761"/>
      <c r="N93" s="52">
        <f>N83+N91</f>
        <v>226637.48029436285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3" t="s">
        <v>2097</v>
      </c>
      <c r="C103" s="204"/>
      <c r="D103" s="204"/>
      <c r="E103" s="204"/>
      <c r="F103" s="204"/>
      <c r="G103" s="204"/>
      <c r="H103" s="204"/>
      <c r="I103" s="204"/>
      <c r="J103" s="204"/>
      <c r="K103" s="204"/>
      <c r="L103" s="204"/>
      <c r="M103" s="204"/>
      <c r="N103" s="205"/>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c r="B106" s="206"/>
      <c r="C106" s="207"/>
      <c r="D106" s="207"/>
      <c r="E106" s="207"/>
      <c r="F106" s="207"/>
      <c r="G106" s="207"/>
      <c r="H106" s="207"/>
      <c r="I106" s="207"/>
      <c r="J106" s="207"/>
      <c r="K106" s="207"/>
      <c r="L106" s="207"/>
      <c r="M106" s="207"/>
      <c r="N106" s="208"/>
    </row>
    <row r="107" spans="2:14" ht="15.75" thickBot="1">
      <c r="B107" s="209"/>
      <c r="C107" s="210"/>
      <c r="D107" s="210"/>
      <c r="E107" s="210"/>
      <c r="F107" s="210"/>
      <c r="G107" s="210"/>
      <c r="H107" s="210"/>
      <c r="I107" s="210"/>
      <c r="J107" s="210"/>
      <c r="K107" s="210"/>
      <c r="L107" s="210"/>
      <c r="M107" s="210"/>
      <c r="N107" s="211"/>
    </row>
    <row r="108" spans="2:14">
      <c r="B108" s="212"/>
      <c r="C108" s="213"/>
      <c r="D108" s="213"/>
      <c r="E108" s="213"/>
      <c r="F108" s="213"/>
      <c r="G108" s="213"/>
      <c r="H108" s="213"/>
      <c r="I108" s="213"/>
      <c r="J108" s="213"/>
      <c r="K108" s="213"/>
      <c r="L108" s="213"/>
      <c r="M108" s="213"/>
      <c r="N108" s="214"/>
    </row>
    <row r="109" spans="2:14">
      <c r="B109" s="198" t="s">
        <v>2098</v>
      </c>
      <c r="C109" s="31"/>
      <c r="D109" s="31"/>
      <c r="E109" s="31"/>
      <c r="F109" s="31"/>
      <c r="G109" s="31"/>
      <c r="H109" s="31"/>
      <c r="I109" s="31"/>
      <c r="J109" s="31"/>
      <c r="K109" s="31"/>
      <c r="L109" s="31"/>
      <c r="M109" s="31"/>
      <c r="N109" s="32"/>
    </row>
    <row r="110" spans="2:14" ht="15" customHeight="1">
      <c r="B110" s="797" t="s">
        <v>2099</v>
      </c>
      <c r="C110" s="798"/>
      <c r="D110" s="798"/>
      <c r="E110" s="798"/>
      <c r="F110" s="798"/>
      <c r="G110" s="798"/>
      <c r="H110" s="798"/>
      <c r="I110" s="798"/>
      <c r="J110" s="798"/>
      <c r="K110" s="798"/>
      <c r="L110" s="798"/>
      <c r="M110" s="798"/>
      <c r="N110" s="799"/>
    </row>
    <row r="111" spans="2:14" ht="15" customHeight="1">
      <c r="B111" s="797"/>
      <c r="C111" s="798"/>
      <c r="D111" s="798"/>
      <c r="E111" s="798"/>
      <c r="F111" s="798"/>
      <c r="G111" s="798"/>
      <c r="H111" s="798"/>
      <c r="I111" s="798"/>
      <c r="J111" s="798"/>
      <c r="K111" s="798"/>
      <c r="L111" s="798"/>
      <c r="M111" s="798"/>
      <c r="N111" s="799"/>
    </row>
    <row r="112" spans="2:14" ht="30" customHeight="1">
      <c r="B112" s="800" t="s">
        <v>2100</v>
      </c>
      <c r="C112" s="801"/>
      <c r="D112" s="801"/>
      <c r="E112" s="801"/>
      <c r="F112" s="801"/>
      <c r="G112" s="801"/>
      <c r="H112" s="801"/>
      <c r="I112" s="801"/>
      <c r="J112" s="801"/>
      <c r="K112" s="801"/>
      <c r="L112" s="801"/>
      <c r="M112" s="801"/>
      <c r="N112" s="802"/>
    </row>
    <row r="113" spans="2:14">
      <c r="B113" s="800"/>
      <c r="C113" s="801"/>
      <c r="D113" s="801"/>
      <c r="E113" s="801"/>
      <c r="F113" s="801"/>
      <c r="G113" s="801"/>
      <c r="H113" s="801"/>
      <c r="I113" s="801"/>
      <c r="J113" s="801"/>
      <c r="K113" s="801"/>
      <c r="L113" s="801"/>
      <c r="M113" s="801"/>
      <c r="N113" s="802"/>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286"/>
      <c r="C116" s="287"/>
      <c r="D116" s="287"/>
      <c r="E116" s="287"/>
      <c r="F116" s="287"/>
      <c r="G116" s="287"/>
      <c r="H116" s="287"/>
      <c r="I116" s="287"/>
      <c r="J116" s="287"/>
      <c r="K116" s="287"/>
      <c r="L116" s="287"/>
      <c r="M116" s="287"/>
      <c r="N116" s="288"/>
    </row>
    <row r="117" spans="2:14">
      <c r="B117" s="198"/>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736"/>
      <c r="K123" s="736"/>
      <c r="L123" s="736"/>
      <c r="M123" s="736"/>
      <c r="N123" s="737"/>
    </row>
    <row r="124" spans="2:14" ht="15.75" thickBot="1">
      <c r="B124" s="216" t="s">
        <v>2103</v>
      </c>
      <c r="C124" s="343"/>
      <c r="D124" s="343"/>
      <c r="E124" s="57"/>
      <c r="F124" s="57"/>
      <c r="G124" s="57"/>
      <c r="H124" s="57"/>
      <c r="I124" s="57"/>
      <c r="J124" s="738"/>
      <c r="K124" s="738"/>
      <c r="L124" s="738"/>
      <c r="M124" s="738"/>
      <c r="N124" s="739"/>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296</v>
      </c>
      <c r="C31" s="81" t="s">
        <v>2164</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819</v>
      </c>
      <c r="B36" s="772" t="str">
        <f>VLOOKUP(A36,EQUIPOS!A6:D154,3,FALSE)</f>
        <v>Cargador : Potencia en el volante 125 hp, Clasificación de RPM del motor 2300.</v>
      </c>
      <c r="C36" s="773"/>
      <c r="D36" s="773"/>
      <c r="E36" s="773"/>
      <c r="F36" s="773"/>
      <c r="G36" s="773"/>
      <c r="H36" s="774"/>
      <c r="I36" s="222"/>
      <c r="J36" s="223"/>
      <c r="K36" s="224">
        <f>VLOOKUP(A36,EQUIPOS!A6:D163,4,FALSE)</f>
        <v>165414.51938850479</v>
      </c>
      <c r="L36" s="225"/>
      <c r="M36" s="226">
        <v>30</v>
      </c>
      <c r="N36" s="227">
        <f>K36/M36</f>
        <v>5513.8173129501602</v>
      </c>
    </row>
    <row r="37" spans="1:14">
      <c r="A37" s="113" t="s">
        <v>841</v>
      </c>
      <c r="B37" s="772" t="str">
        <f>VLOOKUP(A37,EQUIPOS!A7:D154,3,FALSE)</f>
        <v>Compactador tipo  POTENCIA: 105 HP, PESO: 6 ton</v>
      </c>
      <c r="C37" s="773"/>
      <c r="D37" s="773"/>
      <c r="E37" s="773"/>
      <c r="F37" s="773"/>
      <c r="G37" s="773"/>
      <c r="H37" s="774"/>
      <c r="I37" s="222"/>
      <c r="J37" s="223"/>
      <c r="K37" s="224">
        <f>VLOOKUP(A37,EQUIPOS!A7:D164,4,FALSE)</f>
        <v>111353.290282653</v>
      </c>
      <c r="L37" s="225"/>
      <c r="M37" s="226">
        <v>7</v>
      </c>
      <c r="N37" s="227">
        <f t="shared" ref="N37:N43" si="0">K37/M37</f>
        <v>15907.612897521858</v>
      </c>
    </row>
    <row r="38" spans="1:14">
      <c r="A38" t="s">
        <v>837</v>
      </c>
      <c r="B38" s="772" t="str">
        <f>VLOOKUP(A38,EQUIPOS!A8:D154,3,FALSE)</f>
        <v>Compactador neumático de Potencia 70 HP, peso de 13 ton</v>
      </c>
      <c r="C38" s="773"/>
      <c r="D38" s="773"/>
      <c r="E38" s="773"/>
      <c r="F38" s="773"/>
      <c r="G38" s="773"/>
      <c r="H38" s="774"/>
      <c r="I38" s="222"/>
      <c r="J38" s="223"/>
      <c r="K38" s="224">
        <f>VLOOKUP(A38,EQUIPOS!A8:D165,4,FALSE)</f>
        <v>136681.41876730914</v>
      </c>
      <c r="L38" s="225"/>
      <c r="M38" s="226">
        <v>7</v>
      </c>
      <c r="N38" s="227">
        <f t="shared" si="0"/>
        <v>19525.916966758447</v>
      </c>
    </row>
    <row r="39" spans="1:14">
      <c r="A39" t="s">
        <v>977</v>
      </c>
      <c r="B39" s="772" t="str">
        <f>VLOOKUP(A39,EQUIPOS!A9:D154,3,FALSE)</f>
        <v>Planta de asfalto en frio</v>
      </c>
      <c r="C39" s="773"/>
      <c r="D39" s="773"/>
      <c r="E39" s="773"/>
      <c r="F39" s="773"/>
      <c r="G39" s="773"/>
      <c r="H39" s="774"/>
      <c r="I39" s="222"/>
      <c r="J39" s="223"/>
      <c r="K39" s="224">
        <f>VLOOKUP(A39,EQUIPOS!A9:D166,4,FALSE)</f>
        <v>251367.96946453408</v>
      </c>
      <c r="L39" s="225"/>
      <c r="M39" s="226">
        <v>9</v>
      </c>
      <c r="N39" s="227">
        <f t="shared" si="0"/>
        <v>27929.774384948232</v>
      </c>
    </row>
    <row r="40" spans="1:14">
      <c r="A40" t="s">
        <v>981</v>
      </c>
      <c r="B40" s="772" t="str">
        <f>VLOOKUP(A40,EQUIPOS!A10:D154,3,FALSE)</f>
        <v>Planta trituradora</v>
      </c>
      <c r="C40" s="773"/>
      <c r="D40" s="773"/>
      <c r="E40" s="773"/>
      <c r="F40" s="773"/>
      <c r="G40" s="773"/>
      <c r="H40" s="774"/>
      <c r="I40" s="222"/>
      <c r="J40" s="223"/>
      <c r="K40" s="224">
        <f>VLOOKUP(A40,EQUIPOS!A10:D167,4,FALSE)</f>
        <v>522759.86824479204</v>
      </c>
      <c r="L40" s="225"/>
      <c r="M40" s="226">
        <v>30</v>
      </c>
      <c r="N40" s="227">
        <f t="shared" si="0"/>
        <v>17425.32894149307</v>
      </c>
    </row>
    <row r="41" spans="1:14">
      <c r="A41" t="s">
        <v>1007</v>
      </c>
      <c r="B41" s="772" t="str">
        <f>VLOOKUP(A41,EQUIPOS!A11:D155,3,FALSE)</f>
        <v xml:space="preserve">Retroexcavadora E-200 sobre orugas
</v>
      </c>
      <c r="C41" s="773"/>
      <c r="D41" s="773"/>
      <c r="E41" s="773"/>
      <c r="F41" s="773"/>
      <c r="G41" s="773"/>
      <c r="H41" s="774"/>
      <c r="I41" s="222"/>
      <c r="J41" s="223"/>
      <c r="K41" s="224">
        <f>VLOOKUP(A41,EQUIPOS!A11:D168,4,FALSE)</f>
        <v>210024.19001165734</v>
      </c>
      <c r="L41" s="225"/>
      <c r="M41" s="226">
        <v>30</v>
      </c>
      <c r="N41" s="227">
        <f t="shared" si="0"/>
        <v>7000.806333721911</v>
      </c>
    </row>
    <row r="42" spans="1:14">
      <c r="A42" t="s">
        <v>1059</v>
      </c>
      <c r="B42" s="772" t="str">
        <f>VLOOKUP(A42,EQUIPOS!A12:D156,3,FALSE)</f>
        <v xml:space="preserve">Terminadora de asfalto (Finisher), potencia en el volante 174 HP, R=20M3/H, velocidad de desplazamiento 114 m/min
</v>
      </c>
      <c r="C42" s="773"/>
      <c r="D42" s="773"/>
      <c r="E42" s="773"/>
      <c r="F42" s="773"/>
      <c r="G42" s="773"/>
      <c r="H42" s="774"/>
      <c r="I42" s="222"/>
      <c r="J42" s="223"/>
      <c r="K42" s="224">
        <f>VLOOKUP(A42,EQUIPOS!A12:D169,4,FALSE)</f>
        <v>222361.14354313904</v>
      </c>
      <c r="L42" s="225"/>
      <c r="M42" s="226">
        <v>7</v>
      </c>
      <c r="N42" s="227">
        <f t="shared" si="0"/>
        <v>31765.877649019862</v>
      </c>
    </row>
    <row r="43" spans="1:14">
      <c r="A43" t="s">
        <v>1077</v>
      </c>
      <c r="B43" s="772" t="str">
        <f>VLOOKUP(A43,EQUIPOS!A13:D157,3,FALSE)</f>
        <v>Volqueta 6 m3</v>
      </c>
      <c r="C43" s="773"/>
      <c r="D43" s="773"/>
      <c r="E43" s="773"/>
      <c r="F43" s="773"/>
      <c r="G43" s="773"/>
      <c r="H43" s="774"/>
      <c r="I43" s="222"/>
      <c r="J43" s="223"/>
      <c r="K43" s="224">
        <f>VLOOKUP(A43,EQUIPOS!A13:D170,4,FALSE)</f>
        <v>91509.332647680494</v>
      </c>
      <c r="L43" s="225"/>
      <c r="M43" s="226">
        <v>9</v>
      </c>
      <c r="N43" s="227">
        <f t="shared" si="0"/>
        <v>10167.703627520055</v>
      </c>
    </row>
    <row r="44" spans="1:14">
      <c r="B44" s="275"/>
      <c r="C44" s="276"/>
      <c r="D44" s="276"/>
      <c r="E44" s="276"/>
      <c r="F44" s="276"/>
      <c r="G44" s="276"/>
      <c r="H44" s="277"/>
      <c r="I44" s="222"/>
      <c r="J44" s="223"/>
      <c r="K44" s="224"/>
      <c r="L44" s="225"/>
      <c r="M44" s="226"/>
      <c r="N44" s="227"/>
    </row>
    <row r="45" spans="1:14">
      <c r="B45" s="772"/>
      <c r="C45" s="773"/>
      <c r="D45" s="773"/>
      <c r="E45" s="773"/>
      <c r="F45" s="773"/>
      <c r="G45" s="773"/>
      <c r="H45" s="774"/>
      <c r="I45" s="775"/>
      <c r="J45" s="756"/>
      <c r="K45" s="224"/>
      <c r="L45" s="776"/>
      <c r="M45" s="777"/>
      <c r="N45" s="227"/>
    </row>
    <row r="46" spans="1:14">
      <c r="B46" s="772"/>
      <c r="C46" s="773"/>
      <c r="D46" s="773"/>
      <c r="E46" s="778"/>
      <c r="F46" s="773"/>
      <c r="G46" s="773"/>
      <c r="H46" s="774"/>
      <c r="I46" s="36"/>
      <c r="J46" s="37"/>
      <c r="K46" s="229"/>
      <c r="L46" s="231"/>
      <c r="M46" s="232"/>
      <c r="N46" s="233"/>
    </row>
    <row r="47" spans="1:14">
      <c r="B47" s="779" t="s">
        <v>2105</v>
      </c>
      <c r="C47" s="780"/>
      <c r="D47" s="780"/>
      <c r="E47" s="38"/>
      <c r="F47" s="39"/>
      <c r="G47" s="39"/>
      <c r="H47" s="40"/>
      <c r="I47" s="36"/>
      <c r="J47" s="37"/>
      <c r="K47" s="234"/>
      <c r="L47" s="231"/>
      <c r="M47" s="351">
        <v>0.1</v>
      </c>
      <c r="N47" s="295">
        <f>N81*M47</f>
        <v>1218.1580460889206</v>
      </c>
    </row>
    <row r="48" spans="1:14" ht="15.75" thickBot="1">
      <c r="B48" s="772"/>
      <c r="C48" s="773"/>
      <c r="D48" s="773"/>
      <c r="E48" s="773"/>
      <c r="F48" s="773"/>
      <c r="G48" s="773"/>
      <c r="H48" s="774"/>
      <c r="I48" s="781"/>
      <c r="J48" s="782"/>
      <c r="K48" s="41"/>
      <c r="L48" s="783"/>
      <c r="M48" s="784"/>
      <c r="N48" s="105"/>
    </row>
    <row r="49" spans="1:14" ht="15.75" thickBot="1">
      <c r="B49" s="759" t="s">
        <v>2072</v>
      </c>
      <c r="C49" s="760"/>
      <c r="D49" s="760"/>
      <c r="E49" s="760"/>
      <c r="F49" s="760"/>
      <c r="G49" s="760"/>
      <c r="H49" s="760"/>
      <c r="I49" s="760"/>
      <c r="J49" s="760"/>
      <c r="K49" s="760"/>
      <c r="L49" s="760"/>
      <c r="M49" s="761"/>
      <c r="N49" s="344">
        <f>SUM(N36:N48)</f>
        <v>136454.99616002251</v>
      </c>
    </row>
    <row r="50" spans="1:14">
      <c r="B50" s="235"/>
      <c r="C50" s="34"/>
      <c r="D50" s="34"/>
      <c r="E50" s="34"/>
      <c r="F50" s="34"/>
      <c r="G50" s="34"/>
      <c r="H50" s="34"/>
      <c r="I50" s="34"/>
      <c r="J50" s="34"/>
      <c r="K50" s="34"/>
      <c r="L50" s="34"/>
      <c r="M50" s="34"/>
      <c r="N50" s="35"/>
    </row>
    <row r="51" spans="1:14">
      <c r="B51" s="64" t="s">
        <v>2073</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750" t="s">
        <v>2063</v>
      </c>
      <c r="C53" s="751"/>
      <c r="D53" s="751"/>
      <c r="E53" s="751"/>
      <c r="F53" s="751"/>
      <c r="G53" s="751"/>
      <c r="H53" s="751"/>
      <c r="I53" s="752"/>
      <c r="J53" s="270" t="s">
        <v>2065</v>
      </c>
      <c r="K53" s="85" t="s">
        <v>2066</v>
      </c>
      <c r="L53" s="753" t="s">
        <v>2074</v>
      </c>
      <c r="M53" s="752"/>
      <c r="N53" s="86" t="s">
        <v>2071</v>
      </c>
    </row>
    <row r="54" spans="1:14">
      <c r="A54" t="s">
        <v>1117</v>
      </c>
      <c r="B54" s="43" t="str">
        <f>VLOOKUP(A54,MATERIALES!A5:D373,3,FALSE)</f>
        <v>Agregado Petreo para Triturar (Crudo)</v>
      </c>
      <c r="C54" s="236"/>
      <c r="D54" s="236"/>
      <c r="E54" s="236"/>
      <c r="F54" s="236"/>
      <c r="G54" s="236"/>
      <c r="H54" s="236"/>
      <c r="I54" s="223"/>
      <c r="J54" s="200" t="str">
        <f>VLOOKUP(A54,MATERIALES!A8:D646,2,FALSE)</f>
        <v>m3</v>
      </c>
      <c r="K54" s="237">
        <v>1.4</v>
      </c>
      <c r="L54" s="222"/>
      <c r="M54" s="352">
        <f>VLOOKUP(A54,MATERIALES!A5:D396,4,FALSE)</f>
        <v>26654.735894889112</v>
      </c>
      <c r="N54" s="227">
        <f>K54*M54</f>
        <v>37316.630252844756</v>
      </c>
    </row>
    <row r="55" spans="1:14">
      <c r="A55" s="108" t="s">
        <v>1131</v>
      </c>
      <c r="B55" s="43" t="str">
        <f>VLOOKUP(A55,MATERIALES!A6:D373,3,FALSE)</f>
        <v>Agua</v>
      </c>
      <c r="C55" s="236"/>
      <c r="D55" s="236"/>
      <c r="E55" s="236"/>
      <c r="F55" s="236"/>
      <c r="G55" s="236"/>
      <c r="H55" s="236"/>
      <c r="I55" s="223"/>
      <c r="J55" s="200" t="str">
        <f>VLOOKUP(A55,MATERIALES!A9:D647,2,FALSE)</f>
        <v>lt</v>
      </c>
      <c r="K55" s="237">
        <v>25</v>
      </c>
      <c r="L55" s="222"/>
      <c r="M55" s="352">
        <f>VLOOKUP(A55,MATERIALES!A6:D397,4,FALSE)</f>
        <v>56.024337816260008</v>
      </c>
      <c r="N55" s="227">
        <f>K55*M55</f>
        <v>1400.6084454065001</v>
      </c>
    </row>
    <row r="56" spans="1:14">
      <c r="B56" s="43"/>
      <c r="C56" s="236"/>
      <c r="D56" s="236"/>
      <c r="E56" s="236"/>
      <c r="F56" s="236"/>
      <c r="G56" s="236"/>
      <c r="H56" s="236"/>
      <c r="I56" s="223"/>
      <c r="J56" s="200"/>
      <c r="K56" s="237"/>
      <c r="L56" s="222"/>
      <c r="M56" s="238"/>
      <c r="N56" s="239"/>
    </row>
    <row r="57" spans="1:14">
      <c r="B57" s="43"/>
      <c r="C57" s="236"/>
      <c r="D57" s="236"/>
      <c r="E57" s="236"/>
      <c r="F57" s="236"/>
      <c r="G57" s="236"/>
      <c r="H57" s="236"/>
      <c r="I57" s="223"/>
      <c r="J57" s="200"/>
      <c r="K57" s="237"/>
      <c r="L57" s="222"/>
      <c r="M57" s="238"/>
      <c r="N57" s="239"/>
    </row>
    <row r="58" spans="1:14" ht="15.75" thickBot="1">
      <c r="B58" s="754"/>
      <c r="C58" s="755"/>
      <c r="D58" s="755"/>
      <c r="E58" s="755"/>
      <c r="F58" s="755"/>
      <c r="G58" s="755"/>
      <c r="H58" s="755"/>
      <c r="I58" s="756"/>
      <c r="J58" s="42"/>
      <c r="K58" s="44"/>
      <c r="L58" s="757"/>
      <c r="M58" s="758"/>
      <c r="N58" s="45"/>
    </row>
    <row r="59" spans="1:14" ht="15.75" thickBot="1">
      <c r="B59" s="759" t="s">
        <v>2072</v>
      </c>
      <c r="C59" s="760"/>
      <c r="D59" s="760"/>
      <c r="E59" s="760"/>
      <c r="F59" s="760"/>
      <c r="G59" s="760"/>
      <c r="H59" s="760"/>
      <c r="I59" s="760"/>
      <c r="J59" s="760"/>
      <c r="K59" s="760"/>
      <c r="L59" s="760"/>
      <c r="M59" s="761"/>
      <c r="N59" s="344">
        <f>SUM(N54:N58)</f>
        <v>38717.238698251254</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8" t="s">
        <v>2076</v>
      </c>
      <c r="C63" s="269"/>
      <c r="D63" s="269"/>
      <c r="E63" s="269"/>
      <c r="F63" s="269"/>
      <c r="G63" s="269"/>
      <c r="H63" s="73" t="s">
        <v>2065</v>
      </c>
      <c r="I63" s="74" t="s">
        <v>2077</v>
      </c>
      <c r="J63" s="75" t="s">
        <v>2106</v>
      </c>
      <c r="K63" s="73" t="s">
        <v>2107</v>
      </c>
      <c r="L63" s="762" t="s">
        <v>2080</v>
      </c>
      <c r="M63" s="735"/>
      <c r="N63" s="76" t="s">
        <v>2071</v>
      </c>
    </row>
    <row r="64" spans="1:14">
      <c r="A64" t="s">
        <v>1852</v>
      </c>
      <c r="B64" s="46" t="str">
        <f>VLOOKUP(A64,TRANSPORTE!A5:D117,3,FALSE)</f>
        <v>Transporte de Material Crudo de Rio</v>
      </c>
      <c r="C64" s="272"/>
      <c r="D64" s="272"/>
      <c r="E64" s="272"/>
      <c r="F64" s="272"/>
      <c r="G64" s="272"/>
      <c r="H64" s="266" t="s">
        <v>2122</v>
      </c>
      <c r="I64" s="234">
        <v>1.4</v>
      </c>
      <c r="J64" s="241">
        <v>1</v>
      </c>
      <c r="K64" s="234">
        <f>I64*J64</f>
        <v>1.4</v>
      </c>
      <c r="L64" s="763">
        <f>VLOOKUP(A64,TRANSPORTE!A5:D117,4,FALSE)</f>
        <v>1355.0479121462611</v>
      </c>
      <c r="M64" s="764"/>
      <c r="N64" s="242">
        <f>K64*L64</f>
        <v>1897.0670770047655</v>
      </c>
    </row>
    <row r="65" spans="1:15">
      <c r="A65" t="s">
        <v>1936</v>
      </c>
      <c r="B65" s="46" t="str">
        <f>VLOOKUP(A65,TRANSPORTE!A5:D117,3,FALSE)</f>
        <v>Transporte de Mezcla Densa para Bacheo</v>
      </c>
      <c r="C65" s="47"/>
      <c r="D65" s="47"/>
      <c r="E65" s="47"/>
      <c r="F65" s="47"/>
      <c r="G65" s="47"/>
      <c r="H65" s="266" t="s">
        <v>2122</v>
      </c>
      <c r="I65" s="234">
        <v>1.25</v>
      </c>
      <c r="J65" s="234">
        <v>1</v>
      </c>
      <c r="K65" s="234">
        <f>I65*J65</f>
        <v>1.25</v>
      </c>
      <c r="L65" s="244"/>
      <c r="M65" s="245">
        <f>VLOOKUP(A64,TRANSPORTE!A5:D117,4,FALSE)</f>
        <v>1355.0479121462611</v>
      </c>
      <c r="N65" s="362">
        <f>K65*M65</f>
        <v>1693.8098901828264</v>
      </c>
    </row>
    <row r="66" spans="1:15">
      <c r="B66" s="46"/>
      <c r="C66" s="47"/>
      <c r="D66" s="47"/>
      <c r="E66" s="47"/>
      <c r="F66" s="47"/>
      <c r="G66" s="47"/>
      <c r="H66" s="243"/>
      <c r="I66" s="234"/>
      <c r="J66" s="234"/>
      <c r="K66" s="234"/>
      <c r="L66" s="244"/>
      <c r="M66" s="245"/>
      <c r="N66" s="246"/>
    </row>
    <row r="67" spans="1:15">
      <c r="B67" s="46"/>
      <c r="C67" s="47"/>
      <c r="D67" s="47"/>
      <c r="E67" s="47"/>
      <c r="F67" s="47"/>
      <c r="G67" s="47"/>
      <c r="H67" s="243"/>
      <c r="I67" s="234"/>
      <c r="J67" s="234"/>
      <c r="K67" s="234"/>
      <c r="L67" s="244"/>
      <c r="M67" s="245"/>
      <c r="N67" s="246"/>
    </row>
    <row r="68" spans="1:15">
      <c r="B68" s="46"/>
      <c r="C68" s="47"/>
      <c r="D68" s="47"/>
      <c r="E68" s="47"/>
      <c r="F68" s="47"/>
      <c r="G68" s="47"/>
      <c r="H68" s="243"/>
      <c r="I68" s="234"/>
      <c r="J68" s="234"/>
      <c r="K68" s="234"/>
      <c r="L68" s="244"/>
      <c r="M68" s="245"/>
      <c r="N68" s="246"/>
    </row>
    <row r="69" spans="1:15" ht="15.75" thickBot="1">
      <c r="B69" s="264"/>
      <c r="C69" s="265"/>
      <c r="D69" s="265"/>
      <c r="E69" s="265"/>
      <c r="F69" s="265"/>
      <c r="G69" s="265"/>
      <c r="H69" s="48"/>
      <c r="I69" s="124"/>
      <c r="J69" s="124"/>
      <c r="K69" s="124"/>
      <c r="L69" s="748"/>
      <c r="M69" s="749"/>
      <c r="N69" s="125"/>
    </row>
    <row r="70" spans="1:15" ht="15.75" thickBot="1">
      <c r="B70" s="765" t="s">
        <v>2072</v>
      </c>
      <c r="C70" s="766"/>
      <c r="D70" s="766"/>
      <c r="E70" s="766"/>
      <c r="F70" s="766"/>
      <c r="G70" s="766"/>
      <c r="H70" s="766"/>
      <c r="I70" s="766"/>
      <c r="J70" s="766"/>
      <c r="K70" s="766"/>
      <c r="L70" s="766"/>
      <c r="M70" s="767"/>
      <c r="N70" s="104">
        <f>N64+N65+N66+N67+N68</f>
        <v>3590.8769671875916</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85" t="s">
        <v>2108</v>
      </c>
      <c r="C74" s="786"/>
      <c r="D74" s="786"/>
      <c r="E74" s="786"/>
      <c r="F74" s="786"/>
      <c r="G74" s="786"/>
      <c r="H74" s="786"/>
      <c r="I74" s="73" t="s">
        <v>2082</v>
      </c>
      <c r="J74" s="75" t="s">
        <v>2109</v>
      </c>
      <c r="K74" s="74" t="s">
        <v>2084</v>
      </c>
      <c r="L74" s="787" t="s">
        <v>2070</v>
      </c>
      <c r="M74" s="788"/>
      <c r="N74" s="98" t="s">
        <v>2071</v>
      </c>
    </row>
    <row r="75" spans="1:15">
      <c r="A75" t="s">
        <v>718</v>
      </c>
      <c r="B75" s="49" t="str">
        <f>VLOOKUP(A75,'MANO DE OBRA'!A8:D68,3,FALSE)</f>
        <v>Obrero (8)</v>
      </c>
      <c r="C75" s="47"/>
      <c r="D75" s="47"/>
      <c r="E75" s="47"/>
      <c r="F75" s="47"/>
      <c r="G75" s="47"/>
      <c r="H75" s="47"/>
      <c r="I75" s="247">
        <f>K75/J75*100</f>
        <v>270661.59999999998</v>
      </c>
      <c r="J75" s="248">
        <v>185</v>
      </c>
      <c r="K75" s="249">
        <f>VLOOKUP(A75,'MANO DE OBRA'!A8:D99,4,FALSE)</f>
        <v>500723.95999999996</v>
      </c>
      <c r="L75" s="50"/>
      <c r="M75" s="250">
        <v>63</v>
      </c>
      <c r="N75" s="345">
        <f>K75/M75</f>
        <v>7947.9993650793649</v>
      </c>
      <c r="O75" s="106"/>
    </row>
    <row r="76" spans="1:15">
      <c r="A76" t="s">
        <v>728</v>
      </c>
      <c r="B76" s="49" t="str">
        <f>VLOOKUP(A76,'MANO DE OBRA'!A8:D69,3,FALSE)</f>
        <v>Oficial</v>
      </c>
      <c r="C76" s="47"/>
      <c r="D76" s="47"/>
      <c r="E76" s="47"/>
      <c r="F76" s="47"/>
      <c r="G76" s="47"/>
      <c r="H76" s="47"/>
      <c r="I76" s="247">
        <f>K76/J76*100</f>
        <v>57668.23979157189</v>
      </c>
      <c r="J76" s="248">
        <v>185</v>
      </c>
      <c r="K76" s="249">
        <f>VLOOKUP(A76,'MANO DE OBRA'!A8:D100,4,FALSE)</f>
        <v>106686.24361440798</v>
      </c>
      <c r="L76" s="50"/>
      <c r="M76" s="254">
        <v>63</v>
      </c>
      <c r="N76" s="345">
        <f>K76/M76</f>
        <v>1693.4324383239361</v>
      </c>
    </row>
    <row r="77" spans="1:15">
      <c r="A77" t="s">
        <v>756</v>
      </c>
      <c r="B77" s="49" t="str">
        <f>VLOOKUP(A77,'MANO DE OBRA'!A9:D70,3,FALSE)</f>
        <v>Rastrilleros (2)</v>
      </c>
      <c r="C77" s="47"/>
      <c r="D77" s="47"/>
      <c r="E77" s="47"/>
      <c r="F77" s="47"/>
      <c r="G77" s="47"/>
      <c r="H77" s="47"/>
      <c r="I77" s="247">
        <f>K77/J77*100</f>
        <v>86502.359687357821</v>
      </c>
      <c r="J77" s="248">
        <v>185</v>
      </c>
      <c r="K77" s="249">
        <f>VLOOKUP(A77,'MANO DE OBRA'!A9:D101,4,FALSE)</f>
        <v>160029.36542161196</v>
      </c>
      <c r="L77" s="50"/>
      <c r="M77" s="255">
        <v>63</v>
      </c>
      <c r="N77" s="345">
        <f>K77/M77</f>
        <v>2540.1486574859041</v>
      </c>
    </row>
    <row r="78" spans="1:15">
      <c r="B78" s="49"/>
      <c r="C78" s="47"/>
      <c r="D78" s="47"/>
      <c r="E78" s="47"/>
      <c r="F78" s="47"/>
      <c r="G78" s="47"/>
      <c r="H78" s="47"/>
      <c r="I78" s="234"/>
      <c r="J78" s="252"/>
      <c r="K78" s="253"/>
      <c r="L78" s="273"/>
      <c r="M78" s="255"/>
      <c r="N78" s="251"/>
    </row>
    <row r="79" spans="1:15">
      <c r="B79" s="49"/>
      <c r="C79" s="47"/>
      <c r="D79" s="47"/>
      <c r="E79" s="47"/>
      <c r="F79" s="47"/>
      <c r="G79" s="47"/>
      <c r="H79" s="47"/>
      <c r="I79" s="234"/>
      <c r="J79" s="252"/>
      <c r="K79" s="253"/>
      <c r="L79" s="273"/>
      <c r="M79" s="255"/>
      <c r="N79" s="251"/>
    </row>
    <row r="80" spans="1:15" ht="15.75" thickBot="1">
      <c r="B80" s="746"/>
      <c r="C80" s="747"/>
      <c r="D80" s="747"/>
      <c r="E80" s="747"/>
      <c r="F80" s="747"/>
      <c r="G80" s="747"/>
      <c r="H80" s="747"/>
      <c r="I80" s="124"/>
      <c r="J80" s="124"/>
      <c r="K80" s="124"/>
      <c r="L80" s="847"/>
      <c r="M80" s="847"/>
      <c r="N80" s="45"/>
    </row>
    <row r="81" spans="1:14" ht="15.75" thickBot="1">
      <c r="B81" s="765" t="s">
        <v>2072</v>
      </c>
      <c r="C81" s="766"/>
      <c r="D81" s="766"/>
      <c r="E81" s="766"/>
      <c r="F81" s="766"/>
      <c r="G81" s="766"/>
      <c r="H81" s="766"/>
      <c r="I81" s="766"/>
      <c r="J81" s="766"/>
      <c r="K81" s="766"/>
      <c r="L81" s="766"/>
      <c r="M81" s="767"/>
      <c r="N81" s="256">
        <f>SUM(N75:N80)</f>
        <v>12181.580460889205</v>
      </c>
    </row>
    <row r="82" spans="1:14" ht="15.75" thickBot="1">
      <c r="B82" s="33"/>
      <c r="C82" s="34"/>
      <c r="D82" s="34"/>
      <c r="E82" s="34"/>
      <c r="F82" s="34"/>
      <c r="G82" s="34"/>
      <c r="H82" s="34"/>
      <c r="I82" s="34"/>
      <c r="J82" s="34"/>
      <c r="K82" s="34"/>
      <c r="L82" s="34"/>
      <c r="M82" s="34"/>
      <c r="N82" s="35"/>
    </row>
    <row r="83" spans="1:14" ht="15.75" thickBot="1">
      <c r="B83" s="759" t="s">
        <v>2085</v>
      </c>
      <c r="C83" s="760"/>
      <c r="D83" s="760"/>
      <c r="E83" s="760"/>
      <c r="F83" s="760"/>
      <c r="G83" s="760"/>
      <c r="H83" s="760"/>
      <c r="I83" s="760"/>
      <c r="J83" s="760"/>
      <c r="K83" s="760"/>
      <c r="L83" s="760"/>
      <c r="M83" s="761"/>
      <c r="N83" s="99">
        <f>N49+N59+N70+N81</f>
        <v>190944.69228635056</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750" t="s">
        <v>2110</v>
      </c>
      <c r="C87" s="751"/>
      <c r="D87" s="751"/>
      <c r="E87" s="751"/>
      <c r="F87" s="751"/>
      <c r="G87" s="751"/>
      <c r="H87" s="751"/>
      <c r="I87" s="269"/>
      <c r="J87" s="289"/>
      <c r="K87" s="257" t="s">
        <v>2087</v>
      </c>
      <c r="L87" s="789" t="s">
        <v>2088</v>
      </c>
      <c r="M87" s="790"/>
      <c r="N87" s="258"/>
    </row>
    <row r="88" spans="1:14">
      <c r="B88" s="791" t="s">
        <v>2111</v>
      </c>
      <c r="C88" s="792"/>
      <c r="D88" s="792"/>
      <c r="E88" s="792"/>
      <c r="F88" s="792"/>
      <c r="G88" s="792"/>
      <c r="H88" s="792"/>
      <c r="I88" s="87"/>
      <c r="J88" s="88"/>
      <c r="K88" s="259">
        <v>0.2</v>
      </c>
      <c r="L88" s="793">
        <f>N83*K88</f>
        <v>38188.938457270116</v>
      </c>
      <c r="M88" s="794"/>
      <c r="N88" s="51"/>
    </row>
    <row r="89" spans="1:14">
      <c r="B89" s="89" t="s">
        <v>2090</v>
      </c>
      <c r="C89" s="90"/>
      <c r="D89" s="90"/>
      <c r="E89" s="90"/>
      <c r="F89" s="90"/>
      <c r="G89" s="90"/>
      <c r="H89" s="90"/>
      <c r="I89" s="87"/>
      <c r="J89" s="88"/>
      <c r="K89" s="259">
        <v>0.05</v>
      </c>
      <c r="L89" s="793">
        <f>N83*K89</f>
        <v>9547.2346143175291</v>
      </c>
      <c r="M89" s="794"/>
      <c r="N89" s="51"/>
    </row>
    <row r="90" spans="1:14" ht="15.75" thickBot="1">
      <c r="B90" s="91" t="s">
        <v>2091</v>
      </c>
      <c r="C90" s="92"/>
      <c r="D90" s="92"/>
      <c r="E90" s="92"/>
      <c r="F90" s="92"/>
      <c r="G90" s="92"/>
      <c r="H90" s="92"/>
      <c r="I90" s="93"/>
      <c r="J90" s="94"/>
      <c r="K90" s="260">
        <v>0.05</v>
      </c>
      <c r="L90" s="795">
        <f>N83*K90</f>
        <v>9547.2346143175291</v>
      </c>
      <c r="M90" s="796"/>
      <c r="N90" s="51"/>
    </row>
    <row r="91" spans="1:14" ht="15.75" thickBot="1">
      <c r="B91" s="759" t="s">
        <v>2072</v>
      </c>
      <c r="C91" s="760"/>
      <c r="D91" s="760"/>
      <c r="E91" s="760"/>
      <c r="F91" s="760"/>
      <c r="G91" s="760"/>
      <c r="H91" s="760"/>
      <c r="I91" s="760"/>
      <c r="J91" s="760"/>
      <c r="K91" s="760"/>
      <c r="L91" s="760"/>
      <c r="M91" s="761"/>
      <c r="N91" s="52">
        <f>L88+L89+L90</f>
        <v>57283.407685905178</v>
      </c>
    </row>
    <row r="92" spans="1:14" ht="15.75" thickBot="1">
      <c r="B92" s="33"/>
      <c r="C92" s="34"/>
      <c r="D92" s="34"/>
      <c r="E92" s="34"/>
      <c r="F92" s="34"/>
      <c r="G92" s="34"/>
      <c r="H92" s="34"/>
      <c r="I92" s="34"/>
      <c r="J92" s="34"/>
      <c r="K92" s="34"/>
      <c r="L92" s="34"/>
      <c r="M92" s="34"/>
      <c r="N92" s="35"/>
    </row>
    <row r="93" spans="1:14" ht="15.75" thickBot="1">
      <c r="A93" t="s">
        <v>2114</v>
      </c>
      <c r="B93" s="759" t="s">
        <v>2113</v>
      </c>
      <c r="C93" s="760"/>
      <c r="D93" s="760"/>
      <c r="E93" s="760"/>
      <c r="F93" s="760"/>
      <c r="G93" s="760"/>
      <c r="H93" s="760"/>
      <c r="I93" s="760"/>
      <c r="J93" s="760"/>
      <c r="K93" s="760"/>
      <c r="L93" s="760"/>
      <c r="M93" s="761"/>
      <c r="N93" s="166">
        <f>N83+N91</f>
        <v>248228.09997225573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3" t="s">
        <v>2097</v>
      </c>
      <c r="C103" s="204"/>
      <c r="D103" s="204"/>
      <c r="E103" s="204"/>
      <c r="F103" s="204"/>
      <c r="G103" s="204"/>
      <c r="H103" s="204"/>
      <c r="I103" s="204"/>
      <c r="J103" s="204"/>
      <c r="K103" s="204"/>
      <c r="L103" s="204"/>
      <c r="M103" s="204"/>
      <c r="N103" s="205"/>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c r="B106" s="206"/>
      <c r="C106" s="207"/>
      <c r="D106" s="207"/>
      <c r="E106" s="207"/>
      <c r="F106" s="207"/>
      <c r="G106" s="207"/>
      <c r="H106" s="207"/>
      <c r="I106" s="207"/>
      <c r="J106" s="207"/>
      <c r="K106" s="207"/>
      <c r="L106" s="207"/>
      <c r="M106" s="207"/>
      <c r="N106" s="208"/>
    </row>
    <row r="107" spans="2:14" ht="15.75" thickBot="1">
      <c r="B107" s="209"/>
      <c r="C107" s="210"/>
      <c r="D107" s="210"/>
      <c r="E107" s="210"/>
      <c r="F107" s="210"/>
      <c r="G107" s="210"/>
      <c r="H107" s="210"/>
      <c r="I107" s="210"/>
      <c r="J107" s="210"/>
      <c r="K107" s="210"/>
      <c r="L107" s="210"/>
      <c r="M107" s="210"/>
      <c r="N107" s="211"/>
    </row>
    <row r="108" spans="2:14">
      <c r="B108" s="212"/>
      <c r="C108" s="213"/>
      <c r="D108" s="213"/>
      <c r="E108" s="213"/>
      <c r="F108" s="213"/>
      <c r="G108" s="213"/>
      <c r="H108" s="213"/>
      <c r="I108" s="213"/>
      <c r="J108" s="213"/>
      <c r="K108" s="213"/>
      <c r="L108" s="213"/>
      <c r="M108" s="213"/>
      <c r="N108" s="214"/>
    </row>
    <row r="109" spans="2:14">
      <c r="B109" s="198" t="s">
        <v>2098</v>
      </c>
      <c r="C109" s="31"/>
      <c r="D109" s="31"/>
      <c r="E109" s="31"/>
      <c r="F109" s="31"/>
      <c r="G109" s="31"/>
      <c r="H109" s="31"/>
      <c r="I109" s="31"/>
      <c r="J109" s="31"/>
      <c r="K109" s="31"/>
      <c r="L109" s="31"/>
      <c r="M109" s="31"/>
      <c r="N109" s="32"/>
    </row>
    <row r="110" spans="2:14" ht="15" customHeight="1">
      <c r="B110" s="797" t="s">
        <v>2099</v>
      </c>
      <c r="C110" s="798"/>
      <c r="D110" s="798"/>
      <c r="E110" s="798"/>
      <c r="F110" s="798"/>
      <c r="G110" s="798"/>
      <c r="H110" s="798"/>
      <c r="I110" s="798"/>
      <c r="J110" s="798"/>
      <c r="K110" s="798"/>
      <c r="L110" s="798"/>
      <c r="M110" s="798"/>
      <c r="N110" s="799"/>
    </row>
    <row r="111" spans="2:14" ht="15" customHeight="1">
      <c r="B111" s="797"/>
      <c r="C111" s="798"/>
      <c r="D111" s="798"/>
      <c r="E111" s="798"/>
      <c r="F111" s="798"/>
      <c r="G111" s="798"/>
      <c r="H111" s="798"/>
      <c r="I111" s="798"/>
      <c r="J111" s="798"/>
      <c r="K111" s="798"/>
      <c r="L111" s="798"/>
      <c r="M111" s="798"/>
      <c r="N111" s="799"/>
    </row>
    <row r="112" spans="2:14" ht="30" customHeight="1">
      <c r="B112" s="800" t="s">
        <v>2100</v>
      </c>
      <c r="C112" s="801"/>
      <c r="D112" s="801"/>
      <c r="E112" s="801"/>
      <c r="F112" s="801"/>
      <c r="G112" s="801"/>
      <c r="H112" s="801"/>
      <c r="I112" s="801"/>
      <c r="J112" s="801"/>
      <c r="K112" s="801"/>
      <c r="L112" s="801"/>
      <c r="M112" s="801"/>
      <c r="N112" s="802"/>
    </row>
    <row r="113" spans="2:14">
      <c r="B113" s="800"/>
      <c r="C113" s="801"/>
      <c r="D113" s="801"/>
      <c r="E113" s="801"/>
      <c r="F113" s="801"/>
      <c r="G113" s="801"/>
      <c r="H113" s="801"/>
      <c r="I113" s="801"/>
      <c r="J113" s="801"/>
      <c r="K113" s="801"/>
      <c r="L113" s="801"/>
      <c r="M113" s="801"/>
      <c r="N113" s="802"/>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286"/>
      <c r="C116" s="287"/>
      <c r="D116" s="287"/>
      <c r="E116" s="287"/>
      <c r="F116" s="287"/>
      <c r="G116" s="287"/>
      <c r="H116" s="287"/>
      <c r="I116" s="287"/>
      <c r="J116" s="287"/>
      <c r="K116" s="287"/>
      <c r="L116" s="287"/>
      <c r="M116" s="287"/>
      <c r="N116" s="288"/>
    </row>
    <row r="117" spans="2:14">
      <c r="B117" s="198"/>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736"/>
      <c r="K123" s="736"/>
      <c r="L123" s="736"/>
      <c r="M123" s="736"/>
      <c r="N123" s="737"/>
    </row>
    <row r="124" spans="2:14" ht="15.75" thickBot="1">
      <c r="B124" s="216" t="s">
        <v>2103</v>
      </c>
      <c r="C124" s="343"/>
      <c r="D124" s="343"/>
      <c r="E124" s="57"/>
      <c r="F124" s="57"/>
      <c r="G124" s="57"/>
      <c r="H124" s="57"/>
      <c r="I124" s="57"/>
      <c r="J124" s="738"/>
      <c r="K124" s="738"/>
      <c r="L124" s="738"/>
      <c r="M124" s="738"/>
      <c r="N124" s="739"/>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ColWidth="11.42578125"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298</v>
      </c>
      <c r="C31" s="81" t="s">
        <v>2165</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819</v>
      </c>
      <c r="B36" s="772" t="str">
        <f>VLOOKUP(A36,EQUIPOS!A6:D154,3,FALSE)</f>
        <v>Cargador : Potencia en el volante 125 hp, Clasificación de RPM del motor 2300.</v>
      </c>
      <c r="C36" s="773"/>
      <c r="D36" s="773"/>
      <c r="E36" s="773"/>
      <c r="F36" s="773"/>
      <c r="G36" s="773"/>
      <c r="H36" s="774"/>
      <c r="I36" s="222"/>
      <c r="J36" s="223"/>
      <c r="K36" s="224">
        <f>VLOOKUP(A36,EQUIPOS!A6:D163,4,FALSE)</f>
        <v>165414.51938850479</v>
      </c>
      <c r="L36" s="225"/>
      <c r="M36" s="226">
        <v>30</v>
      </c>
      <c r="N36" s="227">
        <f>K36/M36</f>
        <v>5513.8173129501602</v>
      </c>
    </row>
    <row r="37" spans="1:14">
      <c r="A37" s="113" t="s">
        <v>837</v>
      </c>
      <c r="B37" s="772" t="str">
        <f>VLOOKUP(A37,EQUIPOS!A7:D154,3,FALSE)</f>
        <v>Compactador neumático de Potencia 70 HP, peso de 13 ton</v>
      </c>
      <c r="C37" s="773"/>
      <c r="D37" s="773"/>
      <c r="E37" s="773"/>
      <c r="F37" s="773"/>
      <c r="G37" s="773"/>
      <c r="H37" s="774"/>
      <c r="I37" s="222"/>
      <c r="J37" s="223"/>
      <c r="K37" s="224">
        <f>VLOOKUP(A37,EQUIPOS!A7:D164,4,FALSE)</f>
        <v>136681.41876730914</v>
      </c>
      <c r="L37" s="225"/>
      <c r="M37" s="226">
        <v>9</v>
      </c>
      <c r="N37" s="227">
        <f t="shared" ref="N37:N43" si="0">K37/M37</f>
        <v>15186.824307478793</v>
      </c>
    </row>
    <row r="38" spans="1:14">
      <c r="A38" t="s">
        <v>841</v>
      </c>
      <c r="B38" s="772" t="str">
        <f>VLOOKUP(A38,EQUIPOS!A8:D154,3,FALSE)</f>
        <v>Compactador tipo  POTENCIA: 105 HP, PESO: 6 ton</v>
      </c>
      <c r="C38" s="773"/>
      <c r="D38" s="773"/>
      <c r="E38" s="773"/>
      <c r="F38" s="773"/>
      <c r="G38" s="773"/>
      <c r="H38" s="774"/>
      <c r="I38" s="222"/>
      <c r="J38" s="223"/>
      <c r="K38" s="224">
        <f>VLOOKUP(A38,EQUIPOS!A8:D165,4,FALSE)</f>
        <v>111353.290282653</v>
      </c>
      <c r="L38" s="225"/>
      <c r="M38" s="226">
        <v>9</v>
      </c>
      <c r="N38" s="227">
        <f t="shared" si="0"/>
        <v>12372.587809183668</v>
      </c>
    </row>
    <row r="39" spans="1:14">
      <c r="A39" t="s">
        <v>977</v>
      </c>
      <c r="B39" s="772" t="str">
        <f>VLOOKUP(A39,EQUIPOS!A9:D154,3,FALSE)</f>
        <v>Planta de asfalto en frio</v>
      </c>
      <c r="C39" s="773"/>
      <c r="D39" s="773"/>
      <c r="E39" s="773"/>
      <c r="F39" s="773"/>
      <c r="G39" s="773"/>
      <c r="H39" s="774"/>
      <c r="I39" s="222"/>
      <c r="J39" s="223"/>
      <c r="K39" s="224">
        <f>VLOOKUP(A39,EQUIPOS!A9:D166,4,FALSE)</f>
        <v>251367.96946453408</v>
      </c>
      <c r="L39" s="225"/>
      <c r="M39" s="226">
        <v>9</v>
      </c>
      <c r="N39" s="227">
        <f t="shared" si="0"/>
        <v>27929.774384948232</v>
      </c>
    </row>
    <row r="40" spans="1:14">
      <c r="A40" t="s">
        <v>981</v>
      </c>
      <c r="B40" s="772" t="str">
        <f>VLOOKUP(A40,EQUIPOS!A10:D154,3,FALSE)</f>
        <v>Planta trituradora</v>
      </c>
      <c r="C40" s="773"/>
      <c r="D40" s="773"/>
      <c r="E40" s="773"/>
      <c r="F40" s="773"/>
      <c r="G40" s="773"/>
      <c r="H40" s="774"/>
      <c r="I40" s="222"/>
      <c r="J40" s="223"/>
      <c r="K40" s="224">
        <f>VLOOKUP(A40,EQUIPOS!A10:D167,4,FALSE)</f>
        <v>522759.86824479204</v>
      </c>
      <c r="L40" s="225"/>
      <c r="M40" s="226">
        <v>30</v>
      </c>
      <c r="N40" s="227">
        <f t="shared" si="0"/>
        <v>17425.32894149307</v>
      </c>
    </row>
    <row r="41" spans="1:14">
      <c r="A41" t="s">
        <v>1007</v>
      </c>
      <c r="B41" s="772" t="str">
        <f>VLOOKUP(A41,EQUIPOS!A11:D155,3,FALSE)</f>
        <v xml:space="preserve">Retroexcavadora E-200 sobre orugas
</v>
      </c>
      <c r="C41" s="773"/>
      <c r="D41" s="773"/>
      <c r="E41" s="773"/>
      <c r="F41" s="773"/>
      <c r="G41" s="773"/>
      <c r="H41" s="774"/>
      <c r="I41" s="222"/>
      <c r="J41" s="223"/>
      <c r="K41" s="224">
        <f>VLOOKUP(A41,EQUIPOS!A11:D168,4,FALSE)</f>
        <v>210024.19001165734</v>
      </c>
      <c r="L41" s="225"/>
      <c r="M41" s="226">
        <v>30</v>
      </c>
      <c r="N41" s="227">
        <f t="shared" si="0"/>
        <v>7000.806333721911</v>
      </c>
    </row>
    <row r="42" spans="1:14">
      <c r="A42" t="s">
        <v>1059</v>
      </c>
      <c r="B42" s="772" t="str">
        <f>VLOOKUP(A42,EQUIPOS!A12:D156,3,FALSE)</f>
        <v xml:space="preserve">Terminadora de asfalto (Finisher), potencia en el volante 174 HP, R=20M3/H, velocidad de desplazamiento 114 m/min
</v>
      </c>
      <c r="C42" s="773"/>
      <c r="D42" s="773"/>
      <c r="E42" s="773"/>
      <c r="F42" s="773"/>
      <c r="G42" s="773"/>
      <c r="H42" s="774"/>
      <c r="I42" s="222"/>
      <c r="J42" s="223"/>
      <c r="K42" s="224">
        <f>VLOOKUP(A42,EQUIPOS!A12:D169,4,FALSE)</f>
        <v>222361.14354313904</v>
      </c>
      <c r="L42" s="225"/>
      <c r="M42" s="226">
        <v>9</v>
      </c>
      <c r="N42" s="227">
        <f t="shared" si="0"/>
        <v>24706.793727015451</v>
      </c>
    </row>
    <row r="43" spans="1:14">
      <c r="A43" t="s">
        <v>1077</v>
      </c>
      <c r="B43" s="772" t="str">
        <f>VLOOKUP(A43,EQUIPOS!A13:D157,3,FALSE)</f>
        <v>Volqueta 6 m3</v>
      </c>
      <c r="C43" s="773"/>
      <c r="D43" s="773"/>
      <c r="E43" s="773"/>
      <c r="F43" s="773"/>
      <c r="G43" s="773"/>
      <c r="H43" s="774"/>
      <c r="I43" s="222"/>
      <c r="J43" s="223"/>
      <c r="K43" s="224">
        <f>VLOOKUP(A43,EQUIPOS!A13:D170,4,FALSE)</f>
        <v>91509.332647680494</v>
      </c>
      <c r="L43" s="225"/>
      <c r="M43" s="226">
        <v>9</v>
      </c>
      <c r="N43" s="227">
        <f t="shared" si="0"/>
        <v>10167.703627520055</v>
      </c>
    </row>
    <row r="44" spans="1:14">
      <c r="B44" s="275"/>
      <c r="C44" s="276"/>
      <c r="D44" s="276"/>
      <c r="E44" s="276"/>
      <c r="F44" s="276"/>
      <c r="G44" s="276"/>
      <c r="H44" s="277"/>
      <c r="I44" s="222"/>
      <c r="J44" s="223"/>
      <c r="K44" s="224"/>
      <c r="L44" s="225"/>
      <c r="M44" s="226"/>
      <c r="N44" s="227"/>
    </row>
    <row r="45" spans="1:14">
      <c r="B45" s="772"/>
      <c r="C45" s="773"/>
      <c r="D45" s="773"/>
      <c r="E45" s="773"/>
      <c r="F45" s="773"/>
      <c r="G45" s="773"/>
      <c r="H45" s="774"/>
      <c r="I45" s="775"/>
      <c r="J45" s="756"/>
      <c r="K45" s="224"/>
      <c r="L45" s="776"/>
      <c r="M45" s="777"/>
      <c r="N45" s="227"/>
    </row>
    <row r="46" spans="1:14">
      <c r="B46" s="772"/>
      <c r="C46" s="773"/>
      <c r="D46" s="773"/>
      <c r="E46" s="773"/>
      <c r="F46" s="773"/>
      <c r="G46" s="773"/>
      <c r="H46" s="774"/>
      <c r="I46" s="36"/>
      <c r="J46" s="37"/>
      <c r="K46" s="229"/>
      <c r="L46" s="231"/>
      <c r="M46" s="232"/>
      <c r="N46" s="233"/>
    </row>
    <row r="47" spans="1:14">
      <c r="B47" s="779" t="s">
        <v>2105</v>
      </c>
      <c r="C47" s="892"/>
      <c r="D47" s="892"/>
      <c r="E47" s="38"/>
      <c r="F47" s="39"/>
      <c r="G47" s="39"/>
      <c r="H47" s="40"/>
      <c r="I47" s="36"/>
      <c r="J47" s="37"/>
      <c r="K47" s="234"/>
      <c r="L47" s="231"/>
      <c r="M47" s="351">
        <v>0.1</v>
      </c>
      <c r="N47" s="295">
        <f>N81*M47</f>
        <v>1065.8882903278056</v>
      </c>
    </row>
    <row r="48" spans="1:14" ht="15.75" thickBot="1">
      <c r="B48" s="893"/>
      <c r="C48" s="894"/>
      <c r="D48" s="894"/>
      <c r="E48" s="894"/>
      <c r="F48" s="894"/>
      <c r="G48" s="894"/>
      <c r="H48" s="895"/>
      <c r="I48" s="781"/>
      <c r="J48" s="782"/>
      <c r="K48" s="41"/>
      <c r="L48" s="783"/>
      <c r="M48" s="896"/>
      <c r="N48" s="105"/>
    </row>
    <row r="49" spans="1:14" ht="15.75" thickBot="1">
      <c r="B49" s="759" t="s">
        <v>2072</v>
      </c>
      <c r="C49" s="760"/>
      <c r="D49" s="760"/>
      <c r="E49" s="760"/>
      <c r="F49" s="760"/>
      <c r="G49" s="760"/>
      <c r="H49" s="760"/>
      <c r="I49" s="760"/>
      <c r="J49" s="760"/>
      <c r="K49" s="760"/>
      <c r="L49" s="760"/>
      <c r="M49" s="761"/>
      <c r="N49" s="344">
        <f>SUM(N36:N48)</f>
        <v>121369.52473463913</v>
      </c>
    </row>
    <row r="50" spans="1:14">
      <c r="B50" s="235"/>
      <c r="C50" s="34"/>
      <c r="D50" s="34"/>
      <c r="E50" s="34"/>
      <c r="F50" s="34"/>
      <c r="G50" s="34"/>
      <c r="H50" s="34"/>
      <c r="I50" s="34"/>
      <c r="J50" s="34"/>
      <c r="K50" s="34"/>
      <c r="L50" s="34"/>
      <c r="M50" s="34"/>
      <c r="N50" s="35"/>
    </row>
    <row r="51" spans="1:14">
      <c r="B51" s="64" t="s">
        <v>2073</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750" t="s">
        <v>2063</v>
      </c>
      <c r="C53" s="751"/>
      <c r="D53" s="751"/>
      <c r="E53" s="751"/>
      <c r="F53" s="751"/>
      <c r="G53" s="751"/>
      <c r="H53" s="751"/>
      <c r="I53" s="752"/>
      <c r="J53" s="270" t="s">
        <v>2065</v>
      </c>
      <c r="K53" s="85" t="s">
        <v>2066</v>
      </c>
      <c r="L53" s="753" t="s">
        <v>2074</v>
      </c>
      <c r="M53" s="752"/>
      <c r="N53" s="86" t="s">
        <v>2071</v>
      </c>
    </row>
    <row r="54" spans="1:14">
      <c r="A54" t="s">
        <v>1117</v>
      </c>
      <c r="B54" s="43" t="str">
        <f>VLOOKUP(A54,MATERIALES!A5:D373,3,FALSE)</f>
        <v>Agregado Petreo para Triturar (Crudo)</v>
      </c>
      <c r="C54" s="236"/>
      <c r="D54" s="236"/>
      <c r="E54" s="236"/>
      <c r="F54" s="236"/>
      <c r="G54" s="236"/>
      <c r="H54" s="236"/>
      <c r="I54" s="223"/>
      <c r="J54" s="200" t="str">
        <f>VLOOKUP(A54,MATERIALES!A8:D646,2,FALSE)</f>
        <v>m3</v>
      </c>
      <c r="K54" s="237">
        <v>1.4</v>
      </c>
      <c r="L54" s="222"/>
      <c r="M54" s="352">
        <f>VLOOKUP(A54,MATERIALES!A5:D396,4,FALSE)</f>
        <v>26654.735894889112</v>
      </c>
      <c r="N54" s="227">
        <f>K54*M54</f>
        <v>37316.630252844756</v>
      </c>
    </row>
    <row r="55" spans="1:14">
      <c r="A55" s="108" t="s">
        <v>1131</v>
      </c>
      <c r="B55" s="43" t="str">
        <f>VLOOKUP(A55,MATERIALES!A6:D373,3,FALSE)</f>
        <v>Agua</v>
      </c>
      <c r="C55" s="236"/>
      <c r="D55" s="236"/>
      <c r="E55" s="236"/>
      <c r="F55" s="236"/>
      <c r="G55" s="236"/>
      <c r="H55" s="236"/>
      <c r="I55" s="223"/>
      <c r="J55" s="200" t="str">
        <f>VLOOKUP(A55,MATERIALES!A9:D647,2,FALSE)</f>
        <v>lt</v>
      </c>
      <c r="K55" s="237">
        <v>25</v>
      </c>
      <c r="L55" s="222"/>
      <c r="M55" s="352">
        <f>VLOOKUP(A55,MATERIALES!A6:D397,4,FALSE)</f>
        <v>56.024337816260008</v>
      </c>
      <c r="N55" s="227">
        <f>K55*M55</f>
        <v>1400.6084454065001</v>
      </c>
    </row>
    <row r="56" spans="1:14">
      <c r="B56" s="43"/>
      <c r="C56" s="236"/>
      <c r="D56" s="236"/>
      <c r="E56" s="236"/>
      <c r="F56" s="236"/>
      <c r="G56" s="236"/>
      <c r="H56" s="236"/>
      <c r="I56" s="223"/>
      <c r="J56" s="200"/>
      <c r="K56" s="237"/>
      <c r="L56" s="222"/>
      <c r="M56" s="238"/>
      <c r="N56" s="239"/>
    </row>
    <row r="57" spans="1:14">
      <c r="B57" s="43"/>
      <c r="C57" s="236"/>
      <c r="D57" s="236"/>
      <c r="E57" s="236"/>
      <c r="F57" s="236"/>
      <c r="G57" s="236"/>
      <c r="H57" s="236"/>
      <c r="I57" s="223"/>
      <c r="J57" s="200"/>
      <c r="K57" s="237"/>
      <c r="L57" s="222"/>
      <c r="M57" s="238"/>
      <c r="N57" s="239"/>
    </row>
    <row r="58" spans="1:14" ht="15.75" thickBot="1">
      <c r="B58" s="754"/>
      <c r="C58" s="755"/>
      <c r="D58" s="755"/>
      <c r="E58" s="755"/>
      <c r="F58" s="755"/>
      <c r="G58" s="755"/>
      <c r="H58" s="755"/>
      <c r="I58" s="756"/>
      <c r="J58" s="42"/>
      <c r="K58" s="44"/>
      <c r="L58" s="757"/>
      <c r="M58" s="758"/>
      <c r="N58" s="45"/>
    </row>
    <row r="59" spans="1:14" ht="15.75" thickBot="1">
      <c r="B59" s="759" t="s">
        <v>2072</v>
      </c>
      <c r="C59" s="760"/>
      <c r="D59" s="760"/>
      <c r="E59" s="760"/>
      <c r="F59" s="760"/>
      <c r="G59" s="760"/>
      <c r="H59" s="760"/>
      <c r="I59" s="760"/>
      <c r="J59" s="760"/>
      <c r="K59" s="760"/>
      <c r="L59" s="760"/>
      <c r="M59" s="761"/>
      <c r="N59" s="344">
        <f>SUM(N54:N58)</f>
        <v>38717.238698251254</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8" t="s">
        <v>2076</v>
      </c>
      <c r="C63" s="269"/>
      <c r="D63" s="269"/>
      <c r="E63" s="269"/>
      <c r="F63" s="269"/>
      <c r="G63" s="269"/>
      <c r="H63" s="73" t="s">
        <v>2065</v>
      </c>
      <c r="I63" s="74" t="s">
        <v>2077</v>
      </c>
      <c r="J63" s="75" t="s">
        <v>2106</v>
      </c>
      <c r="K63" s="73" t="s">
        <v>2107</v>
      </c>
      <c r="L63" s="762" t="s">
        <v>2080</v>
      </c>
      <c r="M63" s="735"/>
      <c r="N63" s="76" t="s">
        <v>2071</v>
      </c>
    </row>
    <row r="64" spans="1:14">
      <c r="A64" t="s">
        <v>1852</v>
      </c>
      <c r="B64" s="46" t="str">
        <f>VLOOKUP(A64,TRANSPORTE!A5:D117,3,FALSE)</f>
        <v>Transporte de Material Crudo de Rio</v>
      </c>
      <c r="C64" s="272"/>
      <c r="D64" s="272"/>
      <c r="E64" s="272"/>
      <c r="F64" s="272"/>
      <c r="G64" s="272"/>
      <c r="H64" s="266" t="s">
        <v>2122</v>
      </c>
      <c r="I64" s="234">
        <v>1.4</v>
      </c>
      <c r="J64" s="241">
        <v>1</v>
      </c>
      <c r="K64" s="234">
        <f>I64*J64</f>
        <v>1.4</v>
      </c>
      <c r="L64" s="763">
        <f>VLOOKUP(A64,TRANSPORTE!A5:D117,4,FALSE)</f>
        <v>1355.0479121462611</v>
      </c>
      <c r="M64" s="764"/>
      <c r="N64" s="242">
        <f>K64*L64</f>
        <v>1897.0670770047655</v>
      </c>
    </row>
    <row r="65" spans="1:15">
      <c r="A65" t="s">
        <v>1946</v>
      </c>
      <c r="B65" s="46" t="str">
        <f>VLOOKUP(A65,TRANSPORTE!A6:D117,3,FALSE)</f>
        <v>Transporte de Mezcla en Frio  MAF-19</v>
      </c>
      <c r="C65" s="47"/>
      <c r="D65" s="47"/>
      <c r="E65" s="47"/>
      <c r="F65" s="47"/>
      <c r="G65" s="47"/>
      <c r="H65" s="266" t="s">
        <v>2122</v>
      </c>
      <c r="I65" s="234">
        <v>1.25</v>
      </c>
      <c r="J65" s="241">
        <v>1</v>
      </c>
      <c r="K65" s="234">
        <f>I65*J65</f>
        <v>1.25</v>
      </c>
      <c r="L65" s="763">
        <f>VLOOKUP(A65,TRANSPORTE!A6:D117,4,FALSE)</f>
        <v>1355.0479121462611</v>
      </c>
      <c r="M65" s="764"/>
      <c r="N65" s="242">
        <f>K65*L65</f>
        <v>1693.8098901828264</v>
      </c>
    </row>
    <row r="66" spans="1:15">
      <c r="B66" s="46"/>
      <c r="C66" s="47"/>
      <c r="D66" s="47"/>
      <c r="E66" s="47"/>
      <c r="F66" s="47"/>
      <c r="G66" s="47"/>
      <c r="H66" s="243"/>
      <c r="I66" s="234"/>
      <c r="J66" s="234"/>
      <c r="K66" s="234"/>
      <c r="L66" s="244"/>
      <c r="M66" s="245"/>
      <c r="N66" s="246"/>
    </row>
    <row r="67" spans="1:15">
      <c r="B67" s="46"/>
      <c r="C67" s="47"/>
      <c r="D67" s="47"/>
      <c r="E67" s="47"/>
      <c r="F67" s="47"/>
      <c r="G67" s="47"/>
      <c r="H67" s="243"/>
      <c r="I67" s="234"/>
      <c r="J67" s="234"/>
      <c r="K67" s="234"/>
      <c r="L67" s="244"/>
      <c r="M67" s="245"/>
      <c r="N67" s="246"/>
    </row>
    <row r="68" spans="1:15">
      <c r="B68" s="46"/>
      <c r="C68" s="47"/>
      <c r="D68" s="47"/>
      <c r="E68" s="47"/>
      <c r="F68" s="47"/>
      <c r="G68" s="47"/>
      <c r="H68" s="243"/>
      <c r="I68" s="234"/>
      <c r="J68" s="234"/>
      <c r="K68" s="234"/>
      <c r="L68" s="244"/>
      <c r="M68" s="245"/>
      <c r="N68" s="246"/>
    </row>
    <row r="69" spans="1:15" ht="15.75" thickBot="1">
      <c r="B69" s="264"/>
      <c r="C69" s="265"/>
      <c r="D69" s="265"/>
      <c r="E69" s="265"/>
      <c r="F69" s="265"/>
      <c r="G69" s="265"/>
      <c r="H69" s="48"/>
      <c r="I69" s="124"/>
      <c r="J69" s="124"/>
      <c r="K69" s="124"/>
      <c r="L69" s="748"/>
      <c r="M69" s="749"/>
      <c r="N69" s="125"/>
    </row>
    <row r="70" spans="1:15" ht="15.75" thickBot="1">
      <c r="B70" s="765" t="s">
        <v>2072</v>
      </c>
      <c r="C70" s="766"/>
      <c r="D70" s="766"/>
      <c r="E70" s="766"/>
      <c r="F70" s="766"/>
      <c r="G70" s="766"/>
      <c r="H70" s="766"/>
      <c r="I70" s="766"/>
      <c r="J70" s="766"/>
      <c r="K70" s="766"/>
      <c r="L70" s="766"/>
      <c r="M70" s="767"/>
      <c r="N70" s="104">
        <f>N64+N65+N66+N67+N68</f>
        <v>3590.8769671875916</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85" t="s">
        <v>2108</v>
      </c>
      <c r="C74" s="786"/>
      <c r="D74" s="786"/>
      <c r="E74" s="786"/>
      <c r="F74" s="786"/>
      <c r="G74" s="786"/>
      <c r="H74" s="786"/>
      <c r="I74" s="73" t="s">
        <v>2082</v>
      </c>
      <c r="J74" s="75" t="s">
        <v>2109</v>
      </c>
      <c r="K74" s="74" t="s">
        <v>2084</v>
      </c>
      <c r="L74" s="787" t="s">
        <v>2070</v>
      </c>
      <c r="M74" s="788"/>
      <c r="N74" s="98" t="s">
        <v>2071</v>
      </c>
    </row>
    <row r="75" spans="1:15">
      <c r="A75" t="s">
        <v>718</v>
      </c>
      <c r="B75" s="49" t="str">
        <f>VLOOKUP(A75,'MANO DE OBRA'!A8:D68,3,FALSE)</f>
        <v>Obrero (8)</v>
      </c>
      <c r="C75" s="47"/>
      <c r="D75" s="47"/>
      <c r="E75" s="47"/>
      <c r="F75" s="47"/>
      <c r="G75" s="47"/>
      <c r="H75" s="47"/>
      <c r="I75" s="247">
        <f>K75/J75*100</f>
        <v>270661.59999999998</v>
      </c>
      <c r="J75" s="248">
        <v>185</v>
      </c>
      <c r="K75" s="249">
        <f>VLOOKUP(A75,'MANO DE OBRA'!A8:D99,4,FALSE)</f>
        <v>500723.95999999996</v>
      </c>
      <c r="L75" s="50"/>
      <c r="M75" s="250">
        <v>72</v>
      </c>
      <c r="N75" s="345">
        <f>K75/M75</f>
        <v>6954.4994444444437</v>
      </c>
      <c r="O75" s="106"/>
    </row>
    <row r="76" spans="1:15">
      <c r="A76" t="s">
        <v>728</v>
      </c>
      <c r="B76" s="49" t="str">
        <f>VLOOKUP(A76,'MANO DE OBRA'!A8:D69,3,FALSE)</f>
        <v>Oficial</v>
      </c>
      <c r="C76" s="47"/>
      <c r="D76" s="47"/>
      <c r="E76" s="47"/>
      <c r="F76" s="47"/>
      <c r="G76" s="47"/>
      <c r="H76" s="47"/>
      <c r="I76" s="247">
        <f>K76/J76*100</f>
        <v>57668.23979157189</v>
      </c>
      <c r="J76" s="248">
        <v>185</v>
      </c>
      <c r="K76" s="249">
        <f>VLOOKUP(A76,'MANO DE OBRA'!A8:D100,4,FALSE)</f>
        <v>106686.24361440798</v>
      </c>
      <c r="L76" s="50"/>
      <c r="M76" s="254">
        <v>72</v>
      </c>
      <c r="N76" s="345">
        <f>K76/M76</f>
        <v>1481.7533835334443</v>
      </c>
    </row>
    <row r="77" spans="1:15">
      <c r="A77" t="s">
        <v>756</v>
      </c>
      <c r="B77" s="49" t="str">
        <f>VLOOKUP(A77,'MANO DE OBRA'!A9:D70,3,FALSE)</f>
        <v>Rastrilleros (2)</v>
      </c>
      <c r="C77" s="47"/>
      <c r="D77" s="47"/>
      <c r="E77" s="47"/>
      <c r="F77" s="47"/>
      <c r="G77" s="47"/>
      <c r="H77" s="47"/>
      <c r="I77" s="247">
        <f>K77/J77*100</f>
        <v>86502.359687357821</v>
      </c>
      <c r="J77" s="248">
        <v>185</v>
      </c>
      <c r="K77" s="249">
        <f>VLOOKUP(A77,'MANO DE OBRA'!A9:D101,4,FALSE)</f>
        <v>160029.36542161196</v>
      </c>
      <c r="L77" s="50"/>
      <c r="M77" s="254">
        <v>72</v>
      </c>
      <c r="N77" s="345">
        <f>K77/M77</f>
        <v>2222.630075300166</v>
      </c>
    </row>
    <row r="78" spans="1:15">
      <c r="B78" s="49"/>
      <c r="C78" s="47"/>
      <c r="D78" s="47"/>
      <c r="E78" s="47"/>
      <c r="F78" s="47"/>
      <c r="G78" s="47"/>
      <c r="H78" s="47"/>
      <c r="I78" s="234"/>
      <c r="J78" s="252"/>
      <c r="K78" s="253"/>
      <c r="L78" s="273"/>
      <c r="M78" s="255"/>
      <c r="N78" s="251"/>
    </row>
    <row r="79" spans="1:15">
      <c r="B79" s="49"/>
      <c r="C79" s="47"/>
      <c r="D79" s="47"/>
      <c r="E79" s="47"/>
      <c r="F79" s="47"/>
      <c r="G79" s="47"/>
      <c r="H79" s="47"/>
      <c r="I79" s="234"/>
      <c r="J79" s="252"/>
      <c r="K79" s="253"/>
      <c r="L79" s="273"/>
      <c r="M79" s="255"/>
      <c r="N79" s="251"/>
    </row>
    <row r="80" spans="1:15" ht="15.75" thickBot="1">
      <c r="B80" s="746"/>
      <c r="C80" s="747"/>
      <c r="D80" s="747"/>
      <c r="E80" s="747"/>
      <c r="F80" s="747"/>
      <c r="G80" s="747"/>
      <c r="H80" s="747"/>
      <c r="I80" s="124"/>
      <c r="J80" s="124"/>
      <c r="K80" s="124"/>
      <c r="L80" s="847"/>
      <c r="M80" s="847"/>
      <c r="N80" s="45"/>
    </row>
    <row r="81" spans="1:14" ht="15.75" thickBot="1">
      <c r="B81" s="765" t="s">
        <v>2072</v>
      </c>
      <c r="C81" s="766"/>
      <c r="D81" s="766"/>
      <c r="E81" s="766"/>
      <c r="F81" s="766"/>
      <c r="G81" s="766"/>
      <c r="H81" s="766"/>
      <c r="I81" s="766"/>
      <c r="J81" s="766"/>
      <c r="K81" s="766"/>
      <c r="L81" s="766"/>
      <c r="M81" s="767"/>
      <c r="N81" s="256">
        <f>SUM(N75:N80)</f>
        <v>10658.882903278056</v>
      </c>
    </row>
    <row r="82" spans="1:14" ht="15.75" thickBot="1">
      <c r="B82" s="33"/>
      <c r="C82" s="34"/>
      <c r="D82" s="34"/>
      <c r="E82" s="34"/>
      <c r="F82" s="34"/>
      <c r="G82" s="34"/>
      <c r="H82" s="34"/>
      <c r="I82" s="34"/>
      <c r="J82" s="34"/>
      <c r="K82" s="34"/>
      <c r="L82" s="34"/>
      <c r="M82" s="34"/>
      <c r="N82" s="35"/>
    </row>
    <row r="83" spans="1:14" ht="15.75" thickBot="1">
      <c r="B83" s="759" t="s">
        <v>2085</v>
      </c>
      <c r="C83" s="760"/>
      <c r="D83" s="760"/>
      <c r="E83" s="760"/>
      <c r="F83" s="760"/>
      <c r="G83" s="760"/>
      <c r="H83" s="760"/>
      <c r="I83" s="760"/>
      <c r="J83" s="760"/>
      <c r="K83" s="760"/>
      <c r="L83" s="760"/>
      <c r="M83" s="761"/>
      <c r="N83" s="99">
        <f>N49+N59+N70+N81</f>
        <v>174336.52330335602</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750" t="s">
        <v>2110</v>
      </c>
      <c r="C87" s="751"/>
      <c r="D87" s="751"/>
      <c r="E87" s="751"/>
      <c r="F87" s="751"/>
      <c r="G87" s="751"/>
      <c r="H87" s="751"/>
      <c r="I87" s="269"/>
      <c r="J87" s="289"/>
      <c r="K87" s="257" t="s">
        <v>2087</v>
      </c>
      <c r="L87" s="789" t="s">
        <v>2088</v>
      </c>
      <c r="M87" s="790"/>
      <c r="N87" s="258"/>
    </row>
    <row r="88" spans="1:14">
      <c r="B88" s="791" t="s">
        <v>2111</v>
      </c>
      <c r="C88" s="792"/>
      <c r="D88" s="792"/>
      <c r="E88" s="792"/>
      <c r="F88" s="792"/>
      <c r="G88" s="792"/>
      <c r="H88" s="792"/>
      <c r="I88" s="87"/>
      <c r="J88" s="88"/>
      <c r="K88" s="259">
        <v>0.2</v>
      </c>
      <c r="L88" s="793">
        <f>N83*K88</f>
        <v>34867.304660671209</v>
      </c>
      <c r="M88" s="794"/>
      <c r="N88" s="51"/>
    </row>
    <row r="89" spans="1:14">
      <c r="B89" s="89" t="s">
        <v>2090</v>
      </c>
      <c r="C89" s="90"/>
      <c r="D89" s="90"/>
      <c r="E89" s="90"/>
      <c r="F89" s="90"/>
      <c r="G89" s="90"/>
      <c r="H89" s="90"/>
      <c r="I89" s="87"/>
      <c r="J89" s="88"/>
      <c r="K89" s="259">
        <v>0.05</v>
      </c>
      <c r="L89" s="793">
        <f>N83*K89</f>
        <v>8716.8261651678022</v>
      </c>
      <c r="M89" s="794"/>
      <c r="N89" s="51"/>
    </row>
    <row r="90" spans="1:14" ht="15.75" thickBot="1">
      <c r="B90" s="91" t="s">
        <v>2091</v>
      </c>
      <c r="C90" s="92"/>
      <c r="D90" s="92"/>
      <c r="E90" s="92"/>
      <c r="F90" s="92"/>
      <c r="G90" s="92"/>
      <c r="H90" s="92"/>
      <c r="I90" s="93"/>
      <c r="J90" s="94"/>
      <c r="K90" s="260">
        <v>0.05</v>
      </c>
      <c r="L90" s="795">
        <f>N83*K90</f>
        <v>8716.8261651678022</v>
      </c>
      <c r="M90" s="796"/>
      <c r="N90" s="51"/>
    </row>
    <row r="91" spans="1:14" ht="15.75" thickBot="1">
      <c r="B91" s="759" t="s">
        <v>2072</v>
      </c>
      <c r="C91" s="760"/>
      <c r="D91" s="760"/>
      <c r="E91" s="760"/>
      <c r="F91" s="760"/>
      <c r="G91" s="760"/>
      <c r="H91" s="760"/>
      <c r="I91" s="760"/>
      <c r="J91" s="760"/>
      <c r="K91" s="760"/>
      <c r="L91" s="760"/>
      <c r="M91" s="761"/>
      <c r="N91" s="52">
        <f>L88+L89+L90</f>
        <v>52300.956991006817</v>
      </c>
    </row>
    <row r="92" spans="1:14" ht="15.75" thickBot="1">
      <c r="B92" s="33"/>
      <c r="C92" s="34"/>
      <c r="D92" s="34"/>
      <c r="E92" s="34"/>
      <c r="F92" s="34"/>
      <c r="G92" s="34"/>
      <c r="H92" s="34"/>
      <c r="I92" s="34"/>
      <c r="J92" s="34"/>
      <c r="K92" s="34"/>
      <c r="L92" s="34"/>
      <c r="M92" s="34"/>
      <c r="N92" s="35"/>
    </row>
    <row r="93" spans="1:14" ht="15.75" thickBot="1">
      <c r="A93" t="s">
        <v>2114</v>
      </c>
      <c r="B93" s="759" t="s">
        <v>2113</v>
      </c>
      <c r="C93" s="760"/>
      <c r="D93" s="760"/>
      <c r="E93" s="760"/>
      <c r="F93" s="760"/>
      <c r="G93" s="760"/>
      <c r="H93" s="760"/>
      <c r="I93" s="760"/>
      <c r="J93" s="760"/>
      <c r="K93" s="760"/>
      <c r="L93" s="760"/>
      <c r="M93" s="761"/>
      <c r="N93" s="166">
        <f>N83+N91</f>
        <v>226637.48029436285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3" t="s">
        <v>2097</v>
      </c>
      <c r="C103" s="204"/>
      <c r="D103" s="204"/>
      <c r="E103" s="204"/>
      <c r="F103" s="204"/>
      <c r="G103" s="204"/>
      <c r="H103" s="204"/>
      <c r="I103" s="204"/>
      <c r="J103" s="204"/>
      <c r="K103" s="204"/>
      <c r="L103" s="204"/>
      <c r="M103" s="204"/>
      <c r="N103" s="205"/>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c r="B106" s="206"/>
      <c r="C106" s="207"/>
      <c r="D106" s="207"/>
      <c r="E106" s="207"/>
      <c r="F106" s="207"/>
      <c r="G106" s="207"/>
      <c r="H106" s="207"/>
      <c r="I106" s="207"/>
      <c r="J106" s="207"/>
      <c r="K106" s="207"/>
      <c r="L106" s="207"/>
      <c r="M106" s="207"/>
      <c r="N106" s="208"/>
    </row>
    <row r="107" spans="2:14" ht="15.75" thickBot="1">
      <c r="B107" s="209"/>
      <c r="C107" s="210"/>
      <c r="D107" s="210"/>
      <c r="E107" s="210"/>
      <c r="F107" s="210"/>
      <c r="G107" s="210"/>
      <c r="H107" s="210"/>
      <c r="I107" s="210"/>
      <c r="J107" s="210"/>
      <c r="K107" s="210"/>
      <c r="L107" s="210"/>
      <c r="M107" s="210"/>
      <c r="N107" s="211"/>
    </row>
    <row r="108" spans="2:14">
      <c r="B108" s="212"/>
      <c r="C108" s="213"/>
      <c r="D108" s="213"/>
      <c r="E108" s="213"/>
      <c r="F108" s="213"/>
      <c r="G108" s="213"/>
      <c r="H108" s="213"/>
      <c r="I108" s="213"/>
      <c r="J108" s="213"/>
      <c r="K108" s="213"/>
      <c r="L108" s="213"/>
      <c r="M108" s="213"/>
      <c r="N108" s="214"/>
    </row>
    <row r="109" spans="2:14">
      <c r="B109" s="198" t="s">
        <v>2098</v>
      </c>
      <c r="C109" s="31"/>
      <c r="D109" s="31"/>
      <c r="E109" s="31"/>
      <c r="F109" s="31"/>
      <c r="G109" s="31"/>
      <c r="H109" s="31"/>
      <c r="I109" s="31"/>
      <c r="J109" s="31"/>
      <c r="K109" s="31"/>
      <c r="L109" s="31"/>
      <c r="M109" s="31"/>
      <c r="N109" s="32"/>
    </row>
    <row r="110" spans="2:14" ht="15" customHeight="1">
      <c r="B110" s="797" t="s">
        <v>2099</v>
      </c>
      <c r="C110" s="798"/>
      <c r="D110" s="798"/>
      <c r="E110" s="798"/>
      <c r="F110" s="798"/>
      <c r="G110" s="798"/>
      <c r="H110" s="798"/>
      <c r="I110" s="798"/>
      <c r="J110" s="798"/>
      <c r="K110" s="798"/>
      <c r="L110" s="798"/>
      <c r="M110" s="798"/>
      <c r="N110" s="799"/>
    </row>
    <row r="111" spans="2:14" ht="15" customHeight="1">
      <c r="B111" s="797"/>
      <c r="C111" s="798"/>
      <c r="D111" s="798"/>
      <c r="E111" s="798"/>
      <c r="F111" s="798"/>
      <c r="G111" s="798"/>
      <c r="H111" s="798"/>
      <c r="I111" s="798"/>
      <c r="J111" s="798"/>
      <c r="K111" s="798"/>
      <c r="L111" s="798"/>
      <c r="M111" s="798"/>
      <c r="N111" s="799"/>
    </row>
    <row r="112" spans="2:14" ht="30" customHeight="1">
      <c r="B112" s="800" t="s">
        <v>2100</v>
      </c>
      <c r="C112" s="801"/>
      <c r="D112" s="801"/>
      <c r="E112" s="801"/>
      <c r="F112" s="801"/>
      <c r="G112" s="801"/>
      <c r="H112" s="801"/>
      <c r="I112" s="801"/>
      <c r="J112" s="801"/>
      <c r="K112" s="801"/>
      <c r="L112" s="801"/>
      <c r="M112" s="801"/>
      <c r="N112" s="802"/>
    </row>
    <row r="113" spans="2:14">
      <c r="B113" s="800"/>
      <c r="C113" s="801"/>
      <c r="D113" s="801"/>
      <c r="E113" s="801"/>
      <c r="F113" s="801"/>
      <c r="G113" s="801"/>
      <c r="H113" s="801"/>
      <c r="I113" s="801"/>
      <c r="J113" s="801"/>
      <c r="K113" s="801"/>
      <c r="L113" s="801"/>
      <c r="M113" s="801"/>
      <c r="N113" s="802"/>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286"/>
      <c r="C116" s="287"/>
      <c r="D116" s="287"/>
      <c r="E116" s="287"/>
      <c r="F116" s="287"/>
      <c r="G116" s="287"/>
      <c r="H116" s="287"/>
      <c r="I116" s="287"/>
      <c r="J116" s="287"/>
      <c r="K116" s="287"/>
      <c r="L116" s="287"/>
      <c r="M116" s="287"/>
      <c r="N116" s="288"/>
    </row>
    <row r="117" spans="2:14">
      <c r="B117" s="198"/>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736"/>
      <c r="K123" s="736"/>
      <c r="L123" s="736"/>
      <c r="M123" s="736"/>
      <c r="N123" s="737"/>
    </row>
    <row r="124" spans="2:14" ht="15.75" thickBot="1">
      <c r="B124" s="216" t="s">
        <v>2103</v>
      </c>
      <c r="C124" s="343"/>
      <c r="D124" s="343"/>
      <c r="E124" s="57"/>
      <c r="F124" s="57"/>
      <c r="G124" s="57"/>
      <c r="H124" s="57"/>
      <c r="I124" s="57"/>
      <c r="J124" s="738"/>
      <c r="K124" s="738"/>
      <c r="L124" s="738"/>
      <c r="M124" s="738"/>
      <c r="N124" s="739"/>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300</v>
      </c>
      <c r="C31" s="81" t="s">
        <v>2166</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819</v>
      </c>
      <c r="B36" s="772" t="str">
        <f>VLOOKUP(A36,EQUIPOS!A6:D154,3,FALSE)</f>
        <v>Cargador : Potencia en el volante 125 hp, Clasificación de RPM del motor 2300.</v>
      </c>
      <c r="C36" s="773"/>
      <c r="D36" s="773"/>
      <c r="E36" s="773"/>
      <c r="F36" s="773"/>
      <c r="G36" s="773"/>
      <c r="H36" s="774"/>
      <c r="I36" s="222"/>
      <c r="J36" s="223"/>
      <c r="K36" s="224">
        <f>VLOOKUP(A36,EQUIPOS!A6:D163,4,FALSE)</f>
        <v>165414.51938850479</v>
      </c>
      <c r="L36" s="225"/>
      <c r="M36" s="226">
        <v>30</v>
      </c>
      <c r="N36" s="227">
        <f>K36/M36</f>
        <v>5513.8173129501602</v>
      </c>
    </row>
    <row r="37" spans="1:14">
      <c r="A37" s="113" t="s">
        <v>837</v>
      </c>
      <c r="B37" s="772" t="str">
        <f>VLOOKUP(A37,EQUIPOS!A7:D154,3,FALSE)</f>
        <v>Compactador neumático de Potencia 70 HP, peso de 13 ton</v>
      </c>
      <c r="C37" s="773"/>
      <c r="D37" s="773"/>
      <c r="E37" s="773"/>
      <c r="F37" s="773"/>
      <c r="G37" s="773"/>
      <c r="H37" s="774"/>
      <c r="I37" s="222"/>
      <c r="J37" s="223"/>
      <c r="K37" s="224">
        <f>VLOOKUP(A37,EQUIPOS!A7:D164,4,FALSE)</f>
        <v>136681.41876730914</v>
      </c>
      <c r="L37" s="225"/>
      <c r="M37" s="226">
        <v>9</v>
      </c>
      <c r="N37" s="227">
        <f t="shared" ref="N37:N43" si="0">K37/M37</f>
        <v>15186.824307478793</v>
      </c>
    </row>
    <row r="38" spans="1:14">
      <c r="A38" t="s">
        <v>841</v>
      </c>
      <c r="B38" s="772" t="str">
        <f>VLOOKUP(A38,EQUIPOS!A8:D154,3,FALSE)</f>
        <v>Compactador tipo  POTENCIA: 105 HP, PESO: 6 ton</v>
      </c>
      <c r="C38" s="773"/>
      <c r="D38" s="773"/>
      <c r="E38" s="773"/>
      <c r="F38" s="773"/>
      <c r="G38" s="773"/>
      <c r="H38" s="774"/>
      <c r="I38" s="222"/>
      <c r="J38" s="223"/>
      <c r="K38" s="224">
        <f>VLOOKUP(A38,EQUIPOS!A8:D165,4,FALSE)</f>
        <v>111353.290282653</v>
      </c>
      <c r="L38" s="225"/>
      <c r="M38" s="226">
        <v>9</v>
      </c>
      <c r="N38" s="227">
        <f t="shared" si="0"/>
        <v>12372.587809183668</v>
      </c>
    </row>
    <row r="39" spans="1:14">
      <c r="A39" t="s">
        <v>977</v>
      </c>
      <c r="B39" s="772" t="str">
        <f>VLOOKUP(A39,EQUIPOS!A9:D154,3,FALSE)</f>
        <v>Planta de asfalto en frio</v>
      </c>
      <c r="C39" s="773"/>
      <c r="D39" s="773"/>
      <c r="E39" s="773"/>
      <c r="F39" s="773"/>
      <c r="G39" s="773"/>
      <c r="H39" s="774"/>
      <c r="I39" s="222"/>
      <c r="J39" s="223"/>
      <c r="K39" s="224">
        <f>VLOOKUP(A39,EQUIPOS!A9:D166,4,FALSE)</f>
        <v>251367.96946453408</v>
      </c>
      <c r="L39" s="225"/>
      <c r="M39" s="226">
        <v>9</v>
      </c>
      <c r="N39" s="227">
        <f t="shared" si="0"/>
        <v>27929.774384948232</v>
      </c>
    </row>
    <row r="40" spans="1:14">
      <c r="A40" t="s">
        <v>981</v>
      </c>
      <c r="B40" s="772" t="str">
        <f>VLOOKUP(A40,EQUIPOS!A10:D154,3,FALSE)</f>
        <v>Planta trituradora</v>
      </c>
      <c r="C40" s="773"/>
      <c r="D40" s="773"/>
      <c r="E40" s="773"/>
      <c r="F40" s="773"/>
      <c r="G40" s="773"/>
      <c r="H40" s="774"/>
      <c r="I40" s="222"/>
      <c r="J40" s="223"/>
      <c r="K40" s="224">
        <f>VLOOKUP(A40,EQUIPOS!A10:D167,4,FALSE)</f>
        <v>522759.86824479204</v>
      </c>
      <c r="L40" s="225"/>
      <c r="M40" s="226">
        <v>30</v>
      </c>
      <c r="N40" s="227">
        <f t="shared" si="0"/>
        <v>17425.32894149307</v>
      </c>
    </row>
    <row r="41" spans="1:14">
      <c r="A41" t="s">
        <v>1007</v>
      </c>
      <c r="B41" s="772" t="str">
        <f>VLOOKUP(A41,EQUIPOS!A11:D155,3,FALSE)</f>
        <v xml:space="preserve">Retroexcavadora E-200 sobre orugas
</v>
      </c>
      <c r="C41" s="773"/>
      <c r="D41" s="773"/>
      <c r="E41" s="773"/>
      <c r="F41" s="773"/>
      <c r="G41" s="773"/>
      <c r="H41" s="774"/>
      <c r="I41" s="222"/>
      <c r="J41" s="223"/>
      <c r="K41" s="224">
        <f>VLOOKUP(A41,EQUIPOS!A11:D168,4,FALSE)</f>
        <v>210024.19001165734</v>
      </c>
      <c r="L41" s="225"/>
      <c r="M41" s="226">
        <v>30</v>
      </c>
      <c r="N41" s="227">
        <f t="shared" si="0"/>
        <v>7000.806333721911</v>
      </c>
    </row>
    <row r="42" spans="1:14">
      <c r="A42" t="s">
        <v>1059</v>
      </c>
      <c r="B42" s="772" t="str">
        <f>VLOOKUP(A42,EQUIPOS!A12:D156,3,FALSE)</f>
        <v xml:space="preserve">Terminadora de asfalto (Finisher), potencia en el volante 174 HP, R=20M3/H, velocidad de desplazamiento 114 m/min
</v>
      </c>
      <c r="C42" s="773"/>
      <c r="D42" s="773"/>
      <c r="E42" s="773"/>
      <c r="F42" s="773"/>
      <c r="G42" s="773"/>
      <c r="H42" s="774"/>
      <c r="I42" s="222"/>
      <c r="J42" s="223"/>
      <c r="K42" s="224">
        <f>VLOOKUP(A42,EQUIPOS!A12:D169,4,FALSE)</f>
        <v>222361.14354313904</v>
      </c>
      <c r="L42" s="225"/>
      <c r="M42" s="226">
        <v>9</v>
      </c>
      <c r="N42" s="227">
        <f t="shared" si="0"/>
        <v>24706.793727015451</v>
      </c>
    </row>
    <row r="43" spans="1:14">
      <c r="A43" t="s">
        <v>1077</v>
      </c>
      <c r="B43" s="772" t="str">
        <f>VLOOKUP(A43,EQUIPOS!A13:D157,3,FALSE)</f>
        <v>Volqueta 6 m3</v>
      </c>
      <c r="C43" s="773"/>
      <c r="D43" s="773"/>
      <c r="E43" s="773"/>
      <c r="F43" s="773"/>
      <c r="G43" s="773"/>
      <c r="H43" s="774"/>
      <c r="I43" s="222"/>
      <c r="J43" s="223"/>
      <c r="K43" s="224">
        <f>VLOOKUP(A43,EQUIPOS!A13:D170,4,FALSE)</f>
        <v>91509.332647680494</v>
      </c>
      <c r="L43" s="225"/>
      <c r="M43" s="226">
        <v>9</v>
      </c>
      <c r="N43" s="227">
        <f t="shared" si="0"/>
        <v>10167.703627520055</v>
      </c>
    </row>
    <row r="44" spans="1:14">
      <c r="B44" s="772"/>
      <c r="C44" s="773"/>
      <c r="D44" s="773"/>
      <c r="E44" s="773"/>
      <c r="F44" s="773"/>
      <c r="G44" s="773"/>
      <c r="H44" s="774"/>
      <c r="I44" s="775"/>
      <c r="J44" s="756"/>
      <c r="K44" s="224"/>
      <c r="L44" s="776"/>
      <c r="M44" s="777"/>
      <c r="N44" s="227"/>
    </row>
    <row r="45" spans="1:14">
      <c r="B45" s="772"/>
      <c r="C45" s="773"/>
      <c r="D45" s="773"/>
      <c r="E45" s="778"/>
      <c r="F45" s="773"/>
      <c r="G45" s="773"/>
      <c r="H45" s="774"/>
      <c r="I45" s="36"/>
      <c r="J45" s="37"/>
      <c r="K45" s="229"/>
      <c r="L45" s="231"/>
      <c r="M45" s="232"/>
      <c r="N45" s="233"/>
    </row>
    <row r="46" spans="1:14">
      <c r="B46" s="779" t="s">
        <v>2105</v>
      </c>
      <c r="C46" s="780"/>
      <c r="D46" s="780"/>
      <c r="E46" s="38"/>
      <c r="F46" s="39"/>
      <c r="G46" s="39"/>
      <c r="H46" s="40"/>
      <c r="I46" s="36"/>
      <c r="J46" s="37"/>
      <c r="K46" s="234"/>
      <c r="L46" s="231"/>
      <c r="M46" s="351">
        <v>0.1</v>
      </c>
      <c r="N46" s="295">
        <f>N80*M46</f>
        <v>1065.8882903278056</v>
      </c>
    </row>
    <row r="47" spans="1:14" ht="15.75" thickBot="1">
      <c r="B47" s="772"/>
      <c r="C47" s="773"/>
      <c r="D47" s="773"/>
      <c r="E47" s="773"/>
      <c r="F47" s="773"/>
      <c r="G47" s="773"/>
      <c r="H47" s="774"/>
      <c r="I47" s="781"/>
      <c r="J47" s="782"/>
      <c r="K47" s="41"/>
      <c r="L47" s="783"/>
      <c r="M47" s="784"/>
      <c r="N47" s="105"/>
    </row>
    <row r="48" spans="1:14" ht="15.75" thickBot="1">
      <c r="B48" s="759" t="s">
        <v>2072</v>
      </c>
      <c r="C48" s="760"/>
      <c r="D48" s="760"/>
      <c r="E48" s="760"/>
      <c r="F48" s="760"/>
      <c r="G48" s="760"/>
      <c r="H48" s="760"/>
      <c r="I48" s="760"/>
      <c r="J48" s="760"/>
      <c r="K48" s="760"/>
      <c r="L48" s="760"/>
      <c r="M48" s="761"/>
      <c r="N48" s="344">
        <f>SUM(N36:N47)</f>
        <v>121369.52473463913</v>
      </c>
    </row>
    <row r="49" spans="1:14">
      <c r="B49" s="235"/>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750" t="s">
        <v>2063</v>
      </c>
      <c r="C52" s="751"/>
      <c r="D52" s="751"/>
      <c r="E52" s="751"/>
      <c r="F52" s="751"/>
      <c r="G52" s="751"/>
      <c r="H52" s="751"/>
      <c r="I52" s="752"/>
      <c r="J52" s="270" t="s">
        <v>2065</v>
      </c>
      <c r="K52" s="85" t="s">
        <v>2066</v>
      </c>
      <c r="L52" s="753" t="s">
        <v>2074</v>
      </c>
      <c r="M52" s="752"/>
      <c r="N52" s="86" t="s">
        <v>2071</v>
      </c>
    </row>
    <row r="53" spans="1:14">
      <c r="A53" t="s">
        <v>1117</v>
      </c>
      <c r="B53" s="43" t="str">
        <f>VLOOKUP(A53,MATERIALES!A5:D373,3,FALSE)</f>
        <v>Agregado Petreo para Triturar (Crudo)</v>
      </c>
      <c r="C53" s="236"/>
      <c r="D53" s="236"/>
      <c r="E53" s="236"/>
      <c r="F53" s="236"/>
      <c r="G53" s="236"/>
      <c r="H53" s="236"/>
      <c r="I53" s="223"/>
      <c r="J53" s="200" t="str">
        <f>VLOOKUP(A53,MATERIALES!A7:D645,2,FALSE)</f>
        <v>m3</v>
      </c>
      <c r="K53" s="237">
        <v>1.4</v>
      </c>
      <c r="L53" s="222"/>
      <c r="M53" s="352">
        <f>VLOOKUP(A53,MATERIALES!A5:D396,4,FALSE)</f>
        <v>26654.735894889112</v>
      </c>
      <c r="N53" s="227">
        <f>K53*M53</f>
        <v>37316.630252844756</v>
      </c>
    </row>
    <row r="54" spans="1:14">
      <c r="A54" s="108" t="s">
        <v>1131</v>
      </c>
      <c r="B54" s="43" t="str">
        <f>VLOOKUP(A54,MATERIALES!A6:D373,3,FALSE)</f>
        <v>Agua</v>
      </c>
      <c r="C54" s="236"/>
      <c r="D54" s="236"/>
      <c r="E54" s="236"/>
      <c r="F54" s="236"/>
      <c r="G54" s="236"/>
      <c r="H54" s="236"/>
      <c r="I54" s="223"/>
      <c r="J54" s="200" t="str">
        <f>VLOOKUP(A54,MATERIALES!A8:D646,2,FALSE)</f>
        <v>lt</v>
      </c>
      <c r="K54" s="237">
        <v>25</v>
      </c>
      <c r="L54" s="222"/>
      <c r="M54" s="352">
        <f>VLOOKUP(A54,MATERIALES!A6:D397,4,FALSE)</f>
        <v>56.024337816260008</v>
      </c>
      <c r="N54" s="227">
        <f>K54*M54</f>
        <v>1400.6084454065001</v>
      </c>
    </row>
    <row r="55" spans="1:14">
      <c r="B55" s="43"/>
      <c r="C55" s="236"/>
      <c r="D55" s="236"/>
      <c r="E55" s="236"/>
      <c r="F55" s="236"/>
      <c r="G55" s="236"/>
      <c r="H55" s="236"/>
      <c r="I55" s="223"/>
      <c r="J55" s="200"/>
      <c r="K55" s="237"/>
      <c r="L55" s="222"/>
      <c r="M55" s="238"/>
      <c r="N55" s="239"/>
    </row>
    <row r="56" spans="1:14">
      <c r="B56" s="43"/>
      <c r="C56" s="236"/>
      <c r="D56" s="236"/>
      <c r="E56" s="236"/>
      <c r="F56" s="236"/>
      <c r="G56" s="236"/>
      <c r="H56" s="236"/>
      <c r="I56" s="223"/>
      <c r="J56" s="200"/>
      <c r="K56" s="237"/>
      <c r="L56" s="222"/>
      <c r="M56" s="238"/>
      <c r="N56" s="239"/>
    </row>
    <row r="57" spans="1:14" ht="15.75" thickBot="1">
      <c r="B57" s="754"/>
      <c r="C57" s="755"/>
      <c r="D57" s="755"/>
      <c r="E57" s="755"/>
      <c r="F57" s="755"/>
      <c r="G57" s="755"/>
      <c r="H57" s="755"/>
      <c r="I57" s="756"/>
      <c r="J57" s="42"/>
      <c r="K57" s="44"/>
      <c r="L57" s="757"/>
      <c r="M57" s="758"/>
      <c r="N57" s="45"/>
    </row>
    <row r="58" spans="1:14" ht="15.75" thickBot="1">
      <c r="B58" s="759" t="s">
        <v>2072</v>
      </c>
      <c r="C58" s="760"/>
      <c r="D58" s="760"/>
      <c r="E58" s="760"/>
      <c r="F58" s="760"/>
      <c r="G58" s="760"/>
      <c r="H58" s="760"/>
      <c r="I58" s="760"/>
      <c r="J58" s="760"/>
      <c r="K58" s="760"/>
      <c r="L58" s="760"/>
      <c r="M58" s="761"/>
      <c r="N58" s="344">
        <f>SUM(N53:N57)</f>
        <v>38717.238698251254</v>
      </c>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8" t="s">
        <v>2076</v>
      </c>
      <c r="C62" s="269"/>
      <c r="D62" s="269"/>
      <c r="E62" s="269"/>
      <c r="F62" s="269"/>
      <c r="G62" s="269"/>
      <c r="H62" s="73" t="s">
        <v>2065</v>
      </c>
      <c r="I62" s="74" t="s">
        <v>2077</v>
      </c>
      <c r="J62" s="75" t="s">
        <v>2106</v>
      </c>
      <c r="K62" s="73" t="s">
        <v>2107</v>
      </c>
      <c r="L62" s="762" t="s">
        <v>2080</v>
      </c>
      <c r="M62" s="735"/>
      <c r="N62" s="76" t="s">
        <v>2071</v>
      </c>
    </row>
    <row r="63" spans="1:14">
      <c r="A63" t="s">
        <v>1852</v>
      </c>
      <c r="B63" s="46" t="str">
        <f>VLOOKUP(A63,TRANSPORTE!A5:D117,3,FALSE)</f>
        <v>Transporte de Material Crudo de Rio</v>
      </c>
      <c r="C63" s="272"/>
      <c r="D63" s="272"/>
      <c r="E63" s="272"/>
      <c r="F63" s="272"/>
      <c r="G63" s="272"/>
      <c r="H63" s="266" t="s">
        <v>2122</v>
      </c>
      <c r="I63" s="234">
        <v>1.4</v>
      </c>
      <c r="J63" s="241">
        <v>1</v>
      </c>
      <c r="K63" s="234">
        <f>I63*J63</f>
        <v>1.4</v>
      </c>
      <c r="L63" s="763">
        <f>VLOOKUP(A63,TRANSPORTE!A5:D117,4,FALSE)</f>
        <v>1355.0479121462611</v>
      </c>
      <c r="M63" s="764"/>
      <c r="N63" s="242">
        <f>K63*L63</f>
        <v>1897.0670770047655</v>
      </c>
    </row>
    <row r="64" spans="1:14">
      <c r="A64" t="s">
        <v>1916</v>
      </c>
      <c r="B64" s="46" t="str">
        <f>VLOOKUP(A64,TRANSPORTE!A6:D117,3,FALSE)</f>
        <v>Transporte de Mezcla Abierta en Frio MAF-25</v>
      </c>
      <c r="C64" s="47"/>
      <c r="D64" s="47"/>
      <c r="E64" s="47"/>
      <c r="F64" s="47"/>
      <c r="G64" s="47"/>
      <c r="H64" s="266" t="s">
        <v>2122</v>
      </c>
      <c r="I64" s="234">
        <v>1.25</v>
      </c>
      <c r="J64" s="241">
        <v>1</v>
      </c>
      <c r="K64" s="234">
        <f>I64*J64</f>
        <v>1.25</v>
      </c>
      <c r="L64" s="763">
        <f>VLOOKUP(A64,TRANSPORTE!A6:D117,4,FALSE)</f>
        <v>1355.0479121462611</v>
      </c>
      <c r="M64" s="764"/>
      <c r="N64" s="242">
        <f>K64*L64</f>
        <v>1693.8098901828264</v>
      </c>
    </row>
    <row r="65" spans="1:15">
      <c r="B65" s="46"/>
      <c r="C65" s="47"/>
      <c r="D65" s="47"/>
      <c r="E65" s="47"/>
      <c r="F65" s="47"/>
      <c r="G65" s="47"/>
      <c r="H65" s="243"/>
      <c r="I65" s="234"/>
      <c r="J65" s="234"/>
      <c r="K65" s="234"/>
      <c r="L65" s="244"/>
      <c r="M65" s="245"/>
      <c r="N65" s="246"/>
    </row>
    <row r="66" spans="1:15">
      <c r="B66" s="46"/>
      <c r="C66" s="47"/>
      <c r="D66" s="47"/>
      <c r="E66" s="47"/>
      <c r="F66" s="47"/>
      <c r="G66" s="47"/>
      <c r="H66" s="243"/>
      <c r="I66" s="234"/>
      <c r="J66" s="234"/>
      <c r="K66" s="234"/>
      <c r="L66" s="244"/>
      <c r="M66" s="245"/>
      <c r="N66" s="246"/>
    </row>
    <row r="67" spans="1:15">
      <c r="B67" s="46"/>
      <c r="C67" s="47"/>
      <c r="D67" s="47"/>
      <c r="E67" s="47"/>
      <c r="F67" s="47"/>
      <c r="G67" s="47"/>
      <c r="H67" s="243"/>
      <c r="I67" s="234"/>
      <c r="J67" s="234"/>
      <c r="K67" s="234"/>
      <c r="L67" s="244"/>
      <c r="M67" s="245"/>
      <c r="N67" s="246"/>
    </row>
    <row r="68" spans="1:15" ht="15.75" thickBot="1">
      <c r="B68" s="264"/>
      <c r="C68" s="265"/>
      <c r="D68" s="265"/>
      <c r="E68" s="265"/>
      <c r="F68" s="265"/>
      <c r="G68" s="265"/>
      <c r="H68" s="48"/>
      <c r="I68" s="124"/>
      <c r="J68" s="124"/>
      <c r="K68" s="124"/>
      <c r="L68" s="748"/>
      <c r="M68" s="749"/>
      <c r="N68" s="125"/>
    </row>
    <row r="69" spans="1:15" ht="15.75" thickBot="1">
      <c r="B69" s="765" t="s">
        <v>2072</v>
      </c>
      <c r="C69" s="766"/>
      <c r="D69" s="766"/>
      <c r="E69" s="766"/>
      <c r="F69" s="766"/>
      <c r="G69" s="766"/>
      <c r="H69" s="766"/>
      <c r="I69" s="766"/>
      <c r="J69" s="766"/>
      <c r="K69" s="766"/>
      <c r="L69" s="766"/>
      <c r="M69" s="767"/>
      <c r="N69" s="104">
        <f>N63+N64+N65+N66+N67</f>
        <v>3590.8769671875916</v>
      </c>
    </row>
    <row r="70" spans="1:15">
      <c r="B70" s="33"/>
      <c r="C70" s="34"/>
      <c r="D70" s="34"/>
      <c r="E70" s="34"/>
      <c r="F70" s="34"/>
      <c r="G70" s="34"/>
      <c r="H70" s="34"/>
      <c r="I70" s="34"/>
      <c r="J70" s="34"/>
      <c r="K70" s="34"/>
      <c r="L70" s="34"/>
      <c r="M70" s="34"/>
      <c r="N70" s="35"/>
    </row>
    <row r="71" spans="1:15">
      <c r="B71" s="64" t="s">
        <v>2081</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785" t="s">
        <v>2108</v>
      </c>
      <c r="C73" s="786"/>
      <c r="D73" s="786"/>
      <c r="E73" s="786"/>
      <c r="F73" s="786"/>
      <c r="G73" s="786"/>
      <c r="H73" s="786"/>
      <c r="I73" s="73" t="s">
        <v>2082</v>
      </c>
      <c r="J73" s="75" t="s">
        <v>2109</v>
      </c>
      <c r="K73" s="74" t="s">
        <v>2084</v>
      </c>
      <c r="L73" s="787" t="s">
        <v>2070</v>
      </c>
      <c r="M73" s="788"/>
      <c r="N73" s="98" t="s">
        <v>2071</v>
      </c>
    </row>
    <row r="74" spans="1:15">
      <c r="A74" t="s">
        <v>718</v>
      </c>
      <c r="B74" s="49" t="str">
        <f>VLOOKUP(A74,'MANO DE OBRA'!A8:D68,3,FALSE)</f>
        <v>Obrero (8)</v>
      </c>
      <c r="C74" s="47"/>
      <c r="D74" s="47"/>
      <c r="E74" s="47"/>
      <c r="F74" s="47"/>
      <c r="G74" s="47"/>
      <c r="H74" s="47"/>
      <c r="I74" s="247">
        <f>K74/J74*100</f>
        <v>270661.59999999998</v>
      </c>
      <c r="J74" s="248">
        <v>185</v>
      </c>
      <c r="K74" s="249">
        <f>VLOOKUP(A74,'MANO DE OBRA'!A8:D99,4,FALSE)</f>
        <v>500723.95999999996</v>
      </c>
      <c r="L74" s="50"/>
      <c r="M74" s="250">
        <v>72</v>
      </c>
      <c r="N74" s="345">
        <f>K74/M74</f>
        <v>6954.4994444444437</v>
      </c>
      <c r="O74" s="106"/>
    </row>
    <row r="75" spans="1:15">
      <c r="A75" t="s">
        <v>728</v>
      </c>
      <c r="B75" s="49" t="str">
        <f>VLOOKUP(A75,'MANO DE OBRA'!A8:D69,3,FALSE)</f>
        <v>Oficial</v>
      </c>
      <c r="C75" s="47"/>
      <c r="D75" s="47"/>
      <c r="E75" s="47"/>
      <c r="F75" s="47"/>
      <c r="G75" s="47"/>
      <c r="H75" s="47"/>
      <c r="I75" s="247">
        <f>K75/J75*100</f>
        <v>57668.23979157189</v>
      </c>
      <c r="J75" s="248">
        <v>185</v>
      </c>
      <c r="K75" s="249">
        <f>VLOOKUP(A75,'MANO DE OBRA'!A8:D100,4,FALSE)</f>
        <v>106686.24361440798</v>
      </c>
      <c r="L75" s="50"/>
      <c r="M75" s="254">
        <v>72</v>
      </c>
      <c r="N75" s="345">
        <f>K75/M75</f>
        <v>1481.7533835334443</v>
      </c>
    </row>
    <row r="76" spans="1:15">
      <c r="A76" t="s">
        <v>756</v>
      </c>
      <c r="B76" s="49" t="str">
        <f>VLOOKUP(A76,'MANO DE OBRA'!A9:D70,3,FALSE)</f>
        <v>Rastrilleros (2)</v>
      </c>
      <c r="C76" s="47"/>
      <c r="D76" s="47"/>
      <c r="E76" s="47"/>
      <c r="F76" s="47"/>
      <c r="G76" s="47"/>
      <c r="H76" s="47"/>
      <c r="I76" s="247">
        <f>K76/J76*100</f>
        <v>86502.359687357821</v>
      </c>
      <c r="J76" s="248">
        <v>185</v>
      </c>
      <c r="K76" s="249">
        <f>VLOOKUP(A76,'MANO DE OBRA'!A9:D101,4,FALSE)</f>
        <v>160029.36542161196</v>
      </c>
      <c r="L76" s="50"/>
      <c r="M76" s="254">
        <v>72</v>
      </c>
      <c r="N76" s="345">
        <f>K76/M76</f>
        <v>2222.630075300166</v>
      </c>
    </row>
    <row r="77" spans="1:15">
      <c r="B77" s="49"/>
      <c r="C77" s="47"/>
      <c r="D77" s="47"/>
      <c r="E77" s="47"/>
      <c r="F77" s="47"/>
      <c r="G77" s="47"/>
      <c r="H77" s="47"/>
      <c r="I77" s="234"/>
      <c r="J77" s="252"/>
      <c r="K77" s="253"/>
      <c r="L77" s="273"/>
      <c r="M77" s="255"/>
      <c r="N77" s="251"/>
    </row>
    <row r="78" spans="1:15">
      <c r="B78" s="49"/>
      <c r="C78" s="47"/>
      <c r="D78" s="47"/>
      <c r="E78" s="47"/>
      <c r="F78" s="47"/>
      <c r="G78" s="47"/>
      <c r="H78" s="47"/>
      <c r="I78" s="234"/>
      <c r="J78" s="252"/>
      <c r="K78" s="253"/>
      <c r="L78" s="273"/>
      <c r="M78" s="255"/>
      <c r="N78" s="251"/>
    </row>
    <row r="79" spans="1:15" ht="15.75" thickBot="1">
      <c r="B79" s="746"/>
      <c r="C79" s="747"/>
      <c r="D79" s="747"/>
      <c r="E79" s="747"/>
      <c r="F79" s="747"/>
      <c r="G79" s="747"/>
      <c r="H79" s="747"/>
      <c r="I79" s="124"/>
      <c r="J79" s="124"/>
      <c r="K79" s="124"/>
      <c r="L79" s="847"/>
      <c r="M79" s="847"/>
      <c r="N79" s="45"/>
    </row>
    <row r="80" spans="1:15" ht="15.75" thickBot="1">
      <c r="B80" s="765" t="s">
        <v>2072</v>
      </c>
      <c r="C80" s="766"/>
      <c r="D80" s="766"/>
      <c r="E80" s="766"/>
      <c r="F80" s="766"/>
      <c r="G80" s="766"/>
      <c r="H80" s="766"/>
      <c r="I80" s="766"/>
      <c r="J80" s="766"/>
      <c r="K80" s="766"/>
      <c r="L80" s="766"/>
      <c r="M80" s="767"/>
      <c r="N80" s="256">
        <f>SUM(N74:N79)</f>
        <v>10658.882903278056</v>
      </c>
    </row>
    <row r="81" spans="1:14" ht="15.75" thickBot="1">
      <c r="B81" s="33"/>
      <c r="C81" s="34"/>
      <c r="D81" s="34"/>
      <c r="E81" s="34"/>
      <c r="F81" s="34"/>
      <c r="G81" s="34"/>
      <c r="H81" s="34"/>
      <c r="I81" s="34"/>
      <c r="J81" s="34"/>
      <c r="K81" s="34"/>
      <c r="L81" s="34"/>
      <c r="M81" s="34"/>
      <c r="N81" s="35"/>
    </row>
    <row r="82" spans="1:14" ht="15.75" thickBot="1">
      <c r="B82" s="759" t="s">
        <v>2085</v>
      </c>
      <c r="C82" s="760"/>
      <c r="D82" s="760"/>
      <c r="E82" s="760"/>
      <c r="F82" s="760"/>
      <c r="G82" s="760"/>
      <c r="H82" s="760"/>
      <c r="I82" s="760"/>
      <c r="J82" s="760"/>
      <c r="K82" s="760"/>
      <c r="L82" s="760"/>
      <c r="M82" s="761"/>
      <c r="N82" s="99">
        <f>N48+N58+N69+N80</f>
        <v>174336.52330335602</v>
      </c>
    </row>
    <row r="83" spans="1:14">
      <c r="B83" s="33"/>
      <c r="C83" s="34"/>
      <c r="D83" s="34"/>
      <c r="E83" s="34"/>
      <c r="F83" s="34"/>
      <c r="G83" s="34"/>
      <c r="H83" s="34"/>
      <c r="I83" s="34"/>
      <c r="J83" s="34"/>
      <c r="K83" s="34"/>
      <c r="L83" s="34"/>
      <c r="M83" s="34"/>
      <c r="N83" s="35"/>
    </row>
    <row r="84" spans="1:14">
      <c r="B84" s="64" t="s">
        <v>2086</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750" t="s">
        <v>2110</v>
      </c>
      <c r="C86" s="751"/>
      <c r="D86" s="751"/>
      <c r="E86" s="751"/>
      <c r="F86" s="751"/>
      <c r="G86" s="751"/>
      <c r="H86" s="751"/>
      <c r="I86" s="269"/>
      <c r="J86" s="289"/>
      <c r="K86" s="257" t="s">
        <v>2087</v>
      </c>
      <c r="L86" s="789" t="s">
        <v>2088</v>
      </c>
      <c r="M86" s="790"/>
      <c r="N86" s="258"/>
    </row>
    <row r="87" spans="1:14">
      <c r="B87" s="791" t="s">
        <v>2111</v>
      </c>
      <c r="C87" s="792"/>
      <c r="D87" s="792"/>
      <c r="E87" s="792"/>
      <c r="F87" s="792"/>
      <c r="G87" s="792"/>
      <c r="H87" s="792"/>
      <c r="I87" s="87"/>
      <c r="J87" s="88"/>
      <c r="K87" s="259">
        <v>0.2</v>
      </c>
      <c r="L87" s="793">
        <f>N82*K87</f>
        <v>34867.304660671209</v>
      </c>
      <c r="M87" s="794"/>
      <c r="N87" s="51"/>
    </row>
    <row r="88" spans="1:14">
      <c r="B88" s="89" t="s">
        <v>2090</v>
      </c>
      <c r="C88" s="90"/>
      <c r="D88" s="90"/>
      <c r="E88" s="90"/>
      <c r="F88" s="90"/>
      <c r="G88" s="90"/>
      <c r="H88" s="90"/>
      <c r="I88" s="87"/>
      <c r="J88" s="88"/>
      <c r="K88" s="259">
        <v>0.05</v>
      </c>
      <c r="L88" s="793">
        <f>N82*K88</f>
        <v>8716.8261651678022</v>
      </c>
      <c r="M88" s="794"/>
      <c r="N88" s="51"/>
    </row>
    <row r="89" spans="1:14" ht="15.75" thickBot="1">
      <c r="B89" s="91" t="s">
        <v>2091</v>
      </c>
      <c r="C89" s="92"/>
      <c r="D89" s="92"/>
      <c r="E89" s="92"/>
      <c r="F89" s="92"/>
      <c r="G89" s="92"/>
      <c r="H89" s="92"/>
      <c r="I89" s="93"/>
      <c r="J89" s="94"/>
      <c r="K89" s="260">
        <v>0.05</v>
      </c>
      <c r="L89" s="795">
        <f>N82*K89</f>
        <v>8716.8261651678022</v>
      </c>
      <c r="M89" s="796"/>
      <c r="N89" s="51"/>
    </row>
    <row r="90" spans="1:14" ht="15.75" thickBot="1">
      <c r="B90" s="759" t="s">
        <v>2072</v>
      </c>
      <c r="C90" s="760"/>
      <c r="D90" s="760"/>
      <c r="E90" s="760"/>
      <c r="F90" s="760"/>
      <c r="G90" s="760"/>
      <c r="H90" s="760"/>
      <c r="I90" s="760"/>
      <c r="J90" s="760"/>
      <c r="K90" s="760"/>
      <c r="L90" s="760"/>
      <c r="M90" s="761"/>
      <c r="N90" s="52">
        <f>L87+L88+L89</f>
        <v>52300.956991006817</v>
      </c>
    </row>
    <row r="91" spans="1:14" ht="15.75" thickBot="1">
      <c r="B91" s="33"/>
      <c r="C91" s="34"/>
      <c r="D91" s="34"/>
      <c r="E91" s="34"/>
      <c r="F91" s="34"/>
      <c r="G91" s="34"/>
      <c r="H91" s="34"/>
      <c r="I91" s="34"/>
      <c r="J91" s="34"/>
      <c r="K91" s="34"/>
      <c r="L91" s="34"/>
      <c r="M91" s="34"/>
      <c r="N91" s="35"/>
    </row>
    <row r="92" spans="1:14" ht="15.75" thickBot="1">
      <c r="A92" t="s">
        <v>2114</v>
      </c>
      <c r="B92" s="759" t="s">
        <v>2113</v>
      </c>
      <c r="C92" s="760"/>
      <c r="D92" s="760"/>
      <c r="E92" s="760"/>
      <c r="F92" s="760"/>
      <c r="G92" s="760"/>
      <c r="H92" s="760"/>
      <c r="I92" s="760"/>
      <c r="J92" s="760"/>
      <c r="K92" s="760"/>
      <c r="L92" s="760"/>
      <c r="M92" s="761"/>
      <c r="N92" s="166">
        <f>N82+N90</f>
        <v>226637.48029436285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2093</v>
      </c>
      <c r="F97" s="53"/>
      <c r="G97" s="53"/>
      <c r="H97" s="53"/>
      <c r="I97" s="53"/>
      <c r="J97" s="53"/>
      <c r="K97" s="12"/>
      <c r="L97" s="12"/>
      <c r="M97" s="12"/>
      <c r="N97" s="17"/>
    </row>
    <row r="98" spans="2:14">
      <c r="B98" s="16"/>
      <c r="C98" s="12"/>
      <c r="D98" s="12"/>
      <c r="E98" s="12" t="s">
        <v>2094</v>
      </c>
      <c r="F98" s="12"/>
      <c r="G98" s="12"/>
      <c r="H98" s="12"/>
      <c r="I98" s="12"/>
      <c r="J98" s="12"/>
      <c r="K98" s="12"/>
      <c r="L98" s="12"/>
      <c r="M98" s="12"/>
      <c r="N98" s="17"/>
    </row>
    <row r="99" spans="2:14">
      <c r="B99" s="16"/>
      <c r="C99" s="12"/>
      <c r="D99" s="12"/>
      <c r="E99" s="12" t="s">
        <v>2095</v>
      </c>
      <c r="F99" s="12"/>
      <c r="G99" s="12"/>
      <c r="H99" s="12"/>
      <c r="I99" s="12"/>
      <c r="J99" s="12"/>
      <c r="K99" s="12"/>
      <c r="L99" s="12"/>
      <c r="M99" s="12"/>
      <c r="N99" s="17"/>
    </row>
    <row r="100" spans="2:14">
      <c r="B100" s="16"/>
      <c r="C100" s="12"/>
      <c r="D100" s="12"/>
      <c r="E100" s="12" t="s">
        <v>2096</v>
      </c>
      <c r="F100" s="12"/>
      <c r="G100" s="12"/>
      <c r="H100" s="12"/>
      <c r="I100" s="12"/>
      <c r="J100" s="12"/>
      <c r="K100" s="12"/>
      <c r="L100" s="12"/>
      <c r="M100" s="12"/>
      <c r="N100" s="17"/>
    </row>
    <row r="101" spans="2:14" ht="15.75" thickBot="1">
      <c r="B101" s="16"/>
      <c r="C101" s="12"/>
      <c r="D101" s="12"/>
      <c r="E101" s="12"/>
      <c r="F101" s="12" t="s">
        <v>7</v>
      </c>
      <c r="G101" s="12"/>
      <c r="H101" s="12"/>
      <c r="I101" s="12"/>
      <c r="J101" s="12"/>
      <c r="K101" s="12"/>
      <c r="L101" s="12"/>
      <c r="M101" s="12"/>
      <c r="N101" s="17"/>
    </row>
    <row r="102" spans="2:14">
      <c r="B102" s="203" t="s">
        <v>2097</v>
      </c>
      <c r="C102" s="204"/>
      <c r="D102" s="204"/>
      <c r="E102" s="204"/>
      <c r="F102" s="204"/>
      <c r="G102" s="204"/>
      <c r="H102" s="204"/>
      <c r="I102" s="204"/>
      <c r="J102" s="204"/>
      <c r="K102" s="204"/>
      <c r="L102" s="204"/>
      <c r="M102" s="204"/>
      <c r="N102" s="205"/>
    </row>
    <row r="103" spans="2:14">
      <c r="B103" s="206"/>
      <c r="C103" s="207"/>
      <c r="D103" s="207"/>
      <c r="E103" s="207"/>
      <c r="F103" s="207"/>
      <c r="G103" s="207"/>
      <c r="H103" s="207"/>
      <c r="I103" s="207"/>
      <c r="J103" s="207"/>
      <c r="K103" s="207"/>
      <c r="L103" s="207"/>
      <c r="M103" s="207"/>
      <c r="N103" s="208"/>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ht="15.75" thickBot="1">
      <c r="B106" s="209"/>
      <c r="C106" s="210"/>
      <c r="D106" s="210"/>
      <c r="E106" s="210"/>
      <c r="F106" s="210"/>
      <c r="G106" s="210"/>
      <c r="H106" s="210"/>
      <c r="I106" s="210"/>
      <c r="J106" s="210"/>
      <c r="K106" s="210"/>
      <c r="L106" s="210"/>
      <c r="M106" s="210"/>
      <c r="N106" s="211"/>
    </row>
    <row r="107" spans="2:14">
      <c r="B107" s="212"/>
      <c r="C107" s="213"/>
      <c r="D107" s="213"/>
      <c r="E107" s="213"/>
      <c r="F107" s="213"/>
      <c r="G107" s="213"/>
      <c r="H107" s="213"/>
      <c r="I107" s="213"/>
      <c r="J107" s="213"/>
      <c r="K107" s="213"/>
      <c r="L107" s="213"/>
      <c r="M107" s="213"/>
      <c r="N107" s="214"/>
    </row>
    <row r="108" spans="2:14">
      <c r="B108" s="198" t="s">
        <v>2098</v>
      </c>
      <c r="C108" s="31"/>
      <c r="D108" s="31"/>
      <c r="E108" s="31"/>
      <c r="F108" s="31"/>
      <c r="G108" s="31"/>
      <c r="H108" s="31"/>
      <c r="I108" s="31"/>
      <c r="J108" s="31"/>
      <c r="K108" s="31"/>
      <c r="L108" s="31"/>
      <c r="M108" s="31"/>
      <c r="N108" s="32"/>
    </row>
    <row r="109" spans="2:14" ht="15" customHeight="1">
      <c r="B109" s="797" t="s">
        <v>2099</v>
      </c>
      <c r="C109" s="798"/>
      <c r="D109" s="798"/>
      <c r="E109" s="798"/>
      <c r="F109" s="798"/>
      <c r="G109" s="798"/>
      <c r="H109" s="798"/>
      <c r="I109" s="798"/>
      <c r="J109" s="798"/>
      <c r="K109" s="798"/>
      <c r="L109" s="798"/>
      <c r="M109" s="798"/>
      <c r="N109" s="799"/>
    </row>
    <row r="110" spans="2:14" ht="15" customHeight="1">
      <c r="B110" s="797"/>
      <c r="C110" s="798"/>
      <c r="D110" s="798"/>
      <c r="E110" s="798"/>
      <c r="F110" s="798"/>
      <c r="G110" s="798"/>
      <c r="H110" s="798"/>
      <c r="I110" s="798"/>
      <c r="J110" s="798"/>
      <c r="K110" s="798"/>
      <c r="L110" s="798"/>
      <c r="M110" s="798"/>
      <c r="N110" s="799"/>
    </row>
    <row r="111" spans="2:14" ht="30" customHeight="1">
      <c r="B111" s="800" t="s">
        <v>2100</v>
      </c>
      <c r="C111" s="801"/>
      <c r="D111" s="801"/>
      <c r="E111" s="801"/>
      <c r="F111" s="801"/>
      <c r="G111" s="801"/>
      <c r="H111" s="801"/>
      <c r="I111" s="801"/>
      <c r="J111" s="801"/>
      <c r="K111" s="801"/>
      <c r="L111" s="801"/>
      <c r="M111" s="801"/>
      <c r="N111" s="802"/>
    </row>
    <row r="112" spans="2:14">
      <c r="B112" s="800"/>
      <c r="C112" s="801"/>
      <c r="D112" s="801"/>
      <c r="E112" s="801"/>
      <c r="F112" s="801"/>
      <c r="G112" s="801"/>
      <c r="H112" s="801"/>
      <c r="I112" s="801"/>
      <c r="J112" s="801"/>
      <c r="K112" s="801"/>
      <c r="L112" s="801"/>
      <c r="M112" s="801"/>
      <c r="N112" s="802"/>
    </row>
    <row r="113" spans="2:14">
      <c r="B113" s="286"/>
      <c r="C113" s="287"/>
      <c r="D113" s="287"/>
      <c r="E113" s="287"/>
      <c r="F113" s="287"/>
      <c r="G113" s="287"/>
      <c r="H113" s="287"/>
      <c r="I113" s="287"/>
      <c r="J113" s="287"/>
      <c r="K113" s="287"/>
      <c r="L113" s="287"/>
      <c r="M113" s="287"/>
      <c r="N113" s="288"/>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198"/>
      <c r="C116" s="31"/>
      <c r="D116" s="31"/>
      <c r="E116" s="31"/>
      <c r="F116" s="31"/>
      <c r="G116" s="31"/>
      <c r="H116" s="31"/>
      <c r="I116" s="31"/>
      <c r="J116" s="31"/>
      <c r="K116" s="31"/>
      <c r="L116" s="31"/>
      <c r="M116" s="31"/>
      <c r="N116" s="32"/>
    </row>
    <row r="117" spans="2:14">
      <c r="B117" s="16"/>
      <c r="C117" s="12"/>
      <c r="D117" s="12"/>
      <c r="E117" s="12" t="s">
        <v>2093</v>
      </c>
      <c r="F117" s="53"/>
      <c r="G117" s="53"/>
      <c r="H117" s="12"/>
      <c r="I117" s="12"/>
      <c r="J117" s="12"/>
      <c r="K117" s="12"/>
      <c r="L117" s="12"/>
      <c r="M117" s="12"/>
      <c r="N117" s="17"/>
    </row>
    <row r="118" spans="2:14">
      <c r="B118" s="16"/>
      <c r="C118" s="12"/>
      <c r="D118" s="12"/>
      <c r="E118" s="54" t="s">
        <v>2094</v>
      </c>
      <c r="F118" s="12"/>
      <c r="G118" s="12"/>
      <c r="H118" s="54"/>
      <c r="I118" s="54"/>
      <c r="J118" s="54"/>
      <c r="K118" s="12"/>
      <c r="L118" s="12"/>
      <c r="M118" s="12"/>
      <c r="N118" s="17"/>
    </row>
    <row r="119" spans="2:14">
      <c r="B119" s="16"/>
      <c r="C119" s="12"/>
      <c r="D119" s="12"/>
      <c r="E119" s="55" t="s">
        <v>2101</v>
      </c>
      <c r="F119" s="12"/>
      <c r="G119" s="12"/>
      <c r="H119" s="55"/>
      <c r="I119" s="55"/>
      <c r="J119" s="55"/>
      <c r="K119" s="12"/>
      <c r="L119" s="12"/>
      <c r="M119" s="12"/>
      <c r="N119" s="17"/>
    </row>
    <row r="120" spans="2:14">
      <c r="B120" s="56"/>
      <c r="C120" s="31"/>
      <c r="D120" s="31"/>
      <c r="E120" s="12" t="s">
        <v>2096</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2102</v>
      </c>
      <c r="C122" s="55"/>
      <c r="D122" s="55"/>
      <c r="E122" s="12"/>
      <c r="F122" s="12"/>
      <c r="G122" s="12"/>
      <c r="H122" s="12"/>
      <c r="I122" s="12"/>
      <c r="J122" s="736"/>
      <c r="K122" s="736"/>
      <c r="L122" s="736"/>
      <c r="M122" s="736"/>
      <c r="N122" s="737"/>
    </row>
    <row r="123" spans="2:14" ht="15.75" thickBot="1">
      <c r="B123" s="216" t="s">
        <v>2103</v>
      </c>
      <c r="C123" s="343"/>
      <c r="D123" s="343"/>
      <c r="E123" s="57"/>
      <c r="F123" s="57"/>
      <c r="G123" s="57"/>
      <c r="H123" s="57"/>
      <c r="I123" s="57"/>
      <c r="J123" s="738"/>
      <c r="K123" s="738"/>
      <c r="L123" s="738"/>
      <c r="M123" s="738"/>
      <c r="N123" s="739"/>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302</v>
      </c>
      <c r="C31" s="81" t="s">
        <v>2167</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819</v>
      </c>
      <c r="B36" s="772" t="str">
        <f>VLOOKUP(A36,EQUIPOS!A6:D154,3,FALSE)</f>
        <v>Cargador : Potencia en el volante 125 hp, Clasificación de RPM del motor 2300.</v>
      </c>
      <c r="C36" s="773"/>
      <c r="D36" s="773"/>
      <c r="E36" s="773"/>
      <c r="F36" s="773"/>
      <c r="G36" s="773"/>
      <c r="H36" s="774"/>
      <c r="I36" s="222"/>
      <c r="J36" s="223"/>
      <c r="K36" s="224">
        <f>VLOOKUP(A36,EQUIPOS!A6:D163,4,FALSE)</f>
        <v>165414.51938850479</v>
      </c>
      <c r="L36" s="225"/>
      <c r="M36" s="226">
        <v>30</v>
      </c>
      <c r="N36" s="227">
        <f>K36/M36</f>
        <v>5513.8173129501602</v>
      </c>
    </row>
    <row r="37" spans="1:14">
      <c r="A37" s="113" t="s">
        <v>837</v>
      </c>
      <c r="B37" s="772" t="str">
        <f>VLOOKUP(A37,EQUIPOS!A7:D154,3,FALSE)</f>
        <v>Compactador neumático de Potencia 70 HP, peso de 13 ton</v>
      </c>
      <c r="C37" s="773"/>
      <c r="D37" s="773"/>
      <c r="E37" s="773"/>
      <c r="F37" s="773"/>
      <c r="G37" s="773"/>
      <c r="H37" s="774"/>
      <c r="I37" s="222"/>
      <c r="J37" s="223"/>
      <c r="K37" s="224">
        <f>VLOOKUP(A37,EQUIPOS!A7:D164,4,FALSE)</f>
        <v>136681.41876730914</v>
      </c>
      <c r="L37" s="225"/>
      <c r="M37" s="226">
        <v>9</v>
      </c>
      <c r="N37" s="227">
        <f t="shared" ref="N37:N43" si="0">K37/M37</f>
        <v>15186.824307478793</v>
      </c>
    </row>
    <row r="38" spans="1:14">
      <c r="A38" t="s">
        <v>841</v>
      </c>
      <c r="B38" s="772" t="str">
        <f>VLOOKUP(A38,EQUIPOS!A8:D154,3,FALSE)</f>
        <v>Compactador tipo  POTENCIA: 105 HP, PESO: 6 ton</v>
      </c>
      <c r="C38" s="773"/>
      <c r="D38" s="773"/>
      <c r="E38" s="773"/>
      <c r="F38" s="773"/>
      <c r="G38" s="773"/>
      <c r="H38" s="774"/>
      <c r="I38" s="222"/>
      <c r="J38" s="223"/>
      <c r="K38" s="224">
        <f>VLOOKUP(A38,EQUIPOS!A8:D165,4,FALSE)</f>
        <v>111353.290282653</v>
      </c>
      <c r="L38" s="225"/>
      <c r="M38" s="226">
        <v>9</v>
      </c>
      <c r="N38" s="227">
        <f t="shared" si="0"/>
        <v>12372.587809183668</v>
      </c>
    </row>
    <row r="39" spans="1:14">
      <c r="A39" t="s">
        <v>977</v>
      </c>
      <c r="B39" s="772" t="str">
        <f>VLOOKUP(A39,EQUIPOS!A9:D154,3,FALSE)</f>
        <v>Planta de asfalto en frio</v>
      </c>
      <c r="C39" s="773"/>
      <c r="D39" s="773"/>
      <c r="E39" s="773"/>
      <c r="F39" s="773"/>
      <c r="G39" s="773"/>
      <c r="H39" s="774"/>
      <c r="I39" s="222"/>
      <c r="J39" s="223"/>
      <c r="K39" s="224">
        <f>VLOOKUP(A39,EQUIPOS!A9:D166,4,FALSE)</f>
        <v>251367.96946453408</v>
      </c>
      <c r="L39" s="225"/>
      <c r="M39" s="226">
        <v>9</v>
      </c>
      <c r="N39" s="227">
        <f t="shared" si="0"/>
        <v>27929.774384948232</v>
      </c>
    </row>
    <row r="40" spans="1:14">
      <c r="A40" t="s">
        <v>981</v>
      </c>
      <c r="B40" s="772" t="str">
        <f>VLOOKUP(A40,EQUIPOS!A10:D154,3,FALSE)</f>
        <v>Planta trituradora</v>
      </c>
      <c r="C40" s="773"/>
      <c r="D40" s="773"/>
      <c r="E40" s="773"/>
      <c r="F40" s="773"/>
      <c r="G40" s="773"/>
      <c r="H40" s="774"/>
      <c r="I40" s="222"/>
      <c r="J40" s="223"/>
      <c r="K40" s="224">
        <f>VLOOKUP(A40,EQUIPOS!A10:D167,4,FALSE)</f>
        <v>522759.86824479204</v>
      </c>
      <c r="L40" s="225"/>
      <c r="M40" s="226">
        <v>30</v>
      </c>
      <c r="N40" s="227">
        <f t="shared" si="0"/>
        <v>17425.32894149307</v>
      </c>
    </row>
    <row r="41" spans="1:14">
      <c r="A41" t="s">
        <v>1007</v>
      </c>
      <c r="B41" s="772" t="str">
        <f>VLOOKUP(A41,EQUIPOS!A11:D155,3,FALSE)</f>
        <v xml:space="preserve">Retroexcavadora E-200 sobre orugas
</v>
      </c>
      <c r="C41" s="773"/>
      <c r="D41" s="773"/>
      <c r="E41" s="773"/>
      <c r="F41" s="773"/>
      <c r="G41" s="773"/>
      <c r="H41" s="774"/>
      <c r="I41" s="222"/>
      <c r="J41" s="223"/>
      <c r="K41" s="224">
        <f>VLOOKUP(A41,EQUIPOS!A11:D168,4,FALSE)</f>
        <v>210024.19001165734</v>
      </c>
      <c r="L41" s="225"/>
      <c r="M41" s="226">
        <v>30</v>
      </c>
      <c r="N41" s="227">
        <f t="shared" si="0"/>
        <v>7000.806333721911</v>
      </c>
    </row>
    <row r="42" spans="1:14">
      <c r="A42" t="s">
        <v>1059</v>
      </c>
      <c r="B42" s="772" t="str">
        <f>VLOOKUP(A42,EQUIPOS!A12:D156,3,FALSE)</f>
        <v xml:space="preserve">Terminadora de asfalto (Finisher), potencia en el volante 174 HP, R=20M3/H, velocidad de desplazamiento 114 m/min
</v>
      </c>
      <c r="C42" s="773"/>
      <c r="D42" s="773"/>
      <c r="E42" s="773"/>
      <c r="F42" s="773"/>
      <c r="G42" s="773"/>
      <c r="H42" s="774"/>
      <c r="I42" s="222"/>
      <c r="J42" s="223"/>
      <c r="K42" s="224">
        <f>VLOOKUP(A42,EQUIPOS!A12:D169,4,FALSE)</f>
        <v>222361.14354313904</v>
      </c>
      <c r="L42" s="225"/>
      <c r="M42" s="226">
        <v>9</v>
      </c>
      <c r="N42" s="227">
        <f t="shared" si="0"/>
        <v>24706.793727015451</v>
      </c>
    </row>
    <row r="43" spans="1:14">
      <c r="A43" t="s">
        <v>1077</v>
      </c>
      <c r="B43" s="772" t="str">
        <f>VLOOKUP(A43,EQUIPOS!A13:D157,3,FALSE)</f>
        <v>Volqueta 6 m3</v>
      </c>
      <c r="C43" s="773"/>
      <c r="D43" s="773"/>
      <c r="E43" s="773"/>
      <c r="F43" s="773"/>
      <c r="G43" s="773"/>
      <c r="H43" s="774"/>
      <c r="I43" s="222"/>
      <c r="J43" s="223"/>
      <c r="K43" s="224">
        <f>VLOOKUP(A43,EQUIPOS!A13:D170,4,FALSE)</f>
        <v>91509.332647680494</v>
      </c>
      <c r="L43" s="225"/>
      <c r="M43" s="226">
        <v>9</v>
      </c>
      <c r="N43" s="227">
        <f t="shared" si="0"/>
        <v>10167.703627520055</v>
      </c>
    </row>
    <row r="44" spans="1:14">
      <c r="B44" s="275"/>
      <c r="C44" s="276"/>
      <c r="D44" s="276"/>
      <c r="E44" s="276"/>
      <c r="F44" s="276"/>
      <c r="G44" s="276"/>
      <c r="H44" s="277"/>
      <c r="I44" s="222"/>
      <c r="J44" s="223"/>
      <c r="K44" s="224"/>
      <c r="L44" s="225"/>
      <c r="M44" s="226"/>
      <c r="N44" s="227"/>
    </row>
    <row r="45" spans="1:14">
      <c r="B45" s="772"/>
      <c r="C45" s="773"/>
      <c r="D45" s="773"/>
      <c r="E45" s="773"/>
      <c r="F45" s="773"/>
      <c r="G45" s="773"/>
      <c r="H45" s="774"/>
      <c r="I45" s="775"/>
      <c r="J45" s="756"/>
      <c r="K45" s="224"/>
      <c r="L45" s="776"/>
      <c r="M45" s="777"/>
      <c r="N45" s="227"/>
    </row>
    <row r="46" spans="1:14">
      <c r="B46" s="772"/>
      <c r="C46" s="773"/>
      <c r="D46" s="773"/>
      <c r="E46" s="773"/>
      <c r="F46" s="773"/>
      <c r="G46" s="773"/>
      <c r="H46" s="774"/>
      <c r="I46" s="36"/>
      <c r="J46" s="37"/>
      <c r="K46" s="229"/>
      <c r="L46" s="231"/>
      <c r="M46" s="232"/>
      <c r="N46" s="233"/>
    </row>
    <row r="47" spans="1:14">
      <c r="B47" s="779" t="s">
        <v>2105</v>
      </c>
      <c r="C47" s="892"/>
      <c r="D47" s="892"/>
      <c r="E47" s="38"/>
      <c r="F47" s="39"/>
      <c r="G47" s="39"/>
      <c r="H47" s="40"/>
      <c r="I47" s="36"/>
      <c r="J47" s="37"/>
      <c r="K47" s="234"/>
      <c r="L47" s="231"/>
      <c r="M47" s="351">
        <v>0.1</v>
      </c>
      <c r="N47" s="295">
        <f>N81*M47</f>
        <v>1065.8882903278056</v>
      </c>
    </row>
    <row r="48" spans="1:14" ht="15.75" thickBot="1">
      <c r="B48" s="893"/>
      <c r="C48" s="894"/>
      <c r="D48" s="894"/>
      <c r="E48" s="894"/>
      <c r="F48" s="894"/>
      <c r="G48" s="894"/>
      <c r="H48" s="895"/>
      <c r="I48" s="781"/>
      <c r="J48" s="782"/>
      <c r="K48" s="41"/>
      <c r="L48" s="783"/>
      <c r="M48" s="896"/>
      <c r="N48" s="105"/>
    </row>
    <row r="49" spans="1:14" ht="15.75" thickBot="1">
      <c r="B49" s="759" t="s">
        <v>2072</v>
      </c>
      <c r="C49" s="760"/>
      <c r="D49" s="760"/>
      <c r="E49" s="760"/>
      <c r="F49" s="760"/>
      <c r="G49" s="760"/>
      <c r="H49" s="760"/>
      <c r="I49" s="760"/>
      <c r="J49" s="760"/>
      <c r="K49" s="760"/>
      <c r="L49" s="760"/>
      <c r="M49" s="761"/>
      <c r="N49" s="344">
        <f>SUM(N36:N48)</f>
        <v>121369.52473463913</v>
      </c>
    </row>
    <row r="50" spans="1:14">
      <c r="B50" s="235"/>
      <c r="C50" s="34"/>
      <c r="D50" s="34"/>
      <c r="E50" s="34"/>
      <c r="F50" s="34"/>
      <c r="G50" s="34"/>
      <c r="H50" s="34"/>
      <c r="I50" s="34"/>
      <c r="J50" s="34"/>
      <c r="K50" s="34"/>
      <c r="L50" s="34"/>
      <c r="M50" s="34"/>
      <c r="N50" s="35"/>
    </row>
    <row r="51" spans="1:14">
      <c r="B51" s="64" t="s">
        <v>2073</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750" t="s">
        <v>2063</v>
      </c>
      <c r="C53" s="751"/>
      <c r="D53" s="751"/>
      <c r="E53" s="751"/>
      <c r="F53" s="751"/>
      <c r="G53" s="751"/>
      <c r="H53" s="751"/>
      <c r="I53" s="752"/>
      <c r="J53" s="270" t="s">
        <v>2065</v>
      </c>
      <c r="K53" s="85" t="s">
        <v>2066</v>
      </c>
      <c r="L53" s="753" t="s">
        <v>2074</v>
      </c>
      <c r="M53" s="752"/>
      <c r="N53" s="86" t="s">
        <v>2071</v>
      </c>
    </row>
    <row r="54" spans="1:14">
      <c r="A54" t="s">
        <v>1117</v>
      </c>
      <c r="B54" s="43" t="str">
        <f>VLOOKUP(A54,MATERIALES!A5:D373,3,FALSE)</f>
        <v>Agregado Petreo para Triturar (Crudo)</v>
      </c>
      <c r="C54" s="236"/>
      <c r="D54" s="236"/>
      <c r="E54" s="236"/>
      <c r="F54" s="236"/>
      <c r="G54" s="236"/>
      <c r="H54" s="236"/>
      <c r="I54" s="223"/>
      <c r="J54" s="200" t="str">
        <f>VLOOKUP(A54,MATERIALES!A8:D646,2,FALSE)</f>
        <v>m3</v>
      </c>
      <c r="K54" s="237">
        <v>1.4</v>
      </c>
      <c r="L54" s="222"/>
      <c r="M54" s="352">
        <f>VLOOKUP(A54,MATERIALES!A5:D396,4,FALSE)</f>
        <v>26654.735894889112</v>
      </c>
      <c r="N54" s="227">
        <f>K54*M54</f>
        <v>37316.630252844756</v>
      </c>
    </row>
    <row r="55" spans="1:14">
      <c r="A55" s="108" t="s">
        <v>1131</v>
      </c>
      <c r="B55" s="43" t="str">
        <f>VLOOKUP(A55,MATERIALES!A6:D373,3,FALSE)</f>
        <v>Agua</v>
      </c>
      <c r="C55" s="236"/>
      <c r="D55" s="236"/>
      <c r="E55" s="236"/>
      <c r="F55" s="236"/>
      <c r="G55" s="236"/>
      <c r="H55" s="236"/>
      <c r="I55" s="223"/>
      <c r="J55" s="200" t="str">
        <f>VLOOKUP(A55,MATERIALES!A9:D647,2,FALSE)</f>
        <v>lt</v>
      </c>
      <c r="K55" s="237">
        <v>25</v>
      </c>
      <c r="L55" s="222"/>
      <c r="M55" s="352">
        <f>VLOOKUP(A55,MATERIALES!A6:D397,4,FALSE)</f>
        <v>56.024337816260008</v>
      </c>
      <c r="N55" s="227">
        <f>K55*M55</f>
        <v>1400.6084454065001</v>
      </c>
    </row>
    <row r="56" spans="1:14">
      <c r="B56" s="43"/>
      <c r="C56" s="236"/>
      <c r="D56" s="236"/>
      <c r="E56" s="236"/>
      <c r="F56" s="236"/>
      <c r="G56" s="236"/>
      <c r="H56" s="236"/>
      <c r="I56" s="223"/>
      <c r="J56" s="200"/>
      <c r="K56" s="237"/>
      <c r="L56" s="222"/>
      <c r="M56" s="238"/>
      <c r="N56" s="239"/>
    </row>
    <row r="57" spans="1:14">
      <c r="B57" s="43"/>
      <c r="C57" s="236"/>
      <c r="D57" s="236"/>
      <c r="E57" s="236"/>
      <c r="F57" s="236"/>
      <c r="G57" s="236"/>
      <c r="H57" s="236"/>
      <c r="I57" s="223"/>
      <c r="J57" s="200"/>
      <c r="K57" s="237"/>
      <c r="L57" s="222"/>
      <c r="M57" s="238"/>
      <c r="N57" s="239"/>
    </row>
    <row r="58" spans="1:14" ht="15.75" thickBot="1">
      <c r="B58" s="754"/>
      <c r="C58" s="755"/>
      <c r="D58" s="755"/>
      <c r="E58" s="755"/>
      <c r="F58" s="755"/>
      <c r="G58" s="755"/>
      <c r="H58" s="755"/>
      <c r="I58" s="756"/>
      <c r="J58" s="42"/>
      <c r="K58" s="44"/>
      <c r="L58" s="757"/>
      <c r="M58" s="758"/>
      <c r="N58" s="45"/>
    </row>
    <row r="59" spans="1:14" ht="15.75" thickBot="1">
      <c r="B59" s="759" t="s">
        <v>2072</v>
      </c>
      <c r="C59" s="760"/>
      <c r="D59" s="760"/>
      <c r="E59" s="760"/>
      <c r="F59" s="760"/>
      <c r="G59" s="760"/>
      <c r="H59" s="760"/>
      <c r="I59" s="760"/>
      <c r="J59" s="760"/>
      <c r="K59" s="760"/>
      <c r="L59" s="760"/>
      <c r="M59" s="761"/>
      <c r="N59" s="344">
        <f>SUM(N54:N58)</f>
        <v>38717.238698251254</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8" t="s">
        <v>2076</v>
      </c>
      <c r="C63" s="269"/>
      <c r="D63" s="269"/>
      <c r="E63" s="269"/>
      <c r="F63" s="269"/>
      <c r="G63" s="269"/>
      <c r="H63" s="73" t="s">
        <v>2065</v>
      </c>
      <c r="I63" s="74" t="s">
        <v>2077</v>
      </c>
      <c r="J63" s="75" t="s">
        <v>2106</v>
      </c>
      <c r="K63" s="73" t="s">
        <v>2107</v>
      </c>
      <c r="L63" s="762" t="s">
        <v>2080</v>
      </c>
      <c r="M63" s="735"/>
      <c r="N63" s="76" t="s">
        <v>2071</v>
      </c>
    </row>
    <row r="64" spans="1:14">
      <c r="A64" t="s">
        <v>1852</v>
      </c>
      <c r="B64" s="46" t="str">
        <f>VLOOKUP(A64,TRANSPORTE!A5:D117,3,FALSE)</f>
        <v>Transporte de Material Crudo de Rio</v>
      </c>
      <c r="C64" s="272"/>
      <c r="D64" s="272"/>
      <c r="E64" s="272"/>
      <c r="F64" s="272"/>
      <c r="G64" s="272"/>
      <c r="H64" s="266" t="s">
        <v>2122</v>
      </c>
      <c r="I64" s="234">
        <v>1.4</v>
      </c>
      <c r="J64" s="241">
        <v>1</v>
      </c>
      <c r="K64" s="234">
        <f>I64*J64</f>
        <v>1.4</v>
      </c>
      <c r="L64" s="763">
        <f>VLOOKUP(A64,TRANSPORTE!A5:D117,4,FALSE)</f>
        <v>1355.0479121462611</v>
      </c>
      <c r="M64" s="764"/>
      <c r="N64" s="242">
        <f>K64*L64</f>
        <v>1897.0670770047655</v>
      </c>
    </row>
    <row r="65" spans="1:15">
      <c r="A65" t="s">
        <v>1817</v>
      </c>
      <c r="B65" s="46" t="str">
        <f>VLOOKUP(A65,TRANSPORTE!A6:D117,3,FALSE)</f>
        <v xml:space="preserve">Transporte de Mezcla Abierta en Frio MAF-38 </v>
      </c>
      <c r="C65" s="47"/>
      <c r="D65" s="47"/>
      <c r="E65" s="47"/>
      <c r="F65" s="47"/>
      <c r="G65" s="47"/>
      <c r="H65" s="266" t="s">
        <v>2122</v>
      </c>
      <c r="I65" s="234">
        <v>1.25</v>
      </c>
      <c r="J65" s="241">
        <v>1</v>
      </c>
      <c r="K65" s="234">
        <f>I65*J65</f>
        <v>1.25</v>
      </c>
      <c r="L65" s="763">
        <f>VLOOKUP(A65,TRANSPORTE!A6:D117,4,FALSE)</f>
        <v>1355.0479121462611</v>
      </c>
      <c r="M65" s="764"/>
      <c r="N65" s="242">
        <f>K65*L65</f>
        <v>1693.8098901828264</v>
      </c>
    </row>
    <row r="66" spans="1:15">
      <c r="B66" s="46"/>
      <c r="C66" s="47"/>
      <c r="D66" s="47"/>
      <c r="E66" s="47"/>
      <c r="F66" s="47"/>
      <c r="G66" s="47"/>
      <c r="H66" s="243"/>
      <c r="I66" s="234"/>
      <c r="J66" s="234"/>
      <c r="K66" s="234"/>
      <c r="L66" s="244"/>
      <c r="M66" s="245"/>
      <c r="N66" s="246"/>
    </row>
    <row r="67" spans="1:15">
      <c r="B67" s="46"/>
      <c r="C67" s="47"/>
      <c r="D67" s="47"/>
      <c r="E67" s="47"/>
      <c r="F67" s="47"/>
      <c r="G67" s="47"/>
      <c r="H67" s="243"/>
      <c r="I67" s="234"/>
      <c r="J67" s="234"/>
      <c r="K67" s="234"/>
      <c r="L67" s="244"/>
      <c r="M67" s="245"/>
      <c r="N67" s="246"/>
    </row>
    <row r="68" spans="1:15">
      <c r="B68" s="46"/>
      <c r="C68" s="47"/>
      <c r="D68" s="47"/>
      <c r="E68" s="47"/>
      <c r="F68" s="47"/>
      <c r="G68" s="47"/>
      <c r="H68" s="243"/>
      <c r="I68" s="234"/>
      <c r="J68" s="234"/>
      <c r="K68" s="234"/>
      <c r="L68" s="244"/>
      <c r="M68" s="245"/>
      <c r="N68" s="246"/>
    </row>
    <row r="69" spans="1:15" ht="15.75" thickBot="1">
      <c r="B69" s="264"/>
      <c r="C69" s="265"/>
      <c r="D69" s="265"/>
      <c r="E69" s="265"/>
      <c r="F69" s="265"/>
      <c r="G69" s="265"/>
      <c r="H69" s="48"/>
      <c r="I69" s="124"/>
      <c r="J69" s="124"/>
      <c r="K69" s="124"/>
      <c r="L69" s="748"/>
      <c r="M69" s="749"/>
      <c r="N69" s="125"/>
    </row>
    <row r="70" spans="1:15" ht="15.75" thickBot="1">
      <c r="B70" s="765" t="s">
        <v>2072</v>
      </c>
      <c r="C70" s="766"/>
      <c r="D70" s="766"/>
      <c r="E70" s="766"/>
      <c r="F70" s="766"/>
      <c r="G70" s="766"/>
      <c r="H70" s="766"/>
      <c r="I70" s="766"/>
      <c r="J70" s="766"/>
      <c r="K70" s="766"/>
      <c r="L70" s="766"/>
      <c r="M70" s="767"/>
      <c r="N70" s="104">
        <f>N64+N65+N66+N67+N68</f>
        <v>3590.8769671875916</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85" t="s">
        <v>2108</v>
      </c>
      <c r="C74" s="786"/>
      <c r="D74" s="786"/>
      <c r="E74" s="786"/>
      <c r="F74" s="786"/>
      <c r="G74" s="786"/>
      <c r="H74" s="786"/>
      <c r="I74" s="73" t="s">
        <v>2082</v>
      </c>
      <c r="J74" s="75" t="s">
        <v>2109</v>
      </c>
      <c r="K74" s="74" t="s">
        <v>2084</v>
      </c>
      <c r="L74" s="787" t="s">
        <v>2070</v>
      </c>
      <c r="M74" s="788"/>
      <c r="N74" s="98" t="s">
        <v>2071</v>
      </c>
    </row>
    <row r="75" spans="1:15">
      <c r="A75" t="s">
        <v>718</v>
      </c>
      <c r="B75" s="49" t="str">
        <f>VLOOKUP(A75,'MANO DE OBRA'!A8:D68,3,FALSE)</f>
        <v>Obrero (8)</v>
      </c>
      <c r="C75" s="47"/>
      <c r="D75" s="47"/>
      <c r="E75" s="47"/>
      <c r="F75" s="47"/>
      <c r="G75" s="47"/>
      <c r="H75" s="47"/>
      <c r="I75" s="247">
        <f>K75/J75*100</f>
        <v>270661.59999999998</v>
      </c>
      <c r="J75" s="248">
        <v>185</v>
      </c>
      <c r="K75" s="249">
        <f>VLOOKUP(A75,'MANO DE OBRA'!A8:D99,4,FALSE)</f>
        <v>500723.95999999996</v>
      </c>
      <c r="L75" s="50"/>
      <c r="M75" s="250">
        <v>72</v>
      </c>
      <c r="N75" s="345">
        <f>K75/M75</f>
        <v>6954.4994444444437</v>
      </c>
      <c r="O75" s="106"/>
    </row>
    <row r="76" spans="1:15">
      <c r="A76" t="s">
        <v>728</v>
      </c>
      <c r="B76" s="49" t="str">
        <f>VLOOKUP(A76,'MANO DE OBRA'!A8:D69,3,FALSE)</f>
        <v>Oficial</v>
      </c>
      <c r="C76" s="47"/>
      <c r="D76" s="47"/>
      <c r="E76" s="47"/>
      <c r="F76" s="47"/>
      <c r="G76" s="47"/>
      <c r="H76" s="47"/>
      <c r="I76" s="247">
        <f>K76/J76*100</f>
        <v>57668.23979157189</v>
      </c>
      <c r="J76" s="248">
        <v>185</v>
      </c>
      <c r="K76" s="249">
        <f>VLOOKUP(A76,'MANO DE OBRA'!A8:D100,4,FALSE)</f>
        <v>106686.24361440798</v>
      </c>
      <c r="L76" s="50"/>
      <c r="M76" s="254">
        <v>72</v>
      </c>
      <c r="N76" s="345">
        <f>K76/M76</f>
        <v>1481.7533835334443</v>
      </c>
    </row>
    <row r="77" spans="1:15">
      <c r="A77" t="s">
        <v>756</v>
      </c>
      <c r="B77" s="49" t="str">
        <f>VLOOKUP(A77,'MANO DE OBRA'!A9:D70,3,FALSE)</f>
        <v>Rastrilleros (2)</v>
      </c>
      <c r="C77" s="47"/>
      <c r="D77" s="47"/>
      <c r="E77" s="47"/>
      <c r="F77" s="47"/>
      <c r="G77" s="47"/>
      <c r="H77" s="47"/>
      <c r="I77" s="247">
        <f>K77/J77*100</f>
        <v>86502.359687357821</v>
      </c>
      <c r="J77" s="248">
        <v>185</v>
      </c>
      <c r="K77" s="249">
        <f>VLOOKUP(A77,'MANO DE OBRA'!A9:D101,4,FALSE)</f>
        <v>160029.36542161196</v>
      </c>
      <c r="L77" s="50"/>
      <c r="M77" s="255">
        <v>72</v>
      </c>
      <c r="N77" s="345">
        <f>K77/M77</f>
        <v>2222.630075300166</v>
      </c>
    </row>
    <row r="78" spans="1:15">
      <c r="B78" s="49"/>
      <c r="C78" s="47"/>
      <c r="D78" s="47"/>
      <c r="E78" s="47"/>
      <c r="F78" s="47"/>
      <c r="G78" s="47"/>
      <c r="H78" s="47"/>
      <c r="I78" s="234"/>
      <c r="J78" s="252"/>
      <c r="K78" s="253"/>
      <c r="L78" s="273"/>
      <c r="M78" s="255"/>
      <c r="N78" s="251"/>
    </row>
    <row r="79" spans="1:15">
      <c r="B79" s="49"/>
      <c r="C79" s="47"/>
      <c r="D79" s="47"/>
      <c r="E79" s="47"/>
      <c r="F79" s="47"/>
      <c r="G79" s="47"/>
      <c r="H79" s="47"/>
      <c r="I79" s="234"/>
      <c r="J79" s="252"/>
      <c r="K79" s="253"/>
      <c r="L79" s="273"/>
      <c r="M79" s="255"/>
      <c r="N79" s="251"/>
    </row>
    <row r="80" spans="1:15" ht="15.75" thickBot="1">
      <c r="B80" s="746"/>
      <c r="C80" s="747"/>
      <c r="D80" s="747"/>
      <c r="E80" s="747"/>
      <c r="F80" s="747"/>
      <c r="G80" s="747"/>
      <c r="H80" s="747"/>
      <c r="I80" s="124"/>
      <c r="J80" s="124"/>
      <c r="K80" s="124"/>
      <c r="L80" s="847"/>
      <c r="M80" s="847"/>
      <c r="N80" s="45"/>
    </row>
    <row r="81" spans="1:14" ht="15.75" thickBot="1">
      <c r="B81" s="765" t="s">
        <v>2072</v>
      </c>
      <c r="C81" s="766"/>
      <c r="D81" s="766"/>
      <c r="E81" s="766"/>
      <c r="F81" s="766"/>
      <c r="G81" s="766"/>
      <c r="H81" s="766"/>
      <c r="I81" s="766"/>
      <c r="J81" s="766"/>
      <c r="K81" s="766"/>
      <c r="L81" s="766"/>
      <c r="M81" s="767"/>
      <c r="N81" s="256">
        <f>SUM(N75:N80)</f>
        <v>10658.882903278056</v>
      </c>
    </row>
    <row r="82" spans="1:14" ht="15.75" thickBot="1">
      <c r="B82" s="33"/>
      <c r="C82" s="34"/>
      <c r="D82" s="34"/>
      <c r="E82" s="34"/>
      <c r="F82" s="34"/>
      <c r="G82" s="34"/>
      <c r="H82" s="34"/>
      <c r="I82" s="34"/>
      <c r="J82" s="34"/>
      <c r="K82" s="34"/>
      <c r="L82" s="34"/>
      <c r="M82" s="34"/>
      <c r="N82" s="35"/>
    </row>
    <row r="83" spans="1:14" ht="15.75" thickBot="1">
      <c r="B83" s="759" t="s">
        <v>2085</v>
      </c>
      <c r="C83" s="760"/>
      <c r="D83" s="760"/>
      <c r="E83" s="760"/>
      <c r="F83" s="760"/>
      <c r="G83" s="760"/>
      <c r="H83" s="760"/>
      <c r="I83" s="760"/>
      <c r="J83" s="760"/>
      <c r="K83" s="760"/>
      <c r="L83" s="760"/>
      <c r="M83" s="761"/>
      <c r="N83" s="99">
        <f>N49+N59+N70+N81</f>
        <v>174336.52330335602</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750" t="s">
        <v>2110</v>
      </c>
      <c r="C87" s="751"/>
      <c r="D87" s="751"/>
      <c r="E87" s="751"/>
      <c r="F87" s="751"/>
      <c r="G87" s="751"/>
      <c r="H87" s="751"/>
      <c r="I87" s="269"/>
      <c r="J87" s="289"/>
      <c r="K87" s="257" t="s">
        <v>2087</v>
      </c>
      <c r="L87" s="789" t="s">
        <v>2088</v>
      </c>
      <c r="M87" s="790"/>
      <c r="N87" s="258"/>
    </row>
    <row r="88" spans="1:14">
      <c r="B88" s="791" t="s">
        <v>2111</v>
      </c>
      <c r="C88" s="792"/>
      <c r="D88" s="792"/>
      <c r="E88" s="792"/>
      <c r="F88" s="792"/>
      <c r="G88" s="792"/>
      <c r="H88" s="792"/>
      <c r="I88" s="87"/>
      <c r="J88" s="88"/>
      <c r="K88" s="259">
        <v>0.2</v>
      </c>
      <c r="L88" s="793">
        <f>N83*K88</f>
        <v>34867.304660671209</v>
      </c>
      <c r="M88" s="794"/>
      <c r="N88" s="51"/>
    </row>
    <row r="89" spans="1:14">
      <c r="B89" s="89" t="s">
        <v>2090</v>
      </c>
      <c r="C89" s="90"/>
      <c r="D89" s="90"/>
      <c r="E89" s="90"/>
      <c r="F89" s="90"/>
      <c r="G89" s="90"/>
      <c r="H89" s="90"/>
      <c r="I89" s="87"/>
      <c r="J89" s="88"/>
      <c r="K89" s="259">
        <v>0.05</v>
      </c>
      <c r="L89" s="793">
        <f>N83*K89</f>
        <v>8716.8261651678022</v>
      </c>
      <c r="M89" s="794"/>
      <c r="N89" s="51"/>
    </row>
    <row r="90" spans="1:14" ht="15.75" thickBot="1">
      <c r="B90" s="91" t="s">
        <v>2091</v>
      </c>
      <c r="C90" s="92"/>
      <c r="D90" s="92"/>
      <c r="E90" s="92"/>
      <c r="F90" s="92"/>
      <c r="G90" s="92"/>
      <c r="H90" s="92"/>
      <c r="I90" s="93"/>
      <c r="J90" s="94"/>
      <c r="K90" s="260">
        <v>0.05</v>
      </c>
      <c r="L90" s="795">
        <f>N83*K90</f>
        <v>8716.8261651678022</v>
      </c>
      <c r="M90" s="796"/>
      <c r="N90" s="51"/>
    </row>
    <row r="91" spans="1:14" ht="15.75" thickBot="1">
      <c r="B91" s="759" t="s">
        <v>2072</v>
      </c>
      <c r="C91" s="760"/>
      <c r="D91" s="760"/>
      <c r="E91" s="760"/>
      <c r="F91" s="760"/>
      <c r="G91" s="760"/>
      <c r="H91" s="760"/>
      <c r="I91" s="760"/>
      <c r="J91" s="760"/>
      <c r="K91" s="760"/>
      <c r="L91" s="760"/>
      <c r="M91" s="761"/>
      <c r="N91" s="52">
        <f>L88+L89+L90</f>
        <v>52300.956991006817</v>
      </c>
    </row>
    <row r="92" spans="1:14" ht="15.75" thickBot="1">
      <c r="B92" s="33"/>
      <c r="C92" s="34"/>
      <c r="D92" s="34"/>
      <c r="E92" s="34"/>
      <c r="F92" s="34"/>
      <c r="G92" s="34"/>
      <c r="H92" s="34"/>
      <c r="I92" s="34"/>
      <c r="J92" s="34"/>
      <c r="K92" s="34"/>
      <c r="L92" s="34"/>
      <c r="M92" s="34"/>
      <c r="N92" s="35"/>
    </row>
    <row r="93" spans="1:14" ht="15.75" thickBot="1">
      <c r="A93" t="s">
        <v>2114</v>
      </c>
      <c r="B93" s="759" t="s">
        <v>2113</v>
      </c>
      <c r="C93" s="760"/>
      <c r="D93" s="760"/>
      <c r="E93" s="760"/>
      <c r="F93" s="760"/>
      <c r="G93" s="760"/>
      <c r="H93" s="760"/>
      <c r="I93" s="760"/>
      <c r="J93" s="760"/>
      <c r="K93" s="760"/>
      <c r="L93" s="760"/>
      <c r="M93" s="761"/>
      <c r="N93" s="166">
        <f>N83+N91</f>
        <v>226637.48029436285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3" t="s">
        <v>2097</v>
      </c>
      <c r="C103" s="204"/>
      <c r="D103" s="204"/>
      <c r="E103" s="204"/>
      <c r="F103" s="204"/>
      <c r="G103" s="204"/>
      <c r="H103" s="204"/>
      <c r="I103" s="204"/>
      <c r="J103" s="204"/>
      <c r="K103" s="204"/>
      <c r="L103" s="204"/>
      <c r="M103" s="204"/>
      <c r="N103" s="205"/>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c r="B106" s="206"/>
      <c r="C106" s="207"/>
      <c r="D106" s="207"/>
      <c r="E106" s="207"/>
      <c r="F106" s="207"/>
      <c r="G106" s="207"/>
      <c r="H106" s="207"/>
      <c r="I106" s="207"/>
      <c r="J106" s="207"/>
      <c r="K106" s="207"/>
      <c r="L106" s="207"/>
      <c r="M106" s="207"/>
      <c r="N106" s="208"/>
    </row>
    <row r="107" spans="2:14" ht="15.75" thickBot="1">
      <c r="B107" s="209"/>
      <c r="C107" s="210"/>
      <c r="D107" s="210"/>
      <c r="E107" s="210"/>
      <c r="F107" s="210"/>
      <c r="G107" s="210"/>
      <c r="H107" s="210"/>
      <c r="I107" s="210"/>
      <c r="J107" s="210"/>
      <c r="K107" s="210"/>
      <c r="L107" s="210"/>
      <c r="M107" s="210"/>
      <c r="N107" s="211"/>
    </row>
    <row r="108" spans="2:14">
      <c r="B108" s="212"/>
      <c r="C108" s="213"/>
      <c r="D108" s="213"/>
      <c r="E108" s="213"/>
      <c r="F108" s="213"/>
      <c r="G108" s="213"/>
      <c r="H108" s="213"/>
      <c r="I108" s="213"/>
      <c r="J108" s="213"/>
      <c r="K108" s="213"/>
      <c r="L108" s="213"/>
      <c r="M108" s="213"/>
      <c r="N108" s="214"/>
    </row>
    <row r="109" spans="2:14">
      <c r="B109" s="198" t="s">
        <v>2098</v>
      </c>
      <c r="C109" s="31"/>
      <c r="D109" s="31"/>
      <c r="E109" s="31"/>
      <c r="F109" s="31"/>
      <c r="G109" s="31"/>
      <c r="H109" s="31"/>
      <c r="I109" s="31"/>
      <c r="J109" s="31"/>
      <c r="K109" s="31"/>
      <c r="L109" s="31"/>
      <c r="M109" s="31"/>
      <c r="N109" s="32"/>
    </row>
    <row r="110" spans="2:14" ht="15" customHeight="1">
      <c r="B110" s="797" t="s">
        <v>2099</v>
      </c>
      <c r="C110" s="798"/>
      <c r="D110" s="798"/>
      <c r="E110" s="798"/>
      <c r="F110" s="798"/>
      <c r="G110" s="798"/>
      <c r="H110" s="798"/>
      <c r="I110" s="798"/>
      <c r="J110" s="798"/>
      <c r="K110" s="798"/>
      <c r="L110" s="798"/>
      <c r="M110" s="798"/>
      <c r="N110" s="799"/>
    </row>
    <row r="111" spans="2:14" ht="15" customHeight="1">
      <c r="B111" s="797"/>
      <c r="C111" s="798"/>
      <c r="D111" s="798"/>
      <c r="E111" s="798"/>
      <c r="F111" s="798"/>
      <c r="G111" s="798"/>
      <c r="H111" s="798"/>
      <c r="I111" s="798"/>
      <c r="J111" s="798"/>
      <c r="K111" s="798"/>
      <c r="L111" s="798"/>
      <c r="M111" s="798"/>
      <c r="N111" s="799"/>
    </row>
    <row r="112" spans="2:14" ht="30" customHeight="1">
      <c r="B112" s="800" t="s">
        <v>2100</v>
      </c>
      <c r="C112" s="801"/>
      <c r="D112" s="801"/>
      <c r="E112" s="801"/>
      <c r="F112" s="801"/>
      <c r="G112" s="801"/>
      <c r="H112" s="801"/>
      <c r="I112" s="801"/>
      <c r="J112" s="801"/>
      <c r="K112" s="801"/>
      <c r="L112" s="801"/>
      <c r="M112" s="801"/>
      <c r="N112" s="802"/>
    </row>
    <row r="113" spans="2:14">
      <c r="B113" s="800"/>
      <c r="C113" s="801"/>
      <c r="D113" s="801"/>
      <c r="E113" s="801"/>
      <c r="F113" s="801"/>
      <c r="G113" s="801"/>
      <c r="H113" s="801"/>
      <c r="I113" s="801"/>
      <c r="J113" s="801"/>
      <c r="K113" s="801"/>
      <c r="L113" s="801"/>
      <c r="M113" s="801"/>
      <c r="N113" s="802"/>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286"/>
      <c r="C116" s="287"/>
      <c r="D116" s="287"/>
      <c r="E116" s="287"/>
      <c r="F116" s="287"/>
      <c r="G116" s="287"/>
      <c r="H116" s="287"/>
      <c r="I116" s="287"/>
      <c r="J116" s="287"/>
      <c r="K116" s="287"/>
      <c r="L116" s="287"/>
      <c r="M116" s="287"/>
      <c r="N116" s="288"/>
    </row>
    <row r="117" spans="2:14">
      <c r="B117" s="198"/>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736"/>
      <c r="K123" s="736"/>
      <c r="L123" s="736"/>
      <c r="M123" s="736"/>
      <c r="N123" s="737"/>
    </row>
    <row r="124" spans="2:14" ht="15.75" thickBot="1">
      <c r="B124" s="216" t="s">
        <v>2103</v>
      </c>
      <c r="C124" s="343"/>
      <c r="D124" s="343"/>
      <c r="E124" s="57"/>
      <c r="F124" s="57"/>
      <c r="G124" s="57"/>
      <c r="H124" s="57"/>
      <c r="I124" s="57"/>
      <c r="J124" s="738"/>
      <c r="K124" s="738"/>
      <c r="L124" s="738"/>
      <c r="M124" s="738"/>
      <c r="N124" s="739"/>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 customHeight="1" thickBot="1">
      <c r="A31" t="s">
        <v>21</v>
      </c>
      <c r="B31" s="80" t="s">
        <v>304</v>
      </c>
      <c r="C31" s="897" t="s">
        <v>2168</v>
      </c>
      <c r="D31" s="897"/>
      <c r="E31" s="897"/>
      <c r="F31" s="898"/>
      <c r="G31" s="898"/>
      <c r="H31" s="898"/>
      <c r="I31" s="898"/>
      <c r="J31" s="898"/>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819</v>
      </c>
      <c r="B36" s="772" t="str">
        <f>VLOOKUP(A36,EQUIPOS!A6:D154,3,FALSE)</f>
        <v>Cargador : Potencia en el volante 125 hp, Clasificación de RPM del motor 2300.</v>
      </c>
      <c r="C36" s="773"/>
      <c r="D36" s="773"/>
      <c r="E36" s="773"/>
      <c r="F36" s="773"/>
      <c r="G36" s="773"/>
      <c r="H36" s="774"/>
      <c r="I36" s="222"/>
      <c r="J36" s="223"/>
      <c r="K36" s="224">
        <f>VLOOKUP(A36,EQUIPOS!A6:D163,4,FALSE)</f>
        <v>165414.51938850479</v>
      </c>
      <c r="L36" s="225"/>
      <c r="M36" s="226">
        <v>30</v>
      </c>
      <c r="N36" s="227">
        <f>K36/M36</f>
        <v>5513.8173129501602</v>
      </c>
    </row>
    <row r="37" spans="1:14">
      <c r="A37" s="113" t="s">
        <v>837</v>
      </c>
      <c r="B37" s="772" t="str">
        <f>VLOOKUP(A37,EQUIPOS!A7:D154,3,FALSE)</f>
        <v>Compactador neumático de Potencia 70 HP, peso de 13 ton</v>
      </c>
      <c r="C37" s="773"/>
      <c r="D37" s="773"/>
      <c r="E37" s="773"/>
      <c r="F37" s="773"/>
      <c r="G37" s="773"/>
      <c r="H37" s="774"/>
      <c r="I37" s="222"/>
      <c r="J37" s="223"/>
      <c r="K37" s="224">
        <f>VLOOKUP(A37,EQUIPOS!A7:D164,4,FALSE)</f>
        <v>136681.41876730914</v>
      </c>
      <c r="L37" s="225"/>
      <c r="M37" s="226">
        <v>7</v>
      </c>
      <c r="N37" s="227">
        <f t="shared" ref="N37:N43" si="0">K37/M37</f>
        <v>19525.916966758447</v>
      </c>
    </row>
    <row r="38" spans="1:14">
      <c r="A38" t="s">
        <v>841</v>
      </c>
      <c r="B38" s="772" t="str">
        <f>VLOOKUP(A38,EQUIPOS!A8:D154,3,FALSE)</f>
        <v>Compactador tipo  POTENCIA: 105 HP, PESO: 6 ton</v>
      </c>
      <c r="C38" s="773"/>
      <c r="D38" s="773"/>
      <c r="E38" s="773"/>
      <c r="F38" s="773"/>
      <c r="G38" s="773"/>
      <c r="H38" s="774"/>
      <c r="I38" s="222"/>
      <c r="J38" s="223"/>
      <c r="K38" s="224">
        <f>VLOOKUP(A38,EQUIPOS!A8:D165,4,FALSE)</f>
        <v>111353.290282653</v>
      </c>
      <c r="L38" s="225"/>
      <c r="M38" s="226">
        <v>7</v>
      </c>
      <c r="N38" s="227">
        <f t="shared" si="0"/>
        <v>15907.612897521858</v>
      </c>
    </row>
    <row r="39" spans="1:14">
      <c r="A39" t="s">
        <v>977</v>
      </c>
      <c r="B39" s="772" t="str">
        <f>VLOOKUP(A39,EQUIPOS!A9:D154,3,FALSE)</f>
        <v>Planta de asfalto en frio</v>
      </c>
      <c r="C39" s="773"/>
      <c r="D39" s="773"/>
      <c r="E39" s="773"/>
      <c r="F39" s="773"/>
      <c r="G39" s="773"/>
      <c r="H39" s="774"/>
      <c r="I39" s="222"/>
      <c r="J39" s="223"/>
      <c r="K39" s="224">
        <f>VLOOKUP(A39,EQUIPOS!A9:D166,4,FALSE)</f>
        <v>251367.96946453408</v>
      </c>
      <c r="L39" s="225"/>
      <c r="M39" s="226">
        <v>9</v>
      </c>
      <c r="N39" s="227">
        <f t="shared" si="0"/>
        <v>27929.774384948232</v>
      </c>
    </row>
    <row r="40" spans="1:14">
      <c r="A40" t="s">
        <v>981</v>
      </c>
      <c r="B40" s="772" t="str">
        <f>VLOOKUP(A40,EQUIPOS!A10:D154,3,FALSE)</f>
        <v>Planta trituradora</v>
      </c>
      <c r="C40" s="773"/>
      <c r="D40" s="773"/>
      <c r="E40" s="773"/>
      <c r="F40" s="773"/>
      <c r="G40" s="773"/>
      <c r="H40" s="774"/>
      <c r="I40" s="222"/>
      <c r="J40" s="223"/>
      <c r="K40" s="224">
        <f>VLOOKUP(A40,EQUIPOS!A10:D167,4,FALSE)</f>
        <v>522759.86824479204</v>
      </c>
      <c r="L40" s="225"/>
      <c r="M40" s="226">
        <v>30</v>
      </c>
      <c r="N40" s="227">
        <f t="shared" si="0"/>
        <v>17425.32894149307</v>
      </c>
    </row>
    <row r="41" spans="1:14">
      <c r="A41" t="s">
        <v>1007</v>
      </c>
      <c r="B41" s="772" t="str">
        <f>VLOOKUP(A41,EQUIPOS!A11:D155,3,FALSE)</f>
        <v xml:space="preserve">Retroexcavadora E-200 sobre orugas
</v>
      </c>
      <c r="C41" s="773"/>
      <c r="D41" s="773"/>
      <c r="E41" s="773"/>
      <c r="F41" s="773"/>
      <c r="G41" s="773"/>
      <c r="H41" s="774"/>
      <c r="I41" s="222"/>
      <c r="J41" s="223"/>
      <c r="K41" s="224">
        <f>VLOOKUP(A41,EQUIPOS!A11:D168,4,FALSE)</f>
        <v>210024.19001165734</v>
      </c>
      <c r="L41" s="225"/>
      <c r="M41" s="226">
        <v>30</v>
      </c>
      <c r="N41" s="227">
        <f t="shared" si="0"/>
        <v>7000.806333721911</v>
      </c>
    </row>
    <row r="42" spans="1:14">
      <c r="A42" t="s">
        <v>1059</v>
      </c>
      <c r="B42" s="772" t="str">
        <f>VLOOKUP(A42,EQUIPOS!A12:D156,3,FALSE)</f>
        <v xml:space="preserve">Terminadora de asfalto (Finisher), potencia en el volante 174 HP, R=20M3/H, velocidad de desplazamiento 114 m/min
</v>
      </c>
      <c r="C42" s="773"/>
      <c r="D42" s="773"/>
      <c r="E42" s="773"/>
      <c r="F42" s="773"/>
      <c r="G42" s="773"/>
      <c r="H42" s="774"/>
      <c r="I42" s="222"/>
      <c r="J42" s="223"/>
      <c r="K42" s="224">
        <f>VLOOKUP(A42,EQUIPOS!A12:D169,4,FALSE)</f>
        <v>222361.14354313904</v>
      </c>
      <c r="L42" s="225"/>
      <c r="M42" s="226">
        <v>7</v>
      </c>
      <c r="N42" s="227">
        <f t="shared" si="0"/>
        <v>31765.877649019862</v>
      </c>
    </row>
    <row r="43" spans="1:14">
      <c r="A43" t="s">
        <v>1077</v>
      </c>
      <c r="B43" s="772" t="str">
        <f>VLOOKUP(A43,EQUIPOS!A13:D157,3,FALSE)</f>
        <v>Volqueta 6 m3</v>
      </c>
      <c r="C43" s="773"/>
      <c r="D43" s="773"/>
      <c r="E43" s="773"/>
      <c r="F43" s="773"/>
      <c r="G43" s="773"/>
      <c r="H43" s="774"/>
      <c r="I43" s="222"/>
      <c r="J43" s="223"/>
      <c r="K43" s="224">
        <f>VLOOKUP(A43,EQUIPOS!A13:D170,4,FALSE)</f>
        <v>91509.332647680494</v>
      </c>
      <c r="L43" s="225"/>
      <c r="M43" s="226">
        <v>9</v>
      </c>
      <c r="N43" s="227">
        <f t="shared" si="0"/>
        <v>10167.703627520055</v>
      </c>
    </row>
    <row r="44" spans="1:14">
      <c r="B44" s="772"/>
      <c r="C44" s="773"/>
      <c r="D44" s="773"/>
      <c r="E44" s="773"/>
      <c r="F44" s="773"/>
      <c r="G44" s="773"/>
      <c r="H44" s="774"/>
      <c r="I44" s="775"/>
      <c r="J44" s="756"/>
      <c r="K44" s="224"/>
      <c r="L44" s="776"/>
      <c r="M44" s="777"/>
      <c r="N44" s="227"/>
    </row>
    <row r="45" spans="1:14">
      <c r="B45" s="772"/>
      <c r="C45" s="773"/>
      <c r="D45" s="773"/>
      <c r="E45" s="778"/>
      <c r="F45" s="773"/>
      <c r="G45" s="773"/>
      <c r="H45" s="774"/>
      <c r="I45" s="36"/>
      <c r="J45" s="37"/>
      <c r="K45" s="229"/>
      <c r="L45" s="231"/>
      <c r="M45" s="232"/>
      <c r="N45" s="233"/>
    </row>
    <row r="46" spans="1:14">
      <c r="B46" s="779" t="s">
        <v>2105</v>
      </c>
      <c r="C46" s="780"/>
      <c r="D46" s="780"/>
      <c r="E46" s="38"/>
      <c r="F46" s="39"/>
      <c r="G46" s="39"/>
      <c r="H46" s="40"/>
      <c r="I46" s="36"/>
      <c r="J46" s="37"/>
      <c r="K46" s="234"/>
      <c r="L46" s="231"/>
      <c r="M46" s="351">
        <v>0.1</v>
      </c>
      <c r="N46" s="295">
        <f>N80*M46</f>
        <v>1218.1580460889206</v>
      </c>
    </row>
    <row r="47" spans="1:14" ht="15.75" thickBot="1">
      <c r="B47" s="772"/>
      <c r="C47" s="773"/>
      <c r="D47" s="773"/>
      <c r="E47" s="773"/>
      <c r="F47" s="773"/>
      <c r="G47" s="773"/>
      <c r="H47" s="774"/>
      <c r="I47" s="781"/>
      <c r="J47" s="782"/>
      <c r="K47" s="41"/>
      <c r="L47" s="783"/>
      <c r="M47" s="784"/>
      <c r="N47" s="105"/>
    </row>
    <row r="48" spans="1:14" ht="15.75" thickBot="1">
      <c r="B48" s="759" t="s">
        <v>2072</v>
      </c>
      <c r="C48" s="760"/>
      <c r="D48" s="760"/>
      <c r="E48" s="760"/>
      <c r="F48" s="760"/>
      <c r="G48" s="760"/>
      <c r="H48" s="760"/>
      <c r="I48" s="760"/>
      <c r="J48" s="760"/>
      <c r="K48" s="760"/>
      <c r="L48" s="760"/>
      <c r="M48" s="761"/>
      <c r="N48" s="344">
        <f>SUM(N36:N47)</f>
        <v>136454.99616002251</v>
      </c>
    </row>
    <row r="49" spans="1:14">
      <c r="B49" s="235"/>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750" t="s">
        <v>2063</v>
      </c>
      <c r="C52" s="751"/>
      <c r="D52" s="751"/>
      <c r="E52" s="751"/>
      <c r="F52" s="751"/>
      <c r="G52" s="751"/>
      <c r="H52" s="751"/>
      <c r="I52" s="752"/>
      <c r="J52" s="270" t="s">
        <v>2065</v>
      </c>
      <c r="K52" s="85" t="s">
        <v>2066</v>
      </c>
      <c r="L52" s="753" t="s">
        <v>2074</v>
      </c>
      <c r="M52" s="752"/>
      <c r="N52" s="86" t="s">
        <v>2071</v>
      </c>
    </row>
    <row r="53" spans="1:14">
      <c r="A53" t="s">
        <v>1117</v>
      </c>
      <c r="B53" s="43" t="str">
        <f>VLOOKUP(A53,MATERIALES!A5:D373,3,FALSE)</f>
        <v>Agregado Petreo para Triturar (Crudo)</v>
      </c>
      <c r="C53" s="236"/>
      <c r="D53" s="236"/>
      <c r="E53" s="236"/>
      <c r="F53" s="236"/>
      <c r="G53" s="236"/>
      <c r="H53" s="236"/>
      <c r="I53" s="223"/>
      <c r="J53" s="200" t="str">
        <f>VLOOKUP(A53,MATERIALES!A7:D645,2,FALSE)</f>
        <v>m3</v>
      </c>
      <c r="K53" s="237">
        <v>1.4</v>
      </c>
      <c r="L53" s="222"/>
      <c r="M53" s="352">
        <f>VLOOKUP(A53,MATERIALES!A5:D396,4,FALSE)</f>
        <v>26654.735894889112</v>
      </c>
      <c r="N53" s="227">
        <f>K53*M53</f>
        <v>37316.630252844756</v>
      </c>
    </row>
    <row r="54" spans="1:14">
      <c r="A54" s="108" t="s">
        <v>1131</v>
      </c>
      <c r="B54" s="43" t="str">
        <f>VLOOKUP(A54,MATERIALES!A6:D373,3,FALSE)</f>
        <v>Agua</v>
      </c>
      <c r="C54" s="236"/>
      <c r="D54" s="236"/>
      <c r="E54" s="236"/>
      <c r="F54" s="236"/>
      <c r="G54" s="236"/>
      <c r="H54" s="236"/>
      <c r="I54" s="223"/>
      <c r="J54" s="200" t="str">
        <f>VLOOKUP(A54,MATERIALES!A8:D646,2,FALSE)</f>
        <v>lt</v>
      </c>
      <c r="K54" s="237">
        <v>25</v>
      </c>
      <c r="L54" s="222"/>
      <c r="M54" s="352">
        <f>VLOOKUP(A54,MATERIALES!A6:D397,4,FALSE)</f>
        <v>56.024337816260008</v>
      </c>
      <c r="N54" s="227">
        <f>K54*M54</f>
        <v>1400.6084454065001</v>
      </c>
    </row>
    <row r="55" spans="1:14">
      <c r="B55" s="43"/>
      <c r="C55" s="236"/>
      <c r="D55" s="236"/>
      <c r="E55" s="236"/>
      <c r="F55" s="236"/>
      <c r="G55" s="236"/>
      <c r="H55" s="236"/>
      <c r="I55" s="223"/>
      <c r="J55" s="200"/>
      <c r="K55" s="237"/>
      <c r="L55" s="222"/>
      <c r="M55" s="238"/>
      <c r="N55" s="239"/>
    </row>
    <row r="56" spans="1:14">
      <c r="B56" s="43"/>
      <c r="C56" s="236"/>
      <c r="D56" s="236"/>
      <c r="E56" s="236"/>
      <c r="F56" s="236"/>
      <c r="G56" s="236"/>
      <c r="H56" s="236"/>
      <c r="I56" s="223"/>
      <c r="J56" s="200"/>
      <c r="K56" s="237"/>
      <c r="L56" s="222"/>
      <c r="M56" s="238"/>
      <c r="N56" s="239"/>
    </row>
    <row r="57" spans="1:14" ht="15.75" thickBot="1">
      <c r="B57" s="754"/>
      <c r="C57" s="755"/>
      <c r="D57" s="755"/>
      <c r="E57" s="755"/>
      <c r="F57" s="755"/>
      <c r="G57" s="755"/>
      <c r="H57" s="755"/>
      <c r="I57" s="756"/>
      <c r="J57" s="42"/>
      <c r="K57" s="44"/>
      <c r="L57" s="757"/>
      <c r="M57" s="758"/>
      <c r="N57" s="45"/>
    </row>
    <row r="58" spans="1:14" ht="15.75" thickBot="1">
      <c r="B58" s="759" t="s">
        <v>2072</v>
      </c>
      <c r="C58" s="760"/>
      <c r="D58" s="760"/>
      <c r="E58" s="760"/>
      <c r="F58" s="760"/>
      <c r="G58" s="760"/>
      <c r="H58" s="760"/>
      <c r="I58" s="760"/>
      <c r="J58" s="760"/>
      <c r="K58" s="760"/>
      <c r="L58" s="760"/>
      <c r="M58" s="761"/>
      <c r="N58" s="344">
        <f>SUM(N53:N57)</f>
        <v>38717.238698251254</v>
      </c>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8" t="s">
        <v>2076</v>
      </c>
      <c r="C62" s="269"/>
      <c r="D62" s="269"/>
      <c r="E62" s="269"/>
      <c r="F62" s="269"/>
      <c r="G62" s="269"/>
      <c r="H62" s="73" t="s">
        <v>2065</v>
      </c>
      <c r="I62" s="74" t="s">
        <v>2077</v>
      </c>
      <c r="J62" s="75" t="s">
        <v>2106</v>
      </c>
      <c r="K62" s="73" t="s">
        <v>2107</v>
      </c>
      <c r="L62" s="762" t="s">
        <v>2080</v>
      </c>
      <c r="M62" s="735"/>
      <c r="N62" s="76" t="s">
        <v>2071</v>
      </c>
    </row>
    <row r="63" spans="1:14">
      <c r="A63" t="s">
        <v>1852</v>
      </c>
      <c r="B63" s="46" t="str">
        <f>VLOOKUP(A63,TRANSPORTE!A5:D117,3,FALSE)</f>
        <v>Transporte de Material Crudo de Rio</v>
      </c>
      <c r="C63" s="272"/>
      <c r="D63" s="272"/>
      <c r="E63" s="272"/>
      <c r="F63" s="272"/>
      <c r="G63" s="272"/>
      <c r="H63" s="266" t="s">
        <v>2122</v>
      </c>
      <c r="I63" s="234">
        <v>1.4</v>
      </c>
      <c r="J63" s="241">
        <v>1</v>
      </c>
      <c r="K63" s="234">
        <f>I63*J63</f>
        <v>1.4</v>
      </c>
      <c r="L63" s="763">
        <f>VLOOKUP(A63,TRANSPORTE!A5:D117,4,FALSE)</f>
        <v>1355.0479121462611</v>
      </c>
      <c r="M63" s="764"/>
      <c r="N63" s="242">
        <f>K63*L63</f>
        <v>1897.0670770047655</v>
      </c>
    </row>
    <row r="64" spans="1:14">
      <c r="A64" t="s">
        <v>1817</v>
      </c>
      <c r="B64" s="46" t="str">
        <f>VLOOKUP(A64,TRANSPORTE!A6:D117,3,FALSE)</f>
        <v xml:space="preserve">Transporte de Mezcla Abierta en Frio MAF-38 </v>
      </c>
      <c r="C64" s="47"/>
      <c r="D64" s="47"/>
      <c r="E64" s="47"/>
      <c r="F64" s="47"/>
      <c r="G64" s="47"/>
      <c r="H64" s="266" t="s">
        <v>2122</v>
      </c>
      <c r="I64" s="234">
        <v>1.25</v>
      </c>
      <c r="J64" s="241">
        <v>1</v>
      </c>
      <c r="K64" s="234">
        <f>I64*J64</f>
        <v>1.25</v>
      </c>
      <c r="L64" s="763">
        <f>VLOOKUP(A64,TRANSPORTE!A6:D117,4,FALSE)</f>
        <v>1355.0479121462611</v>
      </c>
      <c r="M64" s="764"/>
      <c r="N64" s="242">
        <f>K64*L64</f>
        <v>1693.8098901828264</v>
      </c>
    </row>
    <row r="65" spans="1:15">
      <c r="B65" s="46"/>
      <c r="C65" s="47"/>
      <c r="D65" s="47"/>
      <c r="E65" s="47"/>
      <c r="F65" s="47"/>
      <c r="G65" s="47"/>
      <c r="H65" s="243"/>
      <c r="I65" s="234"/>
      <c r="J65" s="234"/>
      <c r="K65" s="234"/>
      <c r="L65" s="244"/>
      <c r="M65" s="245"/>
      <c r="N65" s="246"/>
    </row>
    <row r="66" spans="1:15">
      <c r="B66" s="46"/>
      <c r="C66" s="47"/>
      <c r="D66" s="47"/>
      <c r="E66" s="47"/>
      <c r="F66" s="47"/>
      <c r="G66" s="47"/>
      <c r="H66" s="243"/>
      <c r="I66" s="234"/>
      <c r="J66" s="234"/>
      <c r="K66" s="234"/>
      <c r="L66" s="244"/>
      <c r="M66" s="245"/>
      <c r="N66" s="246"/>
    </row>
    <row r="67" spans="1:15">
      <c r="B67" s="46"/>
      <c r="C67" s="47"/>
      <c r="D67" s="47"/>
      <c r="E67" s="47"/>
      <c r="F67" s="47"/>
      <c r="G67" s="47"/>
      <c r="H67" s="243"/>
      <c r="I67" s="234"/>
      <c r="J67" s="234"/>
      <c r="K67" s="234"/>
      <c r="L67" s="244"/>
      <c r="M67" s="245"/>
      <c r="N67" s="246"/>
    </row>
    <row r="68" spans="1:15" ht="15.75" thickBot="1">
      <c r="B68" s="264"/>
      <c r="C68" s="265"/>
      <c r="D68" s="265"/>
      <c r="E68" s="265"/>
      <c r="F68" s="265"/>
      <c r="G68" s="265"/>
      <c r="H68" s="48"/>
      <c r="I68" s="124"/>
      <c r="J68" s="124"/>
      <c r="K68" s="124"/>
      <c r="L68" s="748"/>
      <c r="M68" s="749"/>
      <c r="N68" s="125"/>
    </row>
    <row r="69" spans="1:15" ht="15.75" thickBot="1">
      <c r="B69" s="765" t="s">
        <v>2072</v>
      </c>
      <c r="C69" s="766"/>
      <c r="D69" s="766"/>
      <c r="E69" s="766"/>
      <c r="F69" s="766"/>
      <c r="G69" s="766"/>
      <c r="H69" s="766"/>
      <c r="I69" s="766"/>
      <c r="J69" s="766"/>
      <c r="K69" s="766"/>
      <c r="L69" s="766"/>
      <c r="M69" s="767"/>
      <c r="N69" s="104">
        <f>N63+N64+N65+N66+N67</f>
        <v>3590.8769671875916</v>
      </c>
    </row>
    <row r="70" spans="1:15">
      <c r="B70" s="33"/>
      <c r="C70" s="34"/>
      <c r="D70" s="34"/>
      <c r="E70" s="34"/>
      <c r="F70" s="34"/>
      <c r="G70" s="34"/>
      <c r="H70" s="34"/>
      <c r="I70" s="34"/>
      <c r="J70" s="34"/>
      <c r="K70" s="34"/>
      <c r="L70" s="34"/>
      <c r="M70" s="34"/>
      <c r="N70" s="35"/>
    </row>
    <row r="71" spans="1:15">
      <c r="B71" s="64" t="s">
        <v>2081</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785" t="s">
        <v>2108</v>
      </c>
      <c r="C73" s="786"/>
      <c r="D73" s="786"/>
      <c r="E73" s="786"/>
      <c r="F73" s="786"/>
      <c r="G73" s="786"/>
      <c r="H73" s="786"/>
      <c r="I73" s="73" t="s">
        <v>2082</v>
      </c>
      <c r="J73" s="75" t="s">
        <v>2109</v>
      </c>
      <c r="K73" s="74" t="s">
        <v>2084</v>
      </c>
      <c r="L73" s="787" t="s">
        <v>2070</v>
      </c>
      <c r="M73" s="788"/>
      <c r="N73" s="98" t="s">
        <v>2071</v>
      </c>
    </row>
    <row r="74" spans="1:15">
      <c r="A74" t="s">
        <v>718</v>
      </c>
      <c r="B74" s="49" t="str">
        <f>VLOOKUP(A74,'MANO DE OBRA'!A8:D68,3,FALSE)</f>
        <v>Obrero (8)</v>
      </c>
      <c r="C74" s="47"/>
      <c r="D74" s="47"/>
      <c r="E74" s="47"/>
      <c r="F74" s="47"/>
      <c r="G74" s="47"/>
      <c r="H74" s="47"/>
      <c r="I74" s="247">
        <f>K74/J74*100</f>
        <v>270661.59999999998</v>
      </c>
      <c r="J74" s="248">
        <v>185</v>
      </c>
      <c r="K74" s="249">
        <f>VLOOKUP(A74,'MANO DE OBRA'!A8:D99,4,FALSE)</f>
        <v>500723.95999999996</v>
      </c>
      <c r="L74" s="50"/>
      <c r="M74" s="250">
        <v>63</v>
      </c>
      <c r="N74" s="345">
        <f>K74/M74</f>
        <v>7947.9993650793649</v>
      </c>
      <c r="O74" s="106"/>
    </row>
    <row r="75" spans="1:15">
      <c r="A75" t="s">
        <v>728</v>
      </c>
      <c r="B75" s="49" t="str">
        <f>VLOOKUP(A75,'MANO DE OBRA'!A8:D69,3,FALSE)</f>
        <v>Oficial</v>
      </c>
      <c r="C75" s="47"/>
      <c r="D75" s="47"/>
      <c r="E75" s="47"/>
      <c r="F75" s="47"/>
      <c r="G75" s="47"/>
      <c r="H75" s="47"/>
      <c r="I75" s="247">
        <f>K75/J75*100</f>
        <v>57668.23979157189</v>
      </c>
      <c r="J75" s="248">
        <v>185</v>
      </c>
      <c r="K75" s="249">
        <f>VLOOKUP(A75,'MANO DE OBRA'!A8:D100,4,FALSE)</f>
        <v>106686.24361440798</v>
      </c>
      <c r="L75" s="50"/>
      <c r="M75" s="254">
        <v>63</v>
      </c>
      <c r="N75" s="345">
        <f>K75/M75</f>
        <v>1693.4324383239361</v>
      </c>
    </row>
    <row r="76" spans="1:15">
      <c r="A76" t="s">
        <v>756</v>
      </c>
      <c r="B76" s="49" t="str">
        <f>VLOOKUP(A76,'MANO DE OBRA'!A9:D70,3,FALSE)</f>
        <v>Rastrilleros (2)</v>
      </c>
      <c r="C76" s="47"/>
      <c r="D76" s="47"/>
      <c r="E76" s="47"/>
      <c r="F76" s="47"/>
      <c r="G76" s="47"/>
      <c r="H76" s="47"/>
      <c r="I76" s="247">
        <f>K76/J76*100</f>
        <v>86502.359687357821</v>
      </c>
      <c r="J76" s="248">
        <v>185</v>
      </c>
      <c r="K76" s="249">
        <f>VLOOKUP(A76,'MANO DE OBRA'!A9:D101,4,FALSE)</f>
        <v>160029.36542161196</v>
      </c>
      <c r="L76" s="50"/>
      <c r="M76" s="255">
        <v>63</v>
      </c>
      <c r="N76" s="345">
        <f>K76/M76</f>
        <v>2540.1486574859041</v>
      </c>
    </row>
    <row r="77" spans="1:15">
      <c r="B77" s="49"/>
      <c r="C77" s="47"/>
      <c r="D77" s="47"/>
      <c r="E77" s="47"/>
      <c r="F77" s="47"/>
      <c r="G77" s="47"/>
      <c r="H77" s="47"/>
      <c r="I77" s="234"/>
      <c r="J77" s="252"/>
      <c r="K77" s="253"/>
      <c r="L77" s="273"/>
      <c r="M77" s="255"/>
      <c r="N77" s="251"/>
    </row>
    <row r="78" spans="1:15">
      <c r="B78" s="49"/>
      <c r="C78" s="47"/>
      <c r="D78" s="47"/>
      <c r="E78" s="47"/>
      <c r="F78" s="47"/>
      <c r="G78" s="47"/>
      <c r="H78" s="47"/>
      <c r="I78" s="234"/>
      <c r="J78" s="252"/>
      <c r="K78" s="253"/>
      <c r="L78" s="273"/>
      <c r="M78" s="255"/>
      <c r="N78" s="251"/>
    </row>
    <row r="79" spans="1:15" ht="15.75" thickBot="1">
      <c r="B79" s="746"/>
      <c r="C79" s="747"/>
      <c r="D79" s="747"/>
      <c r="E79" s="747"/>
      <c r="F79" s="747"/>
      <c r="G79" s="747"/>
      <c r="H79" s="747"/>
      <c r="I79" s="124"/>
      <c r="J79" s="124"/>
      <c r="K79" s="124"/>
      <c r="L79" s="847"/>
      <c r="M79" s="847"/>
      <c r="N79" s="45"/>
    </row>
    <row r="80" spans="1:15" ht="15.75" thickBot="1">
      <c r="B80" s="765" t="s">
        <v>2072</v>
      </c>
      <c r="C80" s="766"/>
      <c r="D80" s="766"/>
      <c r="E80" s="766"/>
      <c r="F80" s="766"/>
      <c r="G80" s="766"/>
      <c r="H80" s="766"/>
      <c r="I80" s="766"/>
      <c r="J80" s="766"/>
      <c r="K80" s="766"/>
      <c r="L80" s="766"/>
      <c r="M80" s="767"/>
      <c r="N80" s="256">
        <f>SUM(N74:N79)</f>
        <v>12181.580460889205</v>
      </c>
    </row>
    <row r="81" spans="1:14" ht="15.75" thickBot="1">
      <c r="B81" s="33"/>
      <c r="C81" s="34"/>
      <c r="D81" s="34"/>
      <c r="E81" s="34"/>
      <c r="F81" s="34"/>
      <c r="G81" s="34"/>
      <c r="H81" s="34"/>
      <c r="I81" s="34"/>
      <c r="J81" s="34"/>
      <c r="K81" s="34"/>
      <c r="L81" s="34"/>
      <c r="M81" s="34"/>
      <c r="N81" s="35"/>
    </row>
    <row r="82" spans="1:14" ht="15.75" thickBot="1">
      <c r="B82" s="759" t="s">
        <v>2085</v>
      </c>
      <c r="C82" s="760"/>
      <c r="D82" s="760"/>
      <c r="E82" s="760"/>
      <c r="F82" s="760"/>
      <c r="G82" s="760"/>
      <c r="H82" s="760"/>
      <c r="I82" s="760"/>
      <c r="J82" s="760"/>
      <c r="K82" s="760"/>
      <c r="L82" s="760"/>
      <c r="M82" s="761"/>
      <c r="N82" s="99">
        <f>N48+N58+N69+N80</f>
        <v>190944.69228635056</v>
      </c>
    </row>
    <row r="83" spans="1:14">
      <c r="B83" s="33"/>
      <c r="C83" s="34"/>
      <c r="D83" s="34"/>
      <c r="E83" s="34"/>
      <c r="F83" s="34"/>
      <c r="G83" s="34"/>
      <c r="H83" s="34"/>
      <c r="I83" s="34"/>
      <c r="J83" s="34"/>
      <c r="K83" s="34"/>
      <c r="L83" s="34"/>
      <c r="M83" s="34"/>
      <c r="N83" s="35"/>
    </row>
    <row r="84" spans="1:14">
      <c r="B84" s="64" t="s">
        <v>2086</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750" t="s">
        <v>2110</v>
      </c>
      <c r="C86" s="751"/>
      <c r="D86" s="751"/>
      <c r="E86" s="751"/>
      <c r="F86" s="751"/>
      <c r="G86" s="751"/>
      <c r="H86" s="751"/>
      <c r="I86" s="269"/>
      <c r="J86" s="289"/>
      <c r="K86" s="257" t="s">
        <v>2087</v>
      </c>
      <c r="L86" s="789" t="s">
        <v>2088</v>
      </c>
      <c r="M86" s="790"/>
      <c r="N86" s="258"/>
    </row>
    <row r="87" spans="1:14">
      <c r="B87" s="791" t="s">
        <v>2111</v>
      </c>
      <c r="C87" s="792"/>
      <c r="D87" s="792"/>
      <c r="E87" s="792"/>
      <c r="F87" s="792"/>
      <c r="G87" s="792"/>
      <c r="H87" s="792"/>
      <c r="I87" s="87"/>
      <c r="J87" s="88"/>
      <c r="K87" s="259">
        <v>0.2</v>
      </c>
      <c r="L87" s="793">
        <f>N82*K87</f>
        <v>38188.938457270116</v>
      </c>
      <c r="M87" s="794"/>
      <c r="N87" s="51"/>
    </row>
    <row r="88" spans="1:14">
      <c r="B88" s="89" t="s">
        <v>2090</v>
      </c>
      <c r="C88" s="90"/>
      <c r="D88" s="90"/>
      <c r="E88" s="90"/>
      <c r="F88" s="90"/>
      <c r="G88" s="90"/>
      <c r="H88" s="90"/>
      <c r="I88" s="87"/>
      <c r="J88" s="88"/>
      <c r="K88" s="259">
        <v>0.05</v>
      </c>
      <c r="L88" s="793">
        <f>N82*K88</f>
        <v>9547.2346143175291</v>
      </c>
      <c r="M88" s="794"/>
      <c r="N88" s="51"/>
    </row>
    <row r="89" spans="1:14" ht="15.75" thickBot="1">
      <c r="B89" s="91" t="s">
        <v>2091</v>
      </c>
      <c r="C89" s="92"/>
      <c r="D89" s="92"/>
      <c r="E89" s="92"/>
      <c r="F89" s="92"/>
      <c r="G89" s="92"/>
      <c r="H89" s="92"/>
      <c r="I89" s="93"/>
      <c r="J89" s="94"/>
      <c r="K89" s="260">
        <v>0.05</v>
      </c>
      <c r="L89" s="795">
        <f>N82*K89</f>
        <v>9547.2346143175291</v>
      </c>
      <c r="M89" s="796"/>
      <c r="N89" s="51"/>
    </row>
    <row r="90" spans="1:14" ht="15.75" thickBot="1">
      <c r="B90" s="759" t="s">
        <v>2072</v>
      </c>
      <c r="C90" s="760"/>
      <c r="D90" s="760"/>
      <c r="E90" s="760"/>
      <c r="F90" s="760"/>
      <c r="G90" s="760"/>
      <c r="H90" s="760"/>
      <c r="I90" s="760"/>
      <c r="J90" s="760"/>
      <c r="K90" s="760"/>
      <c r="L90" s="760"/>
      <c r="M90" s="761"/>
      <c r="N90" s="52">
        <f>L87+L88+L89</f>
        <v>57283.407685905178</v>
      </c>
    </row>
    <row r="91" spans="1:14" ht="15.75" thickBot="1">
      <c r="B91" s="33"/>
      <c r="C91" s="34"/>
      <c r="D91" s="34"/>
      <c r="E91" s="34"/>
      <c r="F91" s="34"/>
      <c r="G91" s="34"/>
      <c r="H91" s="34"/>
      <c r="I91" s="34"/>
      <c r="J91" s="34"/>
      <c r="K91" s="34"/>
      <c r="L91" s="34"/>
      <c r="M91" s="34"/>
      <c r="N91" s="35"/>
    </row>
    <row r="92" spans="1:14" ht="15.75" thickBot="1">
      <c r="A92" t="s">
        <v>2114</v>
      </c>
      <c r="B92" s="759" t="s">
        <v>2113</v>
      </c>
      <c r="C92" s="760"/>
      <c r="D92" s="760"/>
      <c r="E92" s="760"/>
      <c r="F92" s="760"/>
      <c r="G92" s="760"/>
      <c r="H92" s="760"/>
      <c r="I92" s="760"/>
      <c r="J92" s="760"/>
      <c r="K92" s="760"/>
      <c r="L92" s="760"/>
      <c r="M92" s="761"/>
      <c r="N92" s="166">
        <f>N82+N90</f>
        <v>248228.09997225573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2093</v>
      </c>
      <c r="F97" s="53"/>
      <c r="G97" s="53"/>
      <c r="H97" s="53"/>
      <c r="I97" s="53"/>
      <c r="J97" s="53"/>
      <c r="K97" s="12"/>
      <c r="L97" s="12"/>
      <c r="M97" s="12"/>
      <c r="N97" s="17"/>
    </row>
    <row r="98" spans="2:14">
      <c r="B98" s="16"/>
      <c r="C98" s="12"/>
      <c r="D98" s="12"/>
      <c r="E98" s="12" t="s">
        <v>2094</v>
      </c>
      <c r="F98" s="12"/>
      <c r="G98" s="12"/>
      <c r="H98" s="12"/>
      <c r="I98" s="12"/>
      <c r="J98" s="12"/>
      <c r="K98" s="12"/>
      <c r="L98" s="12"/>
      <c r="M98" s="12"/>
      <c r="N98" s="17"/>
    </row>
    <row r="99" spans="2:14">
      <c r="B99" s="16"/>
      <c r="C99" s="12"/>
      <c r="D99" s="12"/>
      <c r="E99" s="12" t="s">
        <v>2095</v>
      </c>
      <c r="F99" s="12"/>
      <c r="G99" s="12"/>
      <c r="H99" s="12"/>
      <c r="I99" s="12"/>
      <c r="J99" s="12"/>
      <c r="K99" s="12"/>
      <c r="L99" s="12"/>
      <c r="M99" s="12"/>
      <c r="N99" s="17"/>
    </row>
    <row r="100" spans="2:14">
      <c r="B100" s="16"/>
      <c r="C100" s="12"/>
      <c r="D100" s="12"/>
      <c r="E100" s="12" t="s">
        <v>2096</v>
      </c>
      <c r="F100" s="12"/>
      <c r="G100" s="12"/>
      <c r="H100" s="12"/>
      <c r="I100" s="12"/>
      <c r="J100" s="12"/>
      <c r="K100" s="12"/>
      <c r="L100" s="12"/>
      <c r="M100" s="12"/>
      <c r="N100" s="17"/>
    </row>
    <row r="101" spans="2:14" ht="15.75" thickBot="1">
      <c r="B101" s="16"/>
      <c r="C101" s="12"/>
      <c r="D101" s="12"/>
      <c r="E101" s="12"/>
      <c r="F101" s="12" t="s">
        <v>7</v>
      </c>
      <c r="G101" s="12"/>
      <c r="H101" s="12"/>
      <c r="I101" s="12"/>
      <c r="J101" s="12"/>
      <c r="K101" s="12"/>
      <c r="L101" s="12"/>
      <c r="M101" s="12"/>
      <c r="N101" s="17"/>
    </row>
    <row r="102" spans="2:14">
      <c r="B102" s="203" t="s">
        <v>2097</v>
      </c>
      <c r="C102" s="204"/>
      <c r="D102" s="204"/>
      <c r="E102" s="204"/>
      <c r="F102" s="204"/>
      <c r="G102" s="204"/>
      <c r="H102" s="204"/>
      <c r="I102" s="204"/>
      <c r="J102" s="204"/>
      <c r="K102" s="204"/>
      <c r="L102" s="204"/>
      <c r="M102" s="204"/>
      <c r="N102" s="205"/>
    </row>
    <row r="103" spans="2:14">
      <c r="B103" s="206"/>
      <c r="C103" s="207"/>
      <c r="D103" s="207"/>
      <c r="E103" s="207"/>
      <c r="F103" s="207"/>
      <c r="G103" s="207"/>
      <c r="H103" s="207"/>
      <c r="I103" s="207"/>
      <c r="J103" s="207"/>
      <c r="K103" s="207"/>
      <c r="L103" s="207"/>
      <c r="M103" s="207"/>
      <c r="N103" s="208"/>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ht="15.75" thickBot="1">
      <c r="B106" s="209"/>
      <c r="C106" s="210"/>
      <c r="D106" s="210"/>
      <c r="E106" s="210"/>
      <c r="F106" s="210"/>
      <c r="G106" s="210"/>
      <c r="H106" s="210"/>
      <c r="I106" s="210"/>
      <c r="J106" s="210"/>
      <c r="K106" s="210"/>
      <c r="L106" s="210"/>
      <c r="M106" s="210"/>
      <c r="N106" s="211"/>
    </row>
    <row r="107" spans="2:14">
      <c r="B107" s="212"/>
      <c r="C107" s="213"/>
      <c r="D107" s="213"/>
      <c r="E107" s="213"/>
      <c r="F107" s="213"/>
      <c r="G107" s="213"/>
      <c r="H107" s="213"/>
      <c r="I107" s="213"/>
      <c r="J107" s="213"/>
      <c r="K107" s="213"/>
      <c r="L107" s="213"/>
      <c r="M107" s="213"/>
      <c r="N107" s="214"/>
    </row>
    <row r="108" spans="2:14">
      <c r="B108" s="198" t="s">
        <v>2098</v>
      </c>
      <c r="C108" s="31"/>
      <c r="D108" s="31"/>
      <c r="E108" s="31"/>
      <c r="F108" s="31"/>
      <c r="G108" s="31"/>
      <c r="H108" s="31"/>
      <c r="I108" s="31"/>
      <c r="J108" s="31"/>
      <c r="K108" s="31"/>
      <c r="L108" s="31"/>
      <c r="M108" s="31"/>
      <c r="N108" s="32"/>
    </row>
    <row r="109" spans="2:14" ht="15" customHeight="1">
      <c r="B109" s="797" t="s">
        <v>2099</v>
      </c>
      <c r="C109" s="798"/>
      <c r="D109" s="798"/>
      <c r="E109" s="798"/>
      <c r="F109" s="798"/>
      <c r="G109" s="798"/>
      <c r="H109" s="798"/>
      <c r="I109" s="798"/>
      <c r="J109" s="798"/>
      <c r="K109" s="798"/>
      <c r="L109" s="798"/>
      <c r="M109" s="798"/>
      <c r="N109" s="799"/>
    </row>
    <row r="110" spans="2:14" ht="15" customHeight="1">
      <c r="B110" s="797"/>
      <c r="C110" s="798"/>
      <c r="D110" s="798"/>
      <c r="E110" s="798"/>
      <c r="F110" s="798"/>
      <c r="G110" s="798"/>
      <c r="H110" s="798"/>
      <c r="I110" s="798"/>
      <c r="J110" s="798"/>
      <c r="K110" s="798"/>
      <c r="L110" s="798"/>
      <c r="M110" s="798"/>
      <c r="N110" s="799"/>
    </row>
    <row r="111" spans="2:14" ht="30" customHeight="1">
      <c r="B111" s="800" t="s">
        <v>2100</v>
      </c>
      <c r="C111" s="801"/>
      <c r="D111" s="801"/>
      <c r="E111" s="801"/>
      <c r="F111" s="801"/>
      <c r="G111" s="801"/>
      <c r="H111" s="801"/>
      <c r="I111" s="801"/>
      <c r="J111" s="801"/>
      <c r="K111" s="801"/>
      <c r="L111" s="801"/>
      <c r="M111" s="801"/>
      <c r="N111" s="802"/>
    </row>
    <row r="112" spans="2:14">
      <c r="B112" s="800"/>
      <c r="C112" s="801"/>
      <c r="D112" s="801"/>
      <c r="E112" s="801"/>
      <c r="F112" s="801"/>
      <c r="G112" s="801"/>
      <c r="H112" s="801"/>
      <c r="I112" s="801"/>
      <c r="J112" s="801"/>
      <c r="K112" s="801"/>
      <c r="L112" s="801"/>
      <c r="M112" s="801"/>
      <c r="N112" s="802"/>
    </row>
    <row r="113" spans="2:14">
      <c r="B113" s="286"/>
      <c r="C113" s="287"/>
      <c r="D113" s="287"/>
      <c r="E113" s="287"/>
      <c r="F113" s="287"/>
      <c r="G113" s="287"/>
      <c r="H113" s="287"/>
      <c r="I113" s="287"/>
      <c r="J113" s="287"/>
      <c r="K113" s="287"/>
      <c r="L113" s="287"/>
      <c r="M113" s="287"/>
      <c r="N113" s="288"/>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198"/>
      <c r="C116" s="31"/>
      <c r="D116" s="31"/>
      <c r="E116" s="31"/>
      <c r="F116" s="31"/>
      <c r="G116" s="31"/>
      <c r="H116" s="31"/>
      <c r="I116" s="31"/>
      <c r="J116" s="31"/>
      <c r="K116" s="31"/>
      <c r="L116" s="31"/>
      <c r="M116" s="31"/>
      <c r="N116" s="32"/>
    </row>
    <row r="117" spans="2:14">
      <c r="B117" s="16"/>
      <c r="C117" s="12"/>
      <c r="D117" s="12"/>
      <c r="E117" s="12" t="s">
        <v>2093</v>
      </c>
      <c r="F117" s="53"/>
      <c r="G117" s="53"/>
      <c r="H117" s="12"/>
      <c r="I117" s="12"/>
      <c r="J117" s="12"/>
      <c r="K117" s="12"/>
      <c r="L117" s="12"/>
      <c r="M117" s="12"/>
      <c r="N117" s="17"/>
    </row>
    <row r="118" spans="2:14">
      <c r="B118" s="16"/>
      <c r="C118" s="12"/>
      <c r="D118" s="12"/>
      <c r="E118" s="54" t="s">
        <v>2094</v>
      </c>
      <c r="F118" s="12"/>
      <c r="G118" s="12"/>
      <c r="H118" s="54"/>
      <c r="I118" s="54"/>
      <c r="J118" s="54"/>
      <c r="K118" s="12"/>
      <c r="L118" s="12"/>
      <c r="M118" s="12"/>
      <c r="N118" s="17"/>
    </row>
    <row r="119" spans="2:14">
      <c r="B119" s="16"/>
      <c r="C119" s="12"/>
      <c r="D119" s="12"/>
      <c r="E119" s="55" t="s">
        <v>2101</v>
      </c>
      <c r="F119" s="12"/>
      <c r="G119" s="12"/>
      <c r="H119" s="55"/>
      <c r="I119" s="55"/>
      <c r="J119" s="55"/>
      <c r="K119" s="12"/>
      <c r="L119" s="12"/>
      <c r="M119" s="12"/>
      <c r="N119" s="17"/>
    </row>
    <row r="120" spans="2:14">
      <c r="B120" s="56"/>
      <c r="C120" s="31"/>
      <c r="D120" s="31"/>
      <c r="E120" s="12" t="s">
        <v>2096</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2102</v>
      </c>
      <c r="C122" s="55"/>
      <c r="D122" s="55"/>
      <c r="E122" s="12"/>
      <c r="F122" s="12"/>
      <c r="G122" s="12"/>
      <c r="H122" s="12"/>
      <c r="I122" s="12"/>
      <c r="J122" s="736"/>
      <c r="K122" s="736"/>
      <c r="L122" s="736"/>
      <c r="M122" s="736"/>
      <c r="N122" s="737"/>
    </row>
    <row r="123" spans="2:14" ht="15.75" thickBot="1">
      <c r="B123" s="216" t="s">
        <v>2103</v>
      </c>
      <c r="C123" s="343"/>
      <c r="D123" s="343"/>
      <c r="E123" s="57"/>
      <c r="F123" s="57"/>
      <c r="G123" s="57"/>
      <c r="H123" s="57"/>
      <c r="I123" s="57"/>
      <c r="J123" s="738"/>
      <c r="K123" s="738"/>
      <c r="L123" s="738"/>
      <c r="M123" s="738"/>
      <c r="N123" s="739"/>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306</v>
      </c>
      <c r="C31" s="81" t="s">
        <v>2169</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819</v>
      </c>
      <c r="B36" s="772" t="str">
        <f>VLOOKUP(A36,EQUIPOS!A6:D154,3,FALSE)</f>
        <v>Cargador : Potencia en el volante 125 hp, Clasificación de RPM del motor 2300.</v>
      </c>
      <c r="C36" s="773"/>
      <c r="D36" s="773"/>
      <c r="E36" s="773"/>
      <c r="F36" s="773"/>
      <c r="G36" s="773"/>
      <c r="H36" s="774"/>
      <c r="I36" s="222"/>
      <c r="J36" s="223"/>
      <c r="K36" s="224">
        <f>VLOOKUP(A36,EQUIPOS!A6:D163,4,FALSE)</f>
        <v>165414.51938850479</v>
      </c>
      <c r="L36" s="225"/>
      <c r="M36" s="226">
        <v>30</v>
      </c>
      <c r="N36" s="227">
        <f>K36/M36</f>
        <v>5513.8173129501602</v>
      </c>
    </row>
    <row r="37" spans="1:14">
      <c r="A37" s="113" t="s">
        <v>837</v>
      </c>
      <c r="B37" s="772" t="str">
        <f>VLOOKUP(A37,EQUIPOS!A7:D154,3,FALSE)</f>
        <v>Compactador neumático de Potencia 70 HP, peso de 13 ton</v>
      </c>
      <c r="C37" s="773"/>
      <c r="D37" s="773"/>
      <c r="E37" s="773"/>
      <c r="F37" s="773"/>
      <c r="G37" s="773"/>
      <c r="H37" s="774"/>
      <c r="I37" s="222"/>
      <c r="J37" s="223"/>
      <c r="K37" s="224">
        <f>VLOOKUP(A37,EQUIPOS!A7:D164,4,FALSE)</f>
        <v>136681.41876730914</v>
      </c>
      <c r="L37" s="225"/>
      <c r="M37" s="226">
        <v>10</v>
      </c>
      <c r="N37" s="227">
        <f t="shared" ref="N37:N43" si="0">K37/M37</f>
        <v>13668.141876730913</v>
      </c>
    </row>
    <row r="38" spans="1:14">
      <c r="A38" t="s">
        <v>827</v>
      </c>
      <c r="B38" s="772" t="str">
        <f>VLOOKUP(A38,EQUIPOS!A8:D154,3,FALSE)</f>
        <v>Compactador de Rodillo POTENCIA: 99HP, PESO: 8 ton</v>
      </c>
      <c r="C38" s="773"/>
      <c r="D38" s="773"/>
      <c r="E38" s="773"/>
      <c r="F38" s="773"/>
      <c r="G38" s="773"/>
      <c r="H38" s="774"/>
      <c r="I38" s="222"/>
      <c r="J38" s="223"/>
      <c r="K38" s="224">
        <f>VLOOKUP(A38,EQUIPOS!A8:D165,4,FALSE)</f>
        <v>118174.3302919812</v>
      </c>
      <c r="L38" s="225"/>
      <c r="M38" s="226">
        <v>10</v>
      </c>
      <c r="N38" s="227">
        <f t="shared" si="0"/>
        <v>11817.43302919812</v>
      </c>
    </row>
    <row r="39" spans="1:14">
      <c r="A39" t="s">
        <v>975</v>
      </c>
      <c r="B39" s="772" t="str">
        <f>VLOOKUP(A39,EQUIPOS!A9:D154,3,FALSE)</f>
        <v>Planta de asfalto en caliente</v>
      </c>
      <c r="C39" s="773"/>
      <c r="D39" s="773"/>
      <c r="E39" s="773"/>
      <c r="F39" s="773"/>
      <c r="G39" s="773"/>
      <c r="H39" s="774"/>
      <c r="I39" s="222"/>
      <c r="J39" s="223"/>
      <c r="K39" s="224">
        <f>VLOOKUP(A39,EQUIPOS!A9:D166,4,FALSE)</f>
        <v>627867.38776754192</v>
      </c>
      <c r="L39" s="225"/>
      <c r="M39" s="226">
        <v>10</v>
      </c>
      <c r="N39" s="227">
        <f t="shared" si="0"/>
        <v>62786.738776754195</v>
      </c>
    </row>
    <row r="40" spans="1:14">
      <c r="A40" t="s">
        <v>981</v>
      </c>
      <c r="B40" s="772" t="str">
        <f>VLOOKUP(A40,EQUIPOS!A10:D154,3,FALSE)</f>
        <v>Planta trituradora</v>
      </c>
      <c r="C40" s="773"/>
      <c r="D40" s="773"/>
      <c r="E40" s="773"/>
      <c r="F40" s="773"/>
      <c r="G40" s="773"/>
      <c r="H40" s="774"/>
      <c r="I40" s="222"/>
      <c r="J40" s="223"/>
      <c r="K40" s="224">
        <f>VLOOKUP(A40,EQUIPOS!A10:D167,4,FALSE)</f>
        <v>522759.86824479204</v>
      </c>
      <c r="L40" s="225"/>
      <c r="M40" s="226">
        <v>30</v>
      </c>
      <c r="N40" s="227">
        <f t="shared" si="0"/>
        <v>17425.32894149307</v>
      </c>
    </row>
    <row r="41" spans="1:14">
      <c r="A41" t="s">
        <v>1007</v>
      </c>
      <c r="B41" s="772" t="str">
        <f>VLOOKUP(A41,EQUIPOS!A11:D155,3,FALSE)</f>
        <v xml:space="preserve">Retroexcavadora E-200 sobre orugas
</v>
      </c>
      <c r="C41" s="773"/>
      <c r="D41" s="773"/>
      <c r="E41" s="773"/>
      <c r="F41" s="773"/>
      <c r="G41" s="773"/>
      <c r="H41" s="774"/>
      <c r="I41" s="222"/>
      <c r="J41" s="223"/>
      <c r="K41" s="224">
        <f>VLOOKUP(A41,EQUIPOS!A11:D168,4,FALSE)</f>
        <v>210024.19001165734</v>
      </c>
      <c r="L41" s="225"/>
      <c r="M41" s="226">
        <v>30</v>
      </c>
      <c r="N41" s="227">
        <f t="shared" si="0"/>
        <v>7000.806333721911</v>
      </c>
    </row>
    <row r="42" spans="1:14">
      <c r="A42" t="s">
        <v>1059</v>
      </c>
      <c r="B42" s="772" t="str">
        <f>VLOOKUP(A42,EQUIPOS!A12:D156,3,FALSE)</f>
        <v xml:space="preserve">Terminadora de asfalto (Finisher), potencia en el volante 174 HP, R=20M3/H, velocidad de desplazamiento 114 m/min
</v>
      </c>
      <c r="C42" s="773"/>
      <c r="D42" s="773"/>
      <c r="E42" s="773"/>
      <c r="F42" s="773"/>
      <c r="G42" s="773"/>
      <c r="H42" s="774"/>
      <c r="I42" s="222"/>
      <c r="J42" s="223"/>
      <c r="K42" s="224">
        <f>VLOOKUP(A42,EQUIPOS!A12:D169,4,FALSE)</f>
        <v>222361.14354313904</v>
      </c>
      <c r="L42" s="225"/>
      <c r="M42" s="226">
        <v>10</v>
      </c>
      <c r="N42" s="227">
        <f t="shared" si="0"/>
        <v>22236.114354313904</v>
      </c>
    </row>
    <row r="43" spans="1:14">
      <c r="A43" t="s">
        <v>1077</v>
      </c>
      <c r="B43" s="772" t="str">
        <f>VLOOKUP(A43,EQUIPOS!A13:D157,3,FALSE)</f>
        <v>Volqueta 6 m3</v>
      </c>
      <c r="C43" s="773"/>
      <c r="D43" s="773"/>
      <c r="E43" s="773"/>
      <c r="F43" s="773"/>
      <c r="G43" s="773"/>
      <c r="H43" s="774"/>
      <c r="I43" s="222"/>
      <c r="J43" s="223"/>
      <c r="K43" s="224">
        <f>VLOOKUP(A43,EQUIPOS!A13:D170,4,FALSE)</f>
        <v>91509.332647680494</v>
      </c>
      <c r="L43" s="225"/>
      <c r="M43" s="226">
        <v>10</v>
      </c>
      <c r="N43" s="227">
        <f t="shared" si="0"/>
        <v>9150.9332647680494</v>
      </c>
    </row>
    <row r="44" spans="1:14">
      <c r="B44" s="275"/>
      <c r="C44" s="276"/>
      <c r="D44" s="276"/>
      <c r="E44" s="276"/>
      <c r="F44" s="276"/>
      <c r="G44" s="276"/>
      <c r="H44" s="277"/>
      <c r="I44" s="222"/>
      <c r="J44" s="223"/>
      <c r="K44" s="224"/>
      <c r="L44" s="225"/>
      <c r="M44" s="226"/>
      <c r="N44" s="227"/>
    </row>
    <row r="45" spans="1:14">
      <c r="B45" s="275"/>
      <c r="C45" s="276"/>
      <c r="D45" s="276"/>
      <c r="E45" s="276"/>
      <c r="F45" s="276"/>
      <c r="G45" s="276"/>
      <c r="H45" s="277"/>
      <c r="I45" s="222"/>
      <c r="J45" s="223"/>
      <c r="K45" s="224"/>
      <c r="L45" s="225"/>
      <c r="M45" s="226"/>
      <c r="N45" s="227"/>
    </row>
    <row r="46" spans="1:14">
      <c r="B46" s="275"/>
      <c r="C46" s="276"/>
      <c r="D46" s="276"/>
      <c r="E46" s="276"/>
      <c r="F46" s="276"/>
      <c r="G46" s="276"/>
      <c r="H46" s="277"/>
      <c r="I46" s="222"/>
      <c r="J46" s="223"/>
      <c r="K46" s="224"/>
      <c r="L46" s="225"/>
      <c r="M46" s="226"/>
      <c r="N46" s="227"/>
    </row>
    <row r="47" spans="1:14">
      <c r="B47" s="772"/>
      <c r="C47" s="773"/>
      <c r="D47" s="773"/>
      <c r="E47" s="773"/>
      <c r="F47" s="773"/>
      <c r="G47" s="773"/>
      <c r="H47" s="774"/>
      <c r="I47" s="775"/>
      <c r="J47" s="756"/>
      <c r="K47" s="224"/>
      <c r="L47" s="776"/>
      <c r="M47" s="777"/>
      <c r="N47" s="227"/>
    </row>
    <row r="48" spans="1:14">
      <c r="B48" s="772"/>
      <c r="C48" s="773"/>
      <c r="D48" s="773"/>
      <c r="E48" s="778"/>
      <c r="F48" s="773"/>
      <c r="G48" s="773"/>
      <c r="H48" s="774"/>
      <c r="I48" s="36"/>
      <c r="J48" s="37"/>
      <c r="K48" s="229"/>
      <c r="L48" s="231"/>
      <c r="M48" s="232"/>
      <c r="N48" s="233"/>
    </row>
    <row r="49" spans="1:14">
      <c r="B49" s="779" t="s">
        <v>2105</v>
      </c>
      <c r="C49" s="780"/>
      <c r="D49" s="780"/>
      <c r="E49" s="38"/>
      <c r="F49" s="39"/>
      <c r="G49" s="39"/>
      <c r="H49" s="40"/>
      <c r="I49" s="36"/>
      <c r="J49" s="37"/>
      <c r="K49" s="234"/>
      <c r="L49" s="231"/>
      <c r="M49" s="351">
        <v>0.1</v>
      </c>
      <c r="N49" s="295">
        <f>N83*M49</f>
        <v>959.29946129502503</v>
      </c>
    </row>
    <row r="50" spans="1:14" ht="15.75" thickBot="1">
      <c r="B50" s="772"/>
      <c r="C50" s="773"/>
      <c r="D50" s="773"/>
      <c r="E50" s="773"/>
      <c r="F50" s="773"/>
      <c r="G50" s="773"/>
      <c r="H50" s="774"/>
      <c r="I50" s="781"/>
      <c r="J50" s="782"/>
      <c r="K50" s="41"/>
      <c r="L50" s="783"/>
      <c r="M50" s="784"/>
      <c r="N50" s="105"/>
    </row>
    <row r="51" spans="1:14" ht="15.75" thickBot="1">
      <c r="B51" s="759" t="s">
        <v>2072</v>
      </c>
      <c r="C51" s="760"/>
      <c r="D51" s="760"/>
      <c r="E51" s="760"/>
      <c r="F51" s="760"/>
      <c r="G51" s="760"/>
      <c r="H51" s="760"/>
      <c r="I51" s="760"/>
      <c r="J51" s="760"/>
      <c r="K51" s="760"/>
      <c r="L51" s="760"/>
      <c r="M51" s="761"/>
      <c r="N51" s="344">
        <f>SUM(N36:N50)</f>
        <v>150558.61335122533</v>
      </c>
    </row>
    <row r="52" spans="1:14">
      <c r="B52" s="235"/>
      <c r="C52" s="34"/>
      <c r="D52" s="34"/>
      <c r="E52" s="34"/>
      <c r="F52" s="34"/>
      <c r="G52" s="34"/>
      <c r="H52" s="34"/>
      <c r="I52" s="34"/>
      <c r="J52" s="34"/>
      <c r="K52" s="34"/>
      <c r="L52" s="34"/>
      <c r="M52" s="34"/>
      <c r="N52" s="35"/>
    </row>
    <row r="53" spans="1:14">
      <c r="B53" s="64" t="s">
        <v>2073</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750" t="s">
        <v>2063</v>
      </c>
      <c r="C55" s="751"/>
      <c r="D55" s="751"/>
      <c r="E55" s="751"/>
      <c r="F55" s="751"/>
      <c r="G55" s="751"/>
      <c r="H55" s="751"/>
      <c r="I55" s="752"/>
      <c r="J55" s="270" t="s">
        <v>2065</v>
      </c>
      <c r="K55" s="85" t="s">
        <v>2066</v>
      </c>
      <c r="L55" s="753" t="s">
        <v>2074</v>
      </c>
      <c r="M55" s="752"/>
      <c r="N55" s="86" t="s">
        <v>2071</v>
      </c>
    </row>
    <row r="56" spans="1:14">
      <c r="A56" t="s">
        <v>1117</v>
      </c>
      <c r="B56" s="43" t="str">
        <f>VLOOKUP(A56,MATERIALES!A5:D373,3,FALSE)</f>
        <v>Agregado Petreo para Triturar (Crudo)</v>
      </c>
      <c r="C56" s="236"/>
      <c r="D56" s="236"/>
      <c r="E56" s="236"/>
      <c r="F56" s="236"/>
      <c r="G56" s="236"/>
      <c r="H56" s="236"/>
      <c r="I56" s="223"/>
      <c r="J56" s="200" t="str">
        <f>VLOOKUP(A56,MATERIALES!A10:D648,2,FALSE)</f>
        <v>m3</v>
      </c>
      <c r="K56" s="237">
        <v>1.4</v>
      </c>
      <c r="L56" s="222"/>
      <c r="M56" s="352">
        <f>VLOOKUP(A56,MATERIALES!A5:D396,4,FALSE)</f>
        <v>26654.735894889112</v>
      </c>
      <c r="N56" s="227">
        <f>K56*M56</f>
        <v>37316.630252844756</v>
      </c>
    </row>
    <row r="57" spans="1:14">
      <c r="A57" s="108" t="s">
        <v>1131</v>
      </c>
      <c r="B57" s="43" t="str">
        <f>VLOOKUP(A57,MATERIALES!A6:D373,3,FALSE)</f>
        <v>Agua</v>
      </c>
      <c r="C57" s="236"/>
      <c r="D57" s="236"/>
      <c r="E57" s="236"/>
      <c r="F57" s="236"/>
      <c r="G57" s="236"/>
      <c r="H57" s="236"/>
      <c r="I57" s="223"/>
      <c r="J57" s="200" t="str">
        <f>VLOOKUP(A57,MATERIALES!A11:D649,2,FALSE)</f>
        <v>lt</v>
      </c>
      <c r="K57" s="237">
        <v>25</v>
      </c>
      <c r="L57" s="222"/>
      <c r="M57" s="352">
        <f>VLOOKUP(A57,MATERIALES!A6:D397,4,FALSE)</f>
        <v>56.024337816260008</v>
      </c>
      <c r="N57" s="227">
        <f>K57*M57</f>
        <v>1400.6084454065001</v>
      </c>
    </row>
    <row r="58" spans="1:14">
      <c r="B58" s="43"/>
      <c r="C58" s="236"/>
      <c r="D58" s="236"/>
      <c r="E58" s="236"/>
      <c r="F58" s="236"/>
      <c r="G58" s="236"/>
      <c r="H58" s="236"/>
      <c r="I58" s="223"/>
      <c r="J58" s="200"/>
      <c r="K58" s="237"/>
      <c r="L58" s="222"/>
      <c r="M58" s="238"/>
      <c r="N58" s="239"/>
    </row>
    <row r="59" spans="1:14">
      <c r="B59" s="43"/>
      <c r="C59" s="236"/>
      <c r="D59" s="236"/>
      <c r="E59" s="236"/>
      <c r="F59" s="236"/>
      <c r="G59" s="236"/>
      <c r="H59" s="236"/>
      <c r="I59" s="223"/>
      <c r="J59" s="200"/>
      <c r="K59" s="237"/>
      <c r="L59" s="222"/>
      <c r="M59" s="238"/>
      <c r="N59" s="239"/>
    </row>
    <row r="60" spans="1:14" ht="15.75" thickBot="1">
      <c r="B60" s="754"/>
      <c r="C60" s="755"/>
      <c r="D60" s="755"/>
      <c r="E60" s="755"/>
      <c r="F60" s="755"/>
      <c r="G60" s="755"/>
      <c r="H60" s="755"/>
      <c r="I60" s="756"/>
      <c r="J60" s="42"/>
      <c r="K60" s="44"/>
      <c r="L60" s="757"/>
      <c r="M60" s="758"/>
      <c r="N60" s="45"/>
    </row>
    <row r="61" spans="1:14" ht="15.75" thickBot="1">
      <c r="B61" s="759" t="s">
        <v>2072</v>
      </c>
      <c r="C61" s="760"/>
      <c r="D61" s="760"/>
      <c r="E61" s="760"/>
      <c r="F61" s="760"/>
      <c r="G61" s="760"/>
      <c r="H61" s="760"/>
      <c r="I61" s="760"/>
      <c r="J61" s="760"/>
      <c r="K61" s="760"/>
      <c r="L61" s="760"/>
      <c r="M61" s="761"/>
      <c r="N61" s="344">
        <f>SUM(N56:N60)</f>
        <v>38717.238698251254</v>
      </c>
    </row>
    <row r="62" spans="1:14">
      <c r="B62" s="33"/>
      <c r="C62" s="34"/>
      <c r="D62" s="34"/>
      <c r="E62" s="34"/>
      <c r="F62" s="34"/>
      <c r="G62" s="34"/>
      <c r="H62" s="34"/>
      <c r="I62" s="34"/>
      <c r="J62" s="34"/>
      <c r="K62" s="34"/>
      <c r="L62" s="34"/>
      <c r="M62" s="34"/>
      <c r="N62" s="35"/>
    </row>
    <row r="63" spans="1:14">
      <c r="B63" s="64" t="s">
        <v>2075</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268" t="s">
        <v>2076</v>
      </c>
      <c r="C65" s="269"/>
      <c r="D65" s="269"/>
      <c r="E65" s="269"/>
      <c r="F65" s="269"/>
      <c r="G65" s="269"/>
      <c r="H65" s="73" t="s">
        <v>2065</v>
      </c>
      <c r="I65" s="74" t="s">
        <v>2077</v>
      </c>
      <c r="J65" s="75" t="s">
        <v>2106</v>
      </c>
      <c r="K65" s="73" t="s">
        <v>2107</v>
      </c>
      <c r="L65" s="762" t="s">
        <v>2080</v>
      </c>
      <c r="M65" s="735"/>
      <c r="N65" s="76" t="s">
        <v>2071</v>
      </c>
    </row>
    <row r="66" spans="1:15">
      <c r="A66" t="s">
        <v>1852</v>
      </c>
      <c r="B66" s="46" t="str">
        <f>VLOOKUP(A66,TRANSPORTE!A5:D117,3,FALSE)</f>
        <v>Transporte de Material Crudo de Rio</v>
      </c>
      <c r="C66" s="272"/>
      <c r="D66" s="272"/>
      <c r="E66" s="272"/>
      <c r="F66" s="272"/>
      <c r="G66" s="272"/>
      <c r="H66" s="266" t="s">
        <v>2122</v>
      </c>
      <c r="I66" s="234">
        <v>1.4</v>
      </c>
      <c r="J66" s="241">
        <v>1</v>
      </c>
      <c r="K66" s="234">
        <f>I66*J66</f>
        <v>1.4</v>
      </c>
      <c r="L66" s="763">
        <f>VLOOKUP(A66,TRANSPORTE!A5:D117,4,FALSE)</f>
        <v>1355.0479121462611</v>
      </c>
      <c r="M66" s="764"/>
      <c r="N66" s="242">
        <f>K66*L66</f>
        <v>1897.0670770047655</v>
      </c>
    </row>
    <row r="67" spans="1:15">
      <c r="A67" t="s">
        <v>1819</v>
      </c>
      <c r="B67" s="46" t="str">
        <f>VLOOKUP(A67,TRANSPORTE!A6:D117,3,FALSE)</f>
        <v>Transporte de Mezcla densa en Caliente MDC-25</v>
      </c>
      <c r="C67" s="47"/>
      <c r="D67" s="47"/>
      <c r="E67" s="47"/>
      <c r="F67" s="47"/>
      <c r="G67" s="47"/>
      <c r="H67" s="266" t="s">
        <v>2122</v>
      </c>
      <c r="I67" s="234">
        <v>1.25</v>
      </c>
      <c r="J67" s="241">
        <v>1</v>
      </c>
      <c r="K67" s="234">
        <f>I67*J67</f>
        <v>1.25</v>
      </c>
      <c r="L67" s="763">
        <f>VLOOKUP(A67,TRANSPORTE!A6:D117,4,FALSE)</f>
        <v>1355.0479121462611</v>
      </c>
      <c r="M67" s="764"/>
      <c r="N67" s="242">
        <f>K67*L67</f>
        <v>1693.8098901828264</v>
      </c>
    </row>
    <row r="68" spans="1:15">
      <c r="B68" s="46"/>
      <c r="C68" s="47"/>
      <c r="D68" s="47"/>
      <c r="E68" s="47"/>
      <c r="F68" s="47"/>
      <c r="G68" s="47"/>
      <c r="H68" s="243"/>
      <c r="I68" s="234"/>
      <c r="J68" s="234"/>
      <c r="K68" s="234"/>
      <c r="L68" s="244"/>
      <c r="M68" s="245"/>
      <c r="N68" s="246"/>
    </row>
    <row r="69" spans="1:15">
      <c r="B69" s="46"/>
      <c r="C69" s="47"/>
      <c r="D69" s="47"/>
      <c r="E69" s="47"/>
      <c r="F69" s="47"/>
      <c r="G69" s="47"/>
      <c r="H69" s="243"/>
      <c r="I69" s="234"/>
      <c r="J69" s="234"/>
      <c r="K69" s="234"/>
      <c r="L69" s="244"/>
      <c r="M69" s="245"/>
      <c r="N69" s="246"/>
    </row>
    <row r="70" spans="1:15">
      <c r="B70" s="46"/>
      <c r="C70" s="47"/>
      <c r="D70" s="47"/>
      <c r="E70" s="47"/>
      <c r="F70" s="47"/>
      <c r="G70" s="47"/>
      <c r="H70" s="243"/>
      <c r="I70" s="234"/>
      <c r="J70" s="234"/>
      <c r="K70" s="234"/>
      <c r="L70" s="244"/>
      <c r="M70" s="245"/>
      <c r="N70" s="246"/>
    </row>
    <row r="71" spans="1:15" ht="15.75" thickBot="1">
      <c r="B71" s="264"/>
      <c r="C71" s="265"/>
      <c r="D71" s="265"/>
      <c r="E71" s="265"/>
      <c r="F71" s="265"/>
      <c r="G71" s="265"/>
      <c r="H71" s="48"/>
      <c r="I71" s="124"/>
      <c r="J71" s="124"/>
      <c r="K71" s="124"/>
      <c r="L71" s="748"/>
      <c r="M71" s="749"/>
      <c r="N71" s="125"/>
    </row>
    <row r="72" spans="1:15" ht="15.75" thickBot="1">
      <c r="B72" s="765" t="s">
        <v>2072</v>
      </c>
      <c r="C72" s="766"/>
      <c r="D72" s="766"/>
      <c r="E72" s="766"/>
      <c r="F72" s="766"/>
      <c r="G72" s="766"/>
      <c r="H72" s="766"/>
      <c r="I72" s="766"/>
      <c r="J72" s="766"/>
      <c r="K72" s="766"/>
      <c r="L72" s="766"/>
      <c r="M72" s="767"/>
      <c r="N72" s="104">
        <f>N66+N67+N68+N69+N70</f>
        <v>3590.8769671875916</v>
      </c>
    </row>
    <row r="73" spans="1:15">
      <c r="B73" s="33"/>
      <c r="C73" s="34"/>
      <c r="D73" s="34"/>
      <c r="E73" s="34"/>
      <c r="F73" s="34"/>
      <c r="G73" s="34"/>
      <c r="H73" s="34"/>
      <c r="I73" s="34"/>
      <c r="J73" s="34"/>
      <c r="K73" s="34"/>
      <c r="L73" s="34"/>
      <c r="M73" s="34"/>
      <c r="N73" s="35"/>
    </row>
    <row r="74" spans="1:15">
      <c r="B74" s="64" t="s">
        <v>2081</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785" t="s">
        <v>2108</v>
      </c>
      <c r="C76" s="786"/>
      <c r="D76" s="786"/>
      <c r="E76" s="786"/>
      <c r="F76" s="786"/>
      <c r="G76" s="786"/>
      <c r="H76" s="786"/>
      <c r="I76" s="73" t="s">
        <v>2082</v>
      </c>
      <c r="J76" s="75" t="s">
        <v>2109</v>
      </c>
      <c r="K76" s="74" t="s">
        <v>2084</v>
      </c>
      <c r="L76" s="787" t="s">
        <v>2070</v>
      </c>
      <c r="M76" s="788"/>
      <c r="N76" s="98" t="s">
        <v>2071</v>
      </c>
    </row>
    <row r="77" spans="1:15">
      <c r="A77" t="s">
        <v>718</v>
      </c>
      <c r="B77" s="49" t="str">
        <f>VLOOKUP(A77,'MANO DE OBRA'!A8:D68,3,FALSE)</f>
        <v>Obrero (8)</v>
      </c>
      <c r="C77" s="47"/>
      <c r="D77" s="47"/>
      <c r="E77" s="47"/>
      <c r="F77" s="47"/>
      <c r="G77" s="47"/>
      <c r="H77" s="47"/>
      <c r="I77" s="247">
        <f>K77/J77*100</f>
        <v>270661.59999999998</v>
      </c>
      <c r="J77" s="248">
        <v>185</v>
      </c>
      <c r="K77" s="249">
        <f>VLOOKUP(A77,'MANO DE OBRA'!A8:D99,4,FALSE)</f>
        <v>500723.95999999996</v>
      </c>
      <c r="L77" s="50"/>
      <c r="M77" s="250">
        <v>80</v>
      </c>
      <c r="N77" s="345">
        <f>K77/M77</f>
        <v>6259.0494999999992</v>
      </c>
      <c r="O77" s="106"/>
    </row>
    <row r="78" spans="1:15">
      <c r="A78" t="s">
        <v>728</v>
      </c>
      <c r="B78" s="49" t="str">
        <f>VLOOKUP(A78,'MANO DE OBRA'!A8:D69,3,FALSE)</f>
        <v>Oficial</v>
      </c>
      <c r="C78" s="47"/>
      <c r="D78" s="47"/>
      <c r="E78" s="47"/>
      <c r="F78" s="47"/>
      <c r="G78" s="47"/>
      <c r="H78" s="47"/>
      <c r="I78" s="247">
        <f>K78/J78*100</f>
        <v>57668.23979157189</v>
      </c>
      <c r="J78" s="248">
        <v>185</v>
      </c>
      <c r="K78" s="249">
        <f>VLOOKUP(A78,'MANO DE OBRA'!A8:D100,4,FALSE)</f>
        <v>106686.24361440798</v>
      </c>
      <c r="L78" s="50"/>
      <c r="M78" s="254">
        <v>80</v>
      </c>
      <c r="N78" s="345">
        <f>K78/M78</f>
        <v>1333.5780451800997</v>
      </c>
    </row>
    <row r="79" spans="1:15">
      <c r="A79" t="s">
        <v>756</v>
      </c>
      <c r="B79" s="49" t="str">
        <f>VLOOKUP(A79,'MANO DE OBRA'!A9:D70,3,FALSE)</f>
        <v>Rastrilleros (2)</v>
      </c>
      <c r="C79" s="47"/>
      <c r="D79" s="47"/>
      <c r="E79" s="47"/>
      <c r="F79" s="47"/>
      <c r="G79" s="47"/>
      <c r="H79" s="47"/>
      <c r="I79" s="247">
        <f>K79/J79*100</f>
        <v>86502.359687357821</v>
      </c>
      <c r="J79" s="248">
        <v>185</v>
      </c>
      <c r="K79" s="249">
        <f>VLOOKUP(A79,'MANO DE OBRA'!A9:D101,4,FALSE)</f>
        <v>160029.36542161196</v>
      </c>
      <c r="L79" s="50"/>
      <c r="M79" s="255">
        <v>80</v>
      </c>
      <c r="N79" s="345">
        <f>K79/M79</f>
        <v>2000.3670677701496</v>
      </c>
    </row>
    <row r="80" spans="1:15">
      <c r="B80" s="49"/>
      <c r="C80" s="47"/>
      <c r="D80" s="47"/>
      <c r="E80" s="47"/>
      <c r="F80" s="47"/>
      <c r="G80" s="47"/>
      <c r="H80" s="47"/>
      <c r="I80" s="234"/>
      <c r="J80" s="252"/>
      <c r="K80" s="253"/>
      <c r="L80" s="273"/>
      <c r="M80" s="255"/>
      <c r="N80" s="251"/>
    </row>
    <row r="81" spans="1:14">
      <c r="B81" s="49"/>
      <c r="C81" s="47"/>
      <c r="D81" s="47"/>
      <c r="E81" s="47"/>
      <c r="F81" s="47"/>
      <c r="G81" s="47"/>
      <c r="H81" s="47"/>
      <c r="I81" s="234"/>
      <c r="J81" s="252"/>
      <c r="K81" s="253"/>
      <c r="L81" s="273"/>
      <c r="M81" s="255"/>
      <c r="N81" s="251"/>
    </row>
    <row r="82" spans="1:14" ht="15.75" thickBot="1">
      <c r="B82" s="746"/>
      <c r="C82" s="747"/>
      <c r="D82" s="747"/>
      <c r="E82" s="747"/>
      <c r="F82" s="747"/>
      <c r="G82" s="747"/>
      <c r="H82" s="747"/>
      <c r="I82" s="124"/>
      <c r="J82" s="124"/>
      <c r="K82" s="124"/>
      <c r="L82" s="847"/>
      <c r="M82" s="847"/>
      <c r="N82" s="45"/>
    </row>
    <row r="83" spans="1:14" ht="15.75" thickBot="1">
      <c r="B83" s="765" t="s">
        <v>2072</v>
      </c>
      <c r="C83" s="766"/>
      <c r="D83" s="766"/>
      <c r="E83" s="766"/>
      <c r="F83" s="766"/>
      <c r="G83" s="766"/>
      <c r="H83" s="766"/>
      <c r="I83" s="766"/>
      <c r="J83" s="766"/>
      <c r="K83" s="766"/>
      <c r="L83" s="766"/>
      <c r="M83" s="767"/>
      <c r="N83" s="256">
        <f>SUM(N77:N82)</f>
        <v>9592.9946129502496</v>
      </c>
    </row>
    <row r="84" spans="1:14" ht="15.75" thickBot="1">
      <c r="B84" s="33"/>
      <c r="C84" s="34"/>
      <c r="D84" s="34"/>
      <c r="E84" s="34"/>
      <c r="F84" s="34"/>
      <c r="G84" s="34"/>
      <c r="H84" s="34"/>
      <c r="I84" s="34"/>
      <c r="J84" s="34"/>
      <c r="K84" s="34"/>
      <c r="L84" s="34"/>
      <c r="M84" s="34"/>
      <c r="N84" s="35"/>
    </row>
    <row r="85" spans="1:14" ht="15.75" thickBot="1">
      <c r="B85" s="759" t="s">
        <v>2085</v>
      </c>
      <c r="C85" s="760"/>
      <c r="D85" s="760"/>
      <c r="E85" s="760"/>
      <c r="F85" s="760"/>
      <c r="G85" s="760"/>
      <c r="H85" s="760"/>
      <c r="I85" s="760"/>
      <c r="J85" s="760"/>
      <c r="K85" s="760"/>
      <c r="L85" s="760"/>
      <c r="M85" s="761"/>
      <c r="N85" s="99">
        <f>N51+N61+N72+N83</f>
        <v>202459.72362961443</v>
      </c>
    </row>
    <row r="86" spans="1:14">
      <c r="B86" s="33"/>
      <c r="C86" s="34"/>
      <c r="D86" s="34"/>
      <c r="E86" s="34"/>
      <c r="F86" s="34"/>
      <c r="G86" s="34"/>
      <c r="H86" s="34"/>
      <c r="I86" s="34"/>
      <c r="J86" s="34"/>
      <c r="K86" s="34"/>
      <c r="L86" s="34"/>
      <c r="M86" s="34"/>
      <c r="N86" s="35"/>
    </row>
    <row r="87" spans="1:14">
      <c r="B87" s="64" t="s">
        <v>2086</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750" t="s">
        <v>2110</v>
      </c>
      <c r="C89" s="751"/>
      <c r="D89" s="751"/>
      <c r="E89" s="751"/>
      <c r="F89" s="751"/>
      <c r="G89" s="751"/>
      <c r="H89" s="751"/>
      <c r="I89" s="269"/>
      <c r="J89" s="289"/>
      <c r="K89" s="257" t="s">
        <v>2087</v>
      </c>
      <c r="L89" s="789" t="s">
        <v>2088</v>
      </c>
      <c r="M89" s="790"/>
      <c r="N89" s="258"/>
    </row>
    <row r="90" spans="1:14">
      <c r="B90" s="791" t="s">
        <v>2111</v>
      </c>
      <c r="C90" s="792"/>
      <c r="D90" s="792"/>
      <c r="E90" s="792"/>
      <c r="F90" s="792"/>
      <c r="G90" s="792"/>
      <c r="H90" s="792"/>
      <c r="I90" s="87"/>
      <c r="J90" s="88"/>
      <c r="K90" s="259">
        <v>0.2</v>
      </c>
      <c r="L90" s="793">
        <f>N85*K90</f>
        <v>40491.944725922891</v>
      </c>
      <c r="M90" s="794"/>
      <c r="N90" s="51"/>
    </row>
    <row r="91" spans="1:14">
      <c r="B91" s="89" t="s">
        <v>2090</v>
      </c>
      <c r="C91" s="90"/>
      <c r="D91" s="90"/>
      <c r="E91" s="90"/>
      <c r="F91" s="90"/>
      <c r="G91" s="90"/>
      <c r="H91" s="90"/>
      <c r="I91" s="87"/>
      <c r="J91" s="88"/>
      <c r="K91" s="259">
        <v>0.05</v>
      </c>
      <c r="L91" s="793">
        <f>N85*K91</f>
        <v>10122.986181480723</v>
      </c>
      <c r="M91" s="794"/>
      <c r="N91" s="51"/>
    </row>
    <row r="92" spans="1:14" ht="15.75" thickBot="1">
      <c r="B92" s="91" t="s">
        <v>2091</v>
      </c>
      <c r="C92" s="92"/>
      <c r="D92" s="92"/>
      <c r="E92" s="92"/>
      <c r="F92" s="92"/>
      <c r="G92" s="92"/>
      <c r="H92" s="92"/>
      <c r="I92" s="93"/>
      <c r="J92" s="94"/>
      <c r="K92" s="260">
        <v>0.05</v>
      </c>
      <c r="L92" s="795">
        <f>N85*K92</f>
        <v>10122.986181480723</v>
      </c>
      <c r="M92" s="796"/>
      <c r="N92" s="51"/>
    </row>
    <row r="93" spans="1:14" ht="15.75" thickBot="1">
      <c r="B93" s="759" t="s">
        <v>2072</v>
      </c>
      <c r="C93" s="760"/>
      <c r="D93" s="760"/>
      <c r="E93" s="760"/>
      <c r="F93" s="760"/>
      <c r="G93" s="760"/>
      <c r="H93" s="760"/>
      <c r="I93" s="760"/>
      <c r="J93" s="760"/>
      <c r="K93" s="760"/>
      <c r="L93" s="760"/>
      <c r="M93" s="761"/>
      <c r="N93" s="52">
        <f>L90+L91+L92</f>
        <v>60737.917088884336</v>
      </c>
    </row>
    <row r="94" spans="1:14" ht="15.75" thickBot="1">
      <c r="B94" s="33"/>
      <c r="C94" s="34"/>
      <c r="D94" s="34"/>
      <c r="E94" s="34"/>
      <c r="F94" s="34"/>
      <c r="G94" s="34"/>
      <c r="H94" s="34"/>
      <c r="I94" s="34"/>
      <c r="J94" s="34"/>
      <c r="K94" s="34"/>
      <c r="L94" s="34"/>
      <c r="M94" s="34"/>
      <c r="N94" s="35"/>
    </row>
    <row r="95" spans="1:14" ht="15.75" thickBot="1">
      <c r="A95" t="s">
        <v>2114</v>
      </c>
      <c r="B95" s="759" t="s">
        <v>2113</v>
      </c>
      <c r="C95" s="760"/>
      <c r="D95" s="760"/>
      <c r="E95" s="760"/>
      <c r="F95" s="760"/>
      <c r="G95" s="760"/>
      <c r="H95" s="760"/>
      <c r="I95" s="760"/>
      <c r="J95" s="760"/>
      <c r="K95" s="760"/>
      <c r="L95" s="760"/>
      <c r="M95" s="761"/>
      <c r="N95" s="166">
        <f>N85+N93</f>
        <v>263197.64071849873</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2093</v>
      </c>
      <c r="F100" s="53"/>
      <c r="G100" s="53"/>
      <c r="H100" s="53"/>
      <c r="I100" s="53"/>
      <c r="J100" s="53"/>
      <c r="K100" s="12"/>
      <c r="L100" s="12"/>
      <c r="M100" s="12"/>
      <c r="N100" s="17"/>
    </row>
    <row r="101" spans="2:14">
      <c r="B101" s="16"/>
      <c r="C101" s="12"/>
      <c r="D101" s="12"/>
      <c r="E101" s="12" t="s">
        <v>2094</v>
      </c>
      <c r="F101" s="12"/>
      <c r="G101" s="12"/>
      <c r="H101" s="12"/>
      <c r="I101" s="12"/>
      <c r="J101" s="12"/>
      <c r="K101" s="12"/>
      <c r="L101" s="12"/>
      <c r="M101" s="12"/>
      <c r="N101" s="17"/>
    </row>
    <row r="102" spans="2:14">
      <c r="B102" s="16"/>
      <c r="C102" s="12"/>
      <c r="D102" s="12"/>
      <c r="E102" s="12" t="s">
        <v>2095</v>
      </c>
      <c r="F102" s="12"/>
      <c r="G102" s="12"/>
      <c r="H102" s="12"/>
      <c r="I102" s="12"/>
      <c r="J102" s="12"/>
      <c r="K102" s="12"/>
      <c r="L102" s="12"/>
      <c r="M102" s="12"/>
      <c r="N102" s="17"/>
    </row>
    <row r="103" spans="2:14">
      <c r="B103" s="16"/>
      <c r="C103" s="12"/>
      <c r="D103" s="12"/>
      <c r="E103" s="12" t="s">
        <v>2096</v>
      </c>
      <c r="F103" s="12"/>
      <c r="G103" s="12"/>
      <c r="H103" s="12"/>
      <c r="I103" s="12"/>
      <c r="J103" s="12"/>
      <c r="K103" s="12"/>
      <c r="L103" s="12"/>
      <c r="M103" s="12"/>
      <c r="N103" s="17"/>
    </row>
    <row r="104" spans="2:14" ht="15.75" thickBot="1">
      <c r="B104" s="16"/>
      <c r="C104" s="12"/>
      <c r="D104" s="12"/>
      <c r="E104" s="12"/>
      <c r="F104" s="12" t="s">
        <v>7</v>
      </c>
      <c r="G104" s="12"/>
      <c r="H104" s="12"/>
      <c r="I104" s="12"/>
      <c r="J104" s="12"/>
      <c r="K104" s="12"/>
      <c r="L104" s="12"/>
      <c r="M104" s="12"/>
      <c r="N104" s="17"/>
    </row>
    <row r="105" spans="2:14">
      <c r="B105" s="203" t="s">
        <v>2097</v>
      </c>
      <c r="C105" s="204"/>
      <c r="D105" s="204"/>
      <c r="E105" s="204"/>
      <c r="F105" s="204"/>
      <c r="G105" s="204"/>
      <c r="H105" s="204"/>
      <c r="I105" s="204"/>
      <c r="J105" s="204"/>
      <c r="K105" s="204"/>
      <c r="L105" s="204"/>
      <c r="M105" s="204"/>
      <c r="N105" s="205"/>
    </row>
    <row r="106" spans="2:14">
      <c r="B106" s="206"/>
      <c r="C106" s="207"/>
      <c r="D106" s="207"/>
      <c r="E106" s="207"/>
      <c r="F106" s="207"/>
      <c r="G106" s="207"/>
      <c r="H106" s="207"/>
      <c r="I106" s="207"/>
      <c r="J106" s="207"/>
      <c r="K106" s="207"/>
      <c r="L106" s="207"/>
      <c r="M106" s="207"/>
      <c r="N106" s="208"/>
    </row>
    <row r="107" spans="2:14">
      <c r="B107" s="206"/>
      <c r="C107" s="207"/>
      <c r="D107" s="207"/>
      <c r="E107" s="207"/>
      <c r="F107" s="207"/>
      <c r="G107" s="207"/>
      <c r="H107" s="207"/>
      <c r="I107" s="207"/>
      <c r="J107" s="207"/>
      <c r="K107" s="207"/>
      <c r="L107" s="207"/>
      <c r="M107" s="207"/>
      <c r="N107" s="208"/>
    </row>
    <row r="108" spans="2:14">
      <c r="B108" s="206"/>
      <c r="C108" s="207"/>
      <c r="D108" s="207"/>
      <c r="E108" s="207"/>
      <c r="F108" s="207"/>
      <c r="G108" s="207"/>
      <c r="H108" s="207"/>
      <c r="I108" s="207"/>
      <c r="J108" s="207"/>
      <c r="K108" s="207"/>
      <c r="L108" s="207"/>
      <c r="M108" s="207"/>
      <c r="N108" s="208"/>
    </row>
    <row r="109" spans="2:14" ht="15.75" thickBot="1">
      <c r="B109" s="209"/>
      <c r="C109" s="210"/>
      <c r="D109" s="210"/>
      <c r="E109" s="210"/>
      <c r="F109" s="210"/>
      <c r="G109" s="210"/>
      <c r="H109" s="210"/>
      <c r="I109" s="210"/>
      <c r="J109" s="210"/>
      <c r="K109" s="210"/>
      <c r="L109" s="210"/>
      <c r="M109" s="210"/>
      <c r="N109" s="211"/>
    </row>
    <row r="110" spans="2:14">
      <c r="B110" s="212"/>
      <c r="C110" s="213"/>
      <c r="D110" s="213"/>
      <c r="E110" s="213"/>
      <c r="F110" s="213"/>
      <c r="G110" s="213"/>
      <c r="H110" s="213"/>
      <c r="I110" s="213"/>
      <c r="J110" s="213"/>
      <c r="K110" s="213"/>
      <c r="L110" s="213"/>
      <c r="M110" s="213"/>
      <c r="N110" s="214"/>
    </row>
    <row r="111" spans="2:14">
      <c r="B111" s="198" t="s">
        <v>2098</v>
      </c>
      <c r="C111" s="31"/>
      <c r="D111" s="31"/>
      <c r="E111" s="31"/>
      <c r="F111" s="31"/>
      <c r="G111" s="31"/>
      <c r="H111" s="31"/>
      <c r="I111" s="31"/>
      <c r="J111" s="31"/>
      <c r="K111" s="31"/>
      <c r="L111" s="31"/>
      <c r="M111" s="31"/>
      <c r="N111" s="32"/>
    </row>
    <row r="112" spans="2:14" ht="15" customHeight="1">
      <c r="B112" s="797" t="s">
        <v>2099</v>
      </c>
      <c r="C112" s="798"/>
      <c r="D112" s="798"/>
      <c r="E112" s="798"/>
      <c r="F112" s="798"/>
      <c r="G112" s="798"/>
      <c r="H112" s="798"/>
      <c r="I112" s="798"/>
      <c r="J112" s="798"/>
      <c r="K112" s="798"/>
      <c r="L112" s="798"/>
      <c r="M112" s="798"/>
      <c r="N112" s="799"/>
    </row>
    <row r="113" spans="2:14" ht="15" customHeight="1">
      <c r="B113" s="797"/>
      <c r="C113" s="798"/>
      <c r="D113" s="798"/>
      <c r="E113" s="798"/>
      <c r="F113" s="798"/>
      <c r="G113" s="798"/>
      <c r="H113" s="798"/>
      <c r="I113" s="798"/>
      <c r="J113" s="798"/>
      <c r="K113" s="798"/>
      <c r="L113" s="798"/>
      <c r="M113" s="798"/>
      <c r="N113" s="799"/>
    </row>
    <row r="114" spans="2:14" ht="30" customHeight="1">
      <c r="B114" s="800" t="s">
        <v>2100</v>
      </c>
      <c r="C114" s="801"/>
      <c r="D114" s="801"/>
      <c r="E114" s="801"/>
      <c r="F114" s="801"/>
      <c r="G114" s="801"/>
      <c r="H114" s="801"/>
      <c r="I114" s="801"/>
      <c r="J114" s="801"/>
      <c r="K114" s="801"/>
      <c r="L114" s="801"/>
      <c r="M114" s="801"/>
      <c r="N114" s="802"/>
    </row>
    <row r="115" spans="2:14">
      <c r="B115" s="800"/>
      <c r="C115" s="801"/>
      <c r="D115" s="801"/>
      <c r="E115" s="801"/>
      <c r="F115" s="801"/>
      <c r="G115" s="801"/>
      <c r="H115" s="801"/>
      <c r="I115" s="801"/>
      <c r="J115" s="801"/>
      <c r="K115" s="801"/>
      <c r="L115" s="801"/>
      <c r="M115" s="801"/>
      <c r="N115" s="802"/>
    </row>
    <row r="116" spans="2:14">
      <c r="B116" s="286"/>
      <c r="C116" s="287"/>
      <c r="D116" s="287"/>
      <c r="E116" s="287"/>
      <c r="F116" s="287"/>
      <c r="G116" s="287"/>
      <c r="H116" s="287"/>
      <c r="I116" s="287"/>
      <c r="J116" s="287"/>
      <c r="K116" s="287"/>
      <c r="L116" s="287"/>
      <c r="M116" s="287"/>
      <c r="N116" s="288"/>
    </row>
    <row r="117" spans="2:14">
      <c r="B117" s="286"/>
      <c r="C117" s="287"/>
      <c r="D117" s="287"/>
      <c r="E117" s="287"/>
      <c r="F117" s="287"/>
      <c r="G117" s="287"/>
      <c r="H117" s="287"/>
      <c r="I117" s="287"/>
      <c r="J117" s="287"/>
      <c r="K117" s="287"/>
      <c r="L117" s="287"/>
      <c r="M117" s="287"/>
      <c r="N117" s="288"/>
    </row>
    <row r="118" spans="2:14">
      <c r="B118" s="286"/>
      <c r="C118" s="287"/>
      <c r="D118" s="287"/>
      <c r="E118" s="287"/>
      <c r="F118" s="287"/>
      <c r="G118" s="287"/>
      <c r="H118" s="287"/>
      <c r="I118" s="287"/>
      <c r="J118" s="287"/>
      <c r="K118" s="287"/>
      <c r="L118" s="287"/>
      <c r="M118" s="287"/>
      <c r="N118" s="288"/>
    </row>
    <row r="119" spans="2:14">
      <c r="B119" s="198"/>
      <c r="C119" s="31"/>
      <c r="D119" s="31"/>
      <c r="E119" s="31"/>
      <c r="F119" s="31"/>
      <c r="G119" s="31"/>
      <c r="H119" s="31"/>
      <c r="I119" s="31"/>
      <c r="J119" s="31"/>
      <c r="K119" s="31"/>
      <c r="L119" s="31"/>
      <c r="M119" s="31"/>
      <c r="N119" s="32"/>
    </row>
    <row r="120" spans="2:14">
      <c r="B120" s="16"/>
      <c r="C120" s="12"/>
      <c r="D120" s="12"/>
      <c r="E120" s="12" t="s">
        <v>2093</v>
      </c>
      <c r="F120" s="53"/>
      <c r="G120" s="53"/>
      <c r="H120" s="12"/>
      <c r="I120" s="12"/>
      <c r="J120" s="12"/>
      <c r="K120" s="12"/>
      <c r="L120" s="12"/>
      <c r="M120" s="12"/>
      <c r="N120" s="17"/>
    </row>
    <row r="121" spans="2:14">
      <c r="B121" s="16"/>
      <c r="C121" s="12"/>
      <c r="D121" s="12"/>
      <c r="E121" s="54" t="s">
        <v>2094</v>
      </c>
      <c r="F121" s="12"/>
      <c r="G121" s="12"/>
      <c r="H121" s="54"/>
      <c r="I121" s="54"/>
      <c r="J121" s="54"/>
      <c r="K121" s="12"/>
      <c r="L121" s="12"/>
      <c r="M121" s="12"/>
      <c r="N121" s="17"/>
    </row>
    <row r="122" spans="2:14">
      <c r="B122" s="16"/>
      <c r="C122" s="12"/>
      <c r="D122" s="12"/>
      <c r="E122" s="55" t="s">
        <v>2101</v>
      </c>
      <c r="F122" s="12"/>
      <c r="G122" s="12"/>
      <c r="H122" s="55"/>
      <c r="I122" s="55"/>
      <c r="J122" s="55"/>
      <c r="K122" s="12"/>
      <c r="L122" s="12"/>
      <c r="M122" s="12"/>
      <c r="N122" s="17"/>
    </row>
    <row r="123" spans="2:14">
      <c r="B123" s="56"/>
      <c r="C123" s="31"/>
      <c r="D123" s="31"/>
      <c r="E123" s="12" t="s">
        <v>2096</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2102</v>
      </c>
      <c r="C125" s="55"/>
      <c r="D125" s="55"/>
      <c r="E125" s="12"/>
      <c r="F125" s="12"/>
      <c r="G125" s="12"/>
      <c r="H125" s="12"/>
      <c r="I125" s="12"/>
      <c r="J125" s="736"/>
      <c r="K125" s="736"/>
      <c r="L125" s="736"/>
      <c r="M125" s="736"/>
      <c r="N125" s="737"/>
    </row>
    <row r="126" spans="2:14" ht="15.75" thickBot="1">
      <c r="B126" s="216" t="s">
        <v>2103</v>
      </c>
      <c r="C126" s="343"/>
      <c r="D126" s="343"/>
      <c r="E126" s="57"/>
      <c r="F126" s="57"/>
      <c r="G126" s="57"/>
      <c r="H126" s="57"/>
      <c r="I126" s="57"/>
      <c r="J126" s="738"/>
      <c r="K126" s="738"/>
      <c r="L126" s="738"/>
      <c r="M126" s="738"/>
      <c r="N126" s="739"/>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topLeftCell="A52"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308</v>
      </c>
      <c r="C31" s="81" t="s">
        <v>2170</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819</v>
      </c>
      <c r="B36" s="772" t="str">
        <f>VLOOKUP(A36,EQUIPOS!A6:D154,3,FALSE)</f>
        <v>Cargador : Potencia en el volante 125 hp, Clasificación de RPM del motor 2300.</v>
      </c>
      <c r="C36" s="773"/>
      <c r="D36" s="773"/>
      <c r="E36" s="773"/>
      <c r="F36" s="773"/>
      <c r="G36" s="773"/>
      <c r="H36" s="774"/>
      <c r="I36" s="222"/>
      <c r="J36" s="223"/>
      <c r="K36" s="224">
        <f>VLOOKUP(A36,EQUIPOS!A6:D163,4,FALSE)</f>
        <v>165414.51938850479</v>
      </c>
      <c r="L36" s="225"/>
      <c r="M36" s="226">
        <v>30</v>
      </c>
      <c r="N36" s="227">
        <f>K36/M36</f>
        <v>5513.8173129501602</v>
      </c>
    </row>
    <row r="37" spans="1:14">
      <c r="A37" s="113" t="s">
        <v>837</v>
      </c>
      <c r="B37" s="772" t="str">
        <f>VLOOKUP(A37,EQUIPOS!A7:D154,3,FALSE)</f>
        <v>Compactador neumático de Potencia 70 HP, peso de 13 ton</v>
      </c>
      <c r="C37" s="773"/>
      <c r="D37" s="773"/>
      <c r="E37" s="773"/>
      <c r="F37" s="773"/>
      <c r="G37" s="773"/>
      <c r="H37" s="774"/>
      <c r="I37" s="222"/>
      <c r="J37" s="223"/>
      <c r="K37" s="224">
        <f>VLOOKUP(A37,EQUIPOS!A7:D164,4,FALSE)</f>
        <v>136681.41876730914</v>
      </c>
      <c r="L37" s="225"/>
      <c r="M37" s="226">
        <v>10</v>
      </c>
      <c r="N37" s="227">
        <f t="shared" ref="N37:N43" si="0">K37/M37</f>
        <v>13668.141876730913</v>
      </c>
    </row>
    <row r="38" spans="1:14">
      <c r="A38" t="s">
        <v>827</v>
      </c>
      <c r="B38" s="772" t="str">
        <f>VLOOKUP(A38,EQUIPOS!A8:D154,3,FALSE)</f>
        <v>Compactador de Rodillo POTENCIA: 99HP, PESO: 8 ton</v>
      </c>
      <c r="C38" s="773"/>
      <c r="D38" s="773"/>
      <c r="E38" s="773"/>
      <c r="F38" s="773"/>
      <c r="G38" s="773"/>
      <c r="H38" s="774"/>
      <c r="I38" s="222"/>
      <c r="J38" s="223"/>
      <c r="K38" s="224">
        <f>VLOOKUP(A38,EQUIPOS!A8:D165,4,FALSE)</f>
        <v>118174.3302919812</v>
      </c>
      <c r="L38" s="225"/>
      <c r="M38" s="226">
        <v>10</v>
      </c>
      <c r="N38" s="227">
        <f t="shared" si="0"/>
        <v>11817.43302919812</v>
      </c>
    </row>
    <row r="39" spans="1:14">
      <c r="A39" t="s">
        <v>975</v>
      </c>
      <c r="B39" s="772" t="str">
        <f>VLOOKUP(A39,EQUIPOS!A9:D154,3,FALSE)</f>
        <v>Planta de asfalto en caliente</v>
      </c>
      <c r="C39" s="773"/>
      <c r="D39" s="773"/>
      <c r="E39" s="773"/>
      <c r="F39" s="773"/>
      <c r="G39" s="773"/>
      <c r="H39" s="774"/>
      <c r="I39" s="222"/>
      <c r="J39" s="223"/>
      <c r="K39" s="224">
        <f>VLOOKUP(A39,EQUIPOS!A9:D166,4,FALSE)</f>
        <v>627867.38776754192</v>
      </c>
      <c r="L39" s="225"/>
      <c r="M39" s="226">
        <v>10</v>
      </c>
      <c r="N39" s="227">
        <f t="shared" si="0"/>
        <v>62786.738776754195</v>
      </c>
    </row>
    <row r="40" spans="1:14">
      <c r="A40" t="s">
        <v>981</v>
      </c>
      <c r="B40" s="772" t="str">
        <f>VLOOKUP(A40,EQUIPOS!A10:D154,3,FALSE)</f>
        <v>Planta trituradora</v>
      </c>
      <c r="C40" s="773"/>
      <c r="D40" s="773"/>
      <c r="E40" s="773"/>
      <c r="F40" s="773"/>
      <c r="G40" s="773"/>
      <c r="H40" s="774"/>
      <c r="I40" s="222"/>
      <c r="J40" s="223"/>
      <c r="K40" s="224">
        <f>VLOOKUP(A40,EQUIPOS!A10:D167,4,FALSE)</f>
        <v>522759.86824479204</v>
      </c>
      <c r="L40" s="225"/>
      <c r="M40" s="226">
        <v>30</v>
      </c>
      <c r="N40" s="227">
        <f t="shared" si="0"/>
        <v>17425.32894149307</v>
      </c>
    </row>
    <row r="41" spans="1:14">
      <c r="A41" t="s">
        <v>1007</v>
      </c>
      <c r="B41" s="772" t="str">
        <f>VLOOKUP(A41,EQUIPOS!A11:D155,3,FALSE)</f>
        <v xml:space="preserve">Retroexcavadora E-200 sobre orugas
</v>
      </c>
      <c r="C41" s="773"/>
      <c r="D41" s="773"/>
      <c r="E41" s="773"/>
      <c r="F41" s="773"/>
      <c r="G41" s="773"/>
      <c r="H41" s="774"/>
      <c r="I41" s="222"/>
      <c r="J41" s="223"/>
      <c r="K41" s="224">
        <f>VLOOKUP(A41,EQUIPOS!A11:D168,4,FALSE)</f>
        <v>210024.19001165734</v>
      </c>
      <c r="L41" s="225"/>
      <c r="M41" s="226">
        <v>30</v>
      </c>
      <c r="N41" s="227">
        <f t="shared" si="0"/>
        <v>7000.806333721911</v>
      </c>
    </row>
    <row r="42" spans="1:14">
      <c r="A42" t="s">
        <v>1059</v>
      </c>
      <c r="B42" s="772" t="str">
        <f>VLOOKUP(A42,EQUIPOS!A12:D156,3,FALSE)</f>
        <v xml:space="preserve">Terminadora de asfalto (Finisher), potencia en el volante 174 HP, R=20M3/H, velocidad de desplazamiento 114 m/min
</v>
      </c>
      <c r="C42" s="773"/>
      <c r="D42" s="773"/>
      <c r="E42" s="773"/>
      <c r="F42" s="773"/>
      <c r="G42" s="773"/>
      <c r="H42" s="774"/>
      <c r="I42" s="222"/>
      <c r="J42" s="223"/>
      <c r="K42" s="224">
        <f>VLOOKUP(A42,EQUIPOS!A12:D169,4,FALSE)</f>
        <v>222361.14354313904</v>
      </c>
      <c r="L42" s="225"/>
      <c r="M42" s="226">
        <v>10</v>
      </c>
      <c r="N42" s="227">
        <f t="shared" si="0"/>
        <v>22236.114354313904</v>
      </c>
    </row>
    <row r="43" spans="1:14">
      <c r="A43" t="s">
        <v>1077</v>
      </c>
      <c r="B43" s="772" t="str">
        <f>VLOOKUP(A43,EQUIPOS!A13:D157,3,FALSE)</f>
        <v>Volqueta 6 m3</v>
      </c>
      <c r="C43" s="773"/>
      <c r="D43" s="773"/>
      <c r="E43" s="773"/>
      <c r="F43" s="773"/>
      <c r="G43" s="773"/>
      <c r="H43" s="774"/>
      <c r="I43" s="222"/>
      <c r="J43" s="223"/>
      <c r="K43" s="224">
        <f>VLOOKUP(A43,EQUIPOS!A13:D170,4,FALSE)</f>
        <v>91509.332647680494</v>
      </c>
      <c r="L43" s="225"/>
      <c r="M43" s="226">
        <v>10</v>
      </c>
      <c r="N43" s="227">
        <f t="shared" si="0"/>
        <v>9150.9332647680494</v>
      </c>
    </row>
    <row r="44" spans="1:14">
      <c r="B44" s="275"/>
      <c r="C44" s="276"/>
      <c r="D44" s="276"/>
      <c r="E44" s="276"/>
      <c r="F44" s="276"/>
      <c r="G44" s="276"/>
      <c r="H44" s="277"/>
      <c r="I44" s="222"/>
      <c r="J44" s="223"/>
      <c r="K44" s="224"/>
      <c r="L44" s="225"/>
      <c r="M44" s="226"/>
      <c r="N44" s="227"/>
    </row>
    <row r="45" spans="1:14">
      <c r="B45" s="772"/>
      <c r="C45" s="773"/>
      <c r="D45" s="773"/>
      <c r="E45" s="773"/>
      <c r="F45" s="773"/>
      <c r="G45" s="773"/>
      <c r="H45" s="774"/>
      <c r="I45" s="775"/>
      <c r="J45" s="756"/>
      <c r="K45" s="224"/>
      <c r="L45" s="776"/>
      <c r="M45" s="777"/>
      <c r="N45" s="227"/>
    </row>
    <row r="46" spans="1:14">
      <c r="B46" s="772"/>
      <c r="C46" s="773"/>
      <c r="D46" s="773"/>
      <c r="E46" s="778"/>
      <c r="F46" s="773"/>
      <c r="G46" s="773"/>
      <c r="H46" s="774"/>
      <c r="I46" s="36"/>
      <c r="J46" s="37"/>
      <c r="K46" s="229"/>
      <c r="L46" s="231"/>
      <c r="M46" s="232"/>
      <c r="N46" s="233"/>
    </row>
    <row r="47" spans="1:14">
      <c r="B47" s="779" t="s">
        <v>2105</v>
      </c>
      <c r="C47" s="780"/>
      <c r="D47" s="780"/>
      <c r="E47" s="38"/>
      <c r="F47" s="39"/>
      <c r="G47" s="39"/>
      <c r="H47" s="40"/>
      <c r="I47" s="36"/>
      <c r="J47" s="37"/>
      <c r="K47" s="234"/>
      <c r="L47" s="231"/>
      <c r="M47" s="351">
        <v>0.1</v>
      </c>
      <c r="N47" s="295">
        <f>N81*M47</f>
        <v>959.29946129502503</v>
      </c>
    </row>
    <row r="48" spans="1:14" ht="15.75" thickBot="1">
      <c r="B48" s="772"/>
      <c r="C48" s="773"/>
      <c r="D48" s="773"/>
      <c r="E48" s="773"/>
      <c r="F48" s="773"/>
      <c r="G48" s="773"/>
      <c r="H48" s="774"/>
      <c r="I48" s="781"/>
      <c r="J48" s="782"/>
      <c r="K48" s="41"/>
      <c r="L48" s="783"/>
      <c r="M48" s="784"/>
      <c r="N48" s="105"/>
    </row>
    <row r="49" spans="1:14" ht="15.75" thickBot="1">
      <c r="B49" s="759" t="s">
        <v>2072</v>
      </c>
      <c r="C49" s="760"/>
      <c r="D49" s="760"/>
      <c r="E49" s="760"/>
      <c r="F49" s="760"/>
      <c r="G49" s="760"/>
      <c r="H49" s="760"/>
      <c r="I49" s="760"/>
      <c r="J49" s="760"/>
      <c r="K49" s="760"/>
      <c r="L49" s="760"/>
      <c r="M49" s="761"/>
      <c r="N49" s="344">
        <f>SUM(N36:N48)</f>
        <v>150558.61335122533</v>
      </c>
    </row>
    <row r="50" spans="1:14">
      <c r="B50" s="235"/>
      <c r="C50" s="34"/>
      <c r="D50" s="34"/>
      <c r="E50" s="34"/>
      <c r="F50" s="34"/>
      <c r="G50" s="34"/>
      <c r="H50" s="34"/>
      <c r="I50" s="34"/>
      <c r="J50" s="34"/>
      <c r="K50" s="34"/>
      <c r="L50" s="34"/>
      <c r="M50" s="34"/>
      <c r="N50" s="35"/>
    </row>
    <row r="51" spans="1:14">
      <c r="B51" s="64" t="s">
        <v>2073</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750" t="s">
        <v>2063</v>
      </c>
      <c r="C53" s="751"/>
      <c r="D53" s="751"/>
      <c r="E53" s="751"/>
      <c r="F53" s="751"/>
      <c r="G53" s="751"/>
      <c r="H53" s="751"/>
      <c r="I53" s="752"/>
      <c r="J53" s="270" t="s">
        <v>2065</v>
      </c>
      <c r="K53" s="85" t="s">
        <v>2066</v>
      </c>
      <c r="L53" s="753" t="s">
        <v>2074</v>
      </c>
      <c r="M53" s="752"/>
      <c r="N53" s="86" t="s">
        <v>2071</v>
      </c>
    </row>
    <row r="54" spans="1:14">
      <c r="A54" t="s">
        <v>1117</v>
      </c>
      <c r="B54" s="43" t="str">
        <f>VLOOKUP(A54,MATERIALES!A5:D373,3,FALSE)</f>
        <v>Agregado Petreo para Triturar (Crudo)</v>
      </c>
      <c r="C54" s="236"/>
      <c r="D54" s="236"/>
      <c r="E54" s="236"/>
      <c r="F54" s="236"/>
      <c r="G54" s="236"/>
      <c r="H54" s="236"/>
      <c r="I54" s="223"/>
      <c r="J54" s="200" t="str">
        <f>VLOOKUP(A54,MATERIALES!A8:D646,2,FALSE)</f>
        <v>m3</v>
      </c>
      <c r="K54" s="237">
        <v>1.4</v>
      </c>
      <c r="L54" s="222"/>
      <c r="M54" s="352">
        <f>VLOOKUP(A54,MATERIALES!A5:D396,4,FALSE)</f>
        <v>26654.735894889112</v>
      </c>
      <c r="N54" s="227">
        <f>K54*M54</f>
        <v>37316.630252844756</v>
      </c>
    </row>
    <row r="55" spans="1:14">
      <c r="A55" s="108" t="s">
        <v>1131</v>
      </c>
      <c r="B55" s="43" t="str">
        <f>VLOOKUP(A55,MATERIALES!A6:D373,3,FALSE)</f>
        <v>Agua</v>
      </c>
      <c r="C55" s="236"/>
      <c r="D55" s="236"/>
      <c r="E55" s="236"/>
      <c r="F55" s="236"/>
      <c r="G55" s="236"/>
      <c r="H55" s="236"/>
      <c r="I55" s="223"/>
      <c r="J55" s="200" t="str">
        <f>VLOOKUP(A55,MATERIALES!A9:D647,2,FALSE)</f>
        <v>lt</v>
      </c>
      <c r="K55" s="237">
        <v>25</v>
      </c>
      <c r="L55" s="222"/>
      <c r="M55" s="352">
        <f>VLOOKUP(A55,MATERIALES!A6:D397,4,FALSE)</f>
        <v>56.024337816260008</v>
      </c>
      <c r="N55" s="227">
        <f>K55*M55</f>
        <v>1400.6084454065001</v>
      </c>
    </row>
    <row r="56" spans="1:14">
      <c r="B56" s="43"/>
      <c r="C56" s="236"/>
      <c r="D56" s="236"/>
      <c r="E56" s="236"/>
      <c r="F56" s="236"/>
      <c r="G56" s="236"/>
      <c r="H56" s="236"/>
      <c r="I56" s="223"/>
      <c r="J56" s="200"/>
      <c r="K56" s="237"/>
      <c r="L56" s="222"/>
      <c r="M56" s="238"/>
      <c r="N56" s="239"/>
    </row>
    <row r="57" spans="1:14">
      <c r="B57" s="43"/>
      <c r="C57" s="236"/>
      <c r="D57" s="236"/>
      <c r="E57" s="236"/>
      <c r="F57" s="236"/>
      <c r="G57" s="236"/>
      <c r="H57" s="236"/>
      <c r="I57" s="223"/>
      <c r="J57" s="200"/>
      <c r="K57" s="237"/>
      <c r="L57" s="222"/>
      <c r="M57" s="238"/>
      <c r="N57" s="239"/>
    </row>
    <row r="58" spans="1:14" ht="15.75" thickBot="1">
      <c r="B58" s="754"/>
      <c r="C58" s="755"/>
      <c r="D58" s="755"/>
      <c r="E58" s="755"/>
      <c r="F58" s="755"/>
      <c r="G58" s="755"/>
      <c r="H58" s="755"/>
      <c r="I58" s="756"/>
      <c r="J58" s="42"/>
      <c r="K58" s="44"/>
      <c r="L58" s="757"/>
      <c r="M58" s="758"/>
      <c r="N58" s="45"/>
    </row>
    <row r="59" spans="1:14" ht="15.75" thickBot="1">
      <c r="B59" s="759" t="s">
        <v>2072</v>
      </c>
      <c r="C59" s="760"/>
      <c r="D59" s="760"/>
      <c r="E59" s="760"/>
      <c r="F59" s="760"/>
      <c r="G59" s="760"/>
      <c r="H59" s="760"/>
      <c r="I59" s="760"/>
      <c r="J59" s="760"/>
      <c r="K59" s="760"/>
      <c r="L59" s="760"/>
      <c r="M59" s="761"/>
      <c r="N59" s="344">
        <f>SUM(N54:N58)</f>
        <v>38717.238698251254</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8" t="s">
        <v>2076</v>
      </c>
      <c r="C63" s="269"/>
      <c r="D63" s="269"/>
      <c r="E63" s="269"/>
      <c r="F63" s="269"/>
      <c r="G63" s="269"/>
      <c r="H63" s="73" t="s">
        <v>2065</v>
      </c>
      <c r="I63" s="74" t="s">
        <v>2077</v>
      </c>
      <c r="J63" s="75" t="s">
        <v>2106</v>
      </c>
      <c r="K63" s="73" t="s">
        <v>2107</v>
      </c>
      <c r="L63" s="762" t="s">
        <v>2080</v>
      </c>
      <c r="M63" s="735"/>
      <c r="N63" s="76" t="s">
        <v>2071</v>
      </c>
    </row>
    <row r="64" spans="1:14">
      <c r="A64" t="s">
        <v>1852</v>
      </c>
      <c r="B64" s="46" t="str">
        <f>VLOOKUP(A64,TRANSPORTE!A5:D117,3,FALSE)</f>
        <v>Transporte de Material Crudo de Rio</v>
      </c>
      <c r="C64" s="272"/>
      <c r="D64" s="272"/>
      <c r="E64" s="272"/>
      <c r="F64" s="272"/>
      <c r="G64" s="272"/>
      <c r="H64" s="266" t="s">
        <v>2122</v>
      </c>
      <c r="I64" s="234">
        <v>1.4</v>
      </c>
      <c r="J64" s="241">
        <v>1</v>
      </c>
      <c r="K64" s="234">
        <f>I64*J64</f>
        <v>1.4</v>
      </c>
      <c r="L64" s="763">
        <f>VLOOKUP(A64,TRANSPORTE!A5:D117,4,FALSE)</f>
        <v>1355.0479121462611</v>
      </c>
      <c r="M64" s="764"/>
      <c r="N64" s="242">
        <f>K64*L64</f>
        <v>1897.0670770047655</v>
      </c>
    </row>
    <row r="65" spans="1:15">
      <c r="A65" t="s">
        <v>1922</v>
      </c>
      <c r="B65" s="46" t="str">
        <f>VLOOKUP(A65,TRANSPORTE!A6:D117,3,FALSE)</f>
        <v>Transporte de Mezcla Densa en Caliente MDC-19</v>
      </c>
      <c r="C65" s="47"/>
      <c r="D65" s="47"/>
      <c r="E65" s="47"/>
      <c r="F65" s="47"/>
      <c r="G65" s="47"/>
      <c r="H65" s="266" t="s">
        <v>2122</v>
      </c>
      <c r="I65" s="234">
        <v>1.25</v>
      </c>
      <c r="J65" s="241">
        <v>1</v>
      </c>
      <c r="K65" s="234">
        <f>I65*J65</f>
        <v>1.25</v>
      </c>
      <c r="L65" s="763">
        <f>VLOOKUP(A65,TRANSPORTE!A6:D117,4,FALSE)</f>
        <v>1355.0479121462611</v>
      </c>
      <c r="M65" s="764"/>
      <c r="N65" s="242">
        <f>K65*L65</f>
        <v>1693.8098901828264</v>
      </c>
    </row>
    <row r="66" spans="1:15">
      <c r="B66" s="46"/>
      <c r="C66" s="47"/>
      <c r="D66" s="47"/>
      <c r="E66" s="47"/>
      <c r="F66" s="47"/>
      <c r="G66" s="47"/>
      <c r="H66" s="243"/>
      <c r="I66" s="234"/>
      <c r="J66" s="234"/>
      <c r="K66" s="234"/>
      <c r="L66" s="763"/>
      <c r="M66" s="764"/>
      <c r="N66" s="246"/>
    </row>
    <row r="67" spans="1:15">
      <c r="B67" s="46"/>
      <c r="C67" s="47"/>
      <c r="D67" s="47"/>
      <c r="E67" s="47"/>
      <c r="F67" s="47"/>
      <c r="G67" s="47"/>
      <c r="H67" s="243"/>
      <c r="I67" s="234"/>
      <c r="J67" s="234"/>
      <c r="K67" s="234"/>
      <c r="L67" s="244"/>
      <c r="M67" s="245"/>
      <c r="N67" s="246"/>
    </row>
    <row r="68" spans="1:15">
      <c r="B68" s="46"/>
      <c r="C68" s="47"/>
      <c r="D68" s="47"/>
      <c r="E68" s="47"/>
      <c r="F68" s="47"/>
      <c r="G68" s="47"/>
      <c r="H68" s="243"/>
      <c r="I68" s="234"/>
      <c r="J68" s="234"/>
      <c r="K68" s="234"/>
      <c r="L68" s="244"/>
      <c r="M68" s="245"/>
      <c r="N68" s="246"/>
    </row>
    <row r="69" spans="1:15" ht="15.75" thickBot="1">
      <c r="B69" s="264"/>
      <c r="C69" s="265"/>
      <c r="D69" s="265"/>
      <c r="E69" s="265"/>
      <c r="F69" s="265"/>
      <c r="G69" s="265"/>
      <c r="H69" s="48"/>
      <c r="I69" s="124"/>
      <c r="J69" s="124"/>
      <c r="K69" s="124"/>
      <c r="L69" s="748"/>
      <c r="M69" s="749"/>
      <c r="N69" s="125"/>
    </row>
    <row r="70" spans="1:15" ht="15.75" thickBot="1">
      <c r="B70" s="765" t="s">
        <v>2072</v>
      </c>
      <c r="C70" s="766"/>
      <c r="D70" s="766"/>
      <c r="E70" s="766"/>
      <c r="F70" s="766"/>
      <c r="G70" s="766"/>
      <c r="H70" s="766"/>
      <c r="I70" s="766"/>
      <c r="J70" s="766"/>
      <c r="K70" s="766"/>
      <c r="L70" s="766"/>
      <c r="M70" s="767"/>
      <c r="N70" s="104">
        <f>N64+N65+N66+N67+N68</f>
        <v>3590.8769671875916</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85" t="s">
        <v>2108</v>
      </c>
      <c r="C74" s="786"/>
      <c r="D74" s="786"/>
      <c r="E74" s="786"/>
      <c r="F74" s="786"/>
      <c r="G74" s="786"/>
      <c r="H74" s="786"/>
      <c r="I74" s="73" t="s">
        <v>2082</v>
      </c>
      <c r="J74" s="75" t="s">
        <v>2109</v>
      </c>
      <c r="K74" s="74" t="s">
        <v>2084</v>
      </c>
      <c r="L74" s="787" t="s">
        <v>2070</v>
      </c>
      <c r="M74" s="788"/>
      <c r="N74" s="98" t="s">
        <v>2071</v>
      </c>
    </row>
    <row r="75" spans="1:15">
      <c r="A75" t="s">
        <v>718</v>
      </c>
      <c r="B75" s="49" t="str">
        <f>VLOOKUP(A75,'MANO DE OBRA'!A8:D68,3,FALSE)</f>
        <v>Obrero (8)</v>
      </c>
      <c r="C75" s="47"/>
      <c r="D75" s="47"/>
      <c r="E75" s="47"/>
      <c r="F75" s="47"/>
      <c r="G75" s="47"/>
      <c r="H75" s="47"/>
      <c r="I75" s="247">
        <f>K75/J75*100</f>
        <v>270661.59999999998</v>
      </c>
      <c r="J75" s="248">
        <v>185</v>
      </c>
      <c r="K75" s="249">
        <f>VLOOKUP(A75,'MANO DE OBRA'!A8:D99,4,FALSE)</f>
        <v>500723.95999999996</v>
      </c>
      <c r="L75" s="50"/>
      <c r="M75" s="250">
        <v>80</v>
      </c>
      <c r="N75" s="345">
        <f>K75/M75</f>
        <v>6259.0494999999992</v>
      </c>
      <c r="O75" s="106"/>
    </row>
    <row r="76" spans="1:15">
      <c r="A76" t="s">
        <v>728</v>
      </c>
      <c r="B76" s="49" t="str">
        <f>VLOOKUP(A76,'MANO DE OBRA'!A8:D69,3,FALSE)</f>
        <v>Oficial</v>
      </c>
      <c r="C76" s="47"/>
      <c r="D76" s="47"/>
      <c r="E76" s="47"/>
      <c r="F76" s="47"/>
      <c r="G76" s="47"/>
      <c r="H76" s="47"/>
      <c r="I76" s="247">
        <f>K76/J76*100</f>
        <v>57668.23979157189</v>
      </c>
      <c r="J76" s="248">
        <v>185</v>
      </c>
      <c r="K76" s="249">
        <f>VLOOKUP(A76,'MANO DE OBRA'!A8:D100,4,FALSE)</f>
        <v>106686.24361440798</v>
      </c>
      <c r="L76" s="50"/>
      <c r="M76" s="254">
        <v>80</v>
      </c>
      <c r="N76" s="345">
        <f>K76/M76</f>
        <v>1333.5780451800997</v>
      </c>
    </row>
    <row r="77" spans="1:15">
      <c r="A77" t="s">
        <v>756</v>
      </c>
      <c r="B77" s="49" t="str">
        <f>VLOOKUP(A77,'MANO DE OBRA'!A9:D70,3,FALSE)</f>
        <v>Rastrilleros (2)</v>
      </c>
      <c r="C77" s="47"/>
      <c r="D77" s="47"/>
      <c r="E77" s="47"/>
      <c r="F77" s="47"/>
      <c r="G77" s="47"/>
      <c r="H77" s="47"/>
      <c r="I77" s="247">
        <f>K77/J77*100</f>
        <v>86502.359687357821</v>
      </c>
      <c r="J77" s="248">
        <v>185</v>
      </c>
      <c r="K77" s="249">
        <f>VLOOKUP(A77,'MANO DE OBRA'!A9:D101,4,FALSE)</f>
        <v>160029.36542161196</v>
      </c>
      <c r="L77" s="50"/>
      <c r="M77" s="254">
        <v>80</v>
      </c>
      <c r="N77" s="345">
        <f>K77/M77</f>
        <v>2000.3670677701496</v>
      </c>
    </row>
    <row r="78" spans="1:15">
      <c r="B78" s="49"/>
      <c r="C78" s="47"/>
      <c r="D78" s="47"/>
      <c r="E78" s="47"/>
      <c r="F78" s="47"/>
      <c r="G78" s="47"/>
      <c r="H78" s="47"/>
      <c r="I78" s="234"/>
      <c r="J78" s="252"/>
      <c r="K78" s="253"/>
      <c r="L78" s="273"/>
      <c r="M78" s="255"/>
      <c r="N78" s="251"/>
    </row>
    <row r="79" spans="1:15">
      <c r="B79" s="49"/>
      <c r="C79" s="47"/>
      <c r="D79" s="47"/>
      <c r="E79" s="47"/>
      <c r="F79" s="47"/>
      <c r="G79" s="47"/>
      <c r="H79" s="47"/>
      <c r="I79" s="234"/>
      <c r="J79" s="252"/>
      <c r="K79" s="253"/>
      <c r="L79" s="273"/>
      <c r="M79" s="255"/>
      <c r="N79" s="251"/>
    </row>
    <row r="80" spans="1:15" ht="15.75" thickBot="1">
      <c r="B80" s="746"/>
      <c r="C80" s="747"/>
      <c r="D80" s="747"/>
      <c r="E80" s="747"/>
      <c r="F80" s="747"/>
      <c r="G80" s="747"/>
      <c r="H80" s="747"/>
      <c r="I80" s="124"/>
      <c r="J80" s="124"/>
      <c r="K80" s="124"/>
      <c r="L80" s="847"/>
      <c r="M80" s="847"/>
      <c r="N80" s="45"/>
    </row>
    <row r="81" spans="1:14" ht="15.75" thickBot="1">
      <c r="B81" s="765" t="s">
        <v>2072</v>
      </c>
      <c r="C81" s="766"/>
      <c r="D81" s="766"/>
      <c r="E81" s="766"/>
      <c r="F81" s="766"/>
      <c r="G81" s="766"/>
      <c r="H81" s="766"/>
      <c r="I81" s="766"/>
      <c r="J81" s="766"/>
      <c r="K81" s="766"/>
      <c r="L81" s="766"/>
      <c r="M81" s="767"/>
      <c r="N81" s="256">
        <f>SUM(N75:N80)</f>
        <v>9592.9946129502496</v>
      </c>
    </row>
    <row r="82" spans="1:14" ht="15.75" thickBot="1">
      <c r="B82" s="33"/>
      <c r="C82" s="34"/>
      <c r="D82" s="34"/>
      <c r="E82" s="34"/>
      <c r="F82" s="34"/>
      <c r="G82" s="34"/>
      <c r="H82" s="34"/>
      <c r="I82" s="34"/>
      <c r="J82" s="34"/>
      <c r="K82" s="34"/>
      <c r="L82" s="34"/>
      <c r="M82" s="34"/>
      <c r="N82" s="35"/>
    </row>
    <row r="83" spans="1:14" ht="15.75" thickBot="1">
      <c r="B83" s="759" t="s">
        <v>2085</v>
      </c>
      <c r="C83" s="760"/>
      <c r="D83" s="760"/>
      <c r="E83" s="760"/>
      <c r="F83" s="760"/>
      <c r="G83" s="760"/>
      <c r="H83" s="760"/>
      <c r="I83" s="760"/>
      <c r="J83" s="760"/>
      <c r="K83" s="760"/>
      <c r="L83" s="760"/>
      <c r="M83" s="761"/>
      <c r="N83" s="99">
        <f>N49+N59+N70+N81</f>
        <v>202459.72362961443</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750" t="s">
        <v>2110</v>
      </c>
      <c r="C87" s="751"/>
      <c r="D87" s="751"/>
      <c r="E87" s="751"/>
      <c r="F87" s="751"/>
      <c r="G87" s="751"/>
      <c r="H87" s="751"/>
      <c r="I87" s="269"/>
      <c r="J87" s="289"/>
      <c r="K87" s="257" t="s">
        <v>2087</v>
      </c>
      <c r="L87" s="789" t="s">
        <v>2088</v>
      </c>
      <c r="M87" s="790"/>
      <c r="N87" s="258"/>
    </row>
    <row r="88" spans="1:14">
      <c r="B88" s="791" t="s">
        <v>2111</v>
      </c>
      <c r="C88" s="792"/>
      <c r="D88" s="792"/>
      <c r="E88" s="792"/>
      <c r="F88" s="792"/>
      <c r="G88" s="792"/>
      <c r="H88" s="792"/>
      <c r="I88" s="87"/>
      <c r="J88" s="88"/>
      <c r="K88" s="259">
        <v>0.2</v>
      </c>
      <c r="L88" s="793">
        <f>N83*K88</f>
        <v>40491.944725922891</v>
      </c>
      <c r="M88" s="794"/>
      <c r="N88" s="51"/>
    </row>
    <row r="89" spans="1:14">
      <c r="B89" s="89" t="s">
        <v>2090</v>
      </c>
      <c r="C89" s="90"/>
      <c r="D89" s="90"/>
      <c r="E89" s="90"/>
      <c r="F89" s="90"/>
      <c r="G89" s="90"/>
      <c r="H89" s="90"/>
      <c r="I89" s="87"/>
      <c r="J89" s="88"/>
      <c r="K89" s="259">
        <v>0.05</v>
      </c>
      <c r="L89" s="793">
        <f>N83*K89</f>
        <v>10122.986181480723</v>
      </c>
      <c r="M89" s="794"/>
      <c r="N89" s="51"/>
    </row>
    <row r="90" spans="1:14" ht="15.75" thickBot="1">
      <c r="B90" s="91" t="s">
        <v>2091</v>
      </c>
      <c r="C90" s="92"/>
      <c r="D90" s="92"/>
      <c r="E90" s="92"/>
      <c r="F90" s="92"/>
      <c r="G90" s="92"/>
      <c r="H90" s="92"/>
      <c r="I90" s="93"/>
      <c r="J90" s="94"/>
      <c r="K90" s="260">
        <v>0.05</v>
      </c>
      <c r="L90" s="795">
        <f>N83*K90</f>
        <v>10122.986181480723</v>
      </c>
      <c r="M90" s="796"/>
      <c r="N90" s="51"/>
    </row>
    <row r="91" spans="1:14" ht="15.75" thickBot="1">
      <c r="B91" s="759" t="s">
        <v>2072</v>
      </c>
      <c r="C91" s="760"/>
      <c r="D91" s="760"/>
      <c r="E91" s="760"/>
      <c r="F91" s="760"/>
      <c r="G91" s="760"/>
      <c r="H91" s="760"/>
      <c r="I91" s="760"/>
      <c r="J91" s="760"/>
      <c r="K91" s="760"/>
      <c r="L91" s="760"/>
      <c r="M91" s="761"/>
      <c r="N91" s="52">
        <f>L88+L89+L90</f>
        <v>60737.917088884336</v>
      </c>
    </row>
    <row r="92" spans="1:14" ht="15.75" thickBot="1">
      <c r="B92" s="33"/>
      <c r="C92" s="34"/>
      <c r="D92" s="34"/>
      <c r="E92" s="34"/>
      <c r="F92" s="34"/>
      <c r="G92" s="34"/>
      <c r="H92" s="34"/>
      <c r="I92" s="34"/>
      <c r="J92" s="34"/>
      <c r="K92" s="34"/>
      <c r="L92" s="34"/>
      <c r="M92" s="34"/>
      <c r="N92" s="35"/>
    </row>
    <row r="93" spans="1:14" ht="15.75" thickBot="1">
      <c r="A93" t="s">
        <v>2114</v>
      </c>
      <c r="B93" s="759" t="s">
        <v>2113</v>
      </c>
      <c r="C93" s="760"/>
      <c r="D93" s="760"/>
      <c r="E93" s="760"/>
      <c r="F93" s="760"/>
      <c r="G93" s="760"/>
      <c r="H93" s="760"/>
      <c r="I93" s="760"/>
      <c r="J93" s="760"/>
      <c r="K93" s="760"/>
      <c r="L93" s="760"/>
      <c r="M93" s="761"/>
      <c r="N93" s="166">
        <f>N83+N91</f>
        <v>263197.64071849873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3" t="s">
        <v>2097</v>
      </c>
      <c r="C103" s="204"/>
      <c r="D103" s="204"/>
      <c r="E103" s="204"/>
      <c r="F103" s="204"/>
      <c r="G103" s="204"/>
      <c r="H103" s="204"/>
      <c r="I103" s="204"/>
      <c r="J103" s="204"/>
      <c r="K103" s="204"/>
      <c r="L103" s="204"/>
      <c r="M103" s="204"/>
      <c r="N103" s="205"/>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c r="B106" s="206"/>
      <c r="C106" s="207"/>
      <c r="D106" s="207"/>
      <c r="E106" s="207"/>
      <c r="F106" s="207"/>
      <c r="G106" s="207"/>
      <c r="H106" s="207"/>
      <c r="I106" s="207"/>
      <c r="J106" s="207"/>
      <c r="K106" s="207"/>
      <c r="L106" s="207"/>
      <c r="M106" s="207"/>
      <c r="N106" s="208"/>
    </row>
    <row r="107" spans="2:14" ht="15.75" thickBot="1">
      <c r="B107" s="209"/>
      <c r="C107" s="210"/>
      <c r="D107" s="210"/>
      <c r="E107" s="210"/>
      <c r="F107" s="210"/>
      <c r="G107" s="210"/>
      <c r="H107" s="210"/>
      <c r="I107" s="210"/>
      <c r="J107" s="210"/>
      <c r="K107" s="210"/>
      <c r="L107" s="210"/>
      <c r="M107" s="210"/>
      <c r="N107" s="211"/>
    </row>
    <row r="108" spans="2:14">
      <c r="B108" s="212"/>
      <c r="C108" s="213"/>
      <c r="D108" s="213"/>
      <c r="E108" s="213"/>
      <c r="F108" s="213"/>
      <c r="G108" s="213"/>
      <c r="H108" s="213"/>
      <c r="I108" s="213"/>
      <c r="J108" s="213"/>
      <c r="K108" s="213"/>
      <c r="L108" s="213"/>
      <c r="M108" s="213"/>
      <c r="N108" s="214"/>
    </row>
    <row r="109" spans="2:14">
      <c r="B109" s="198" t="s">
        <v>2098</v>
      </c>
      <c r="C109" s="31"/>
      <c r="D109" s="31"/>
      <c r="E109" s="31"/>
      <c r="F109" s="31"/>
      <c r="G109" s="31"/>
      <c r="H109" s="31"/>
      <c r="I109" s="31"/>
      <c r="J109" s="31"/>
      <c r="K109" s="31"/>
      <c r="L109" s="31"/>
      <c r="M109" s="31"/>
      <c r="N109" s="32"/>
    </row>
    <row r="110" spans="2:14" ht="15" customHeight="1">
      <c r="B110" s="797" t="s">
        <v>2099</v>
      </c>
      <c r="C110" s="798"/>
      <c r="D110" s="798"/>
      <c r="E110" s="798"/>
      <c r="F110" s="798"/>
      <c r="G110" s="798"/>
      <c r="H110" s="798"/>
      <c r="I110" s="798"/>
      <c r="J110" s="798"/>
      <c r="K110" s="798"/>
      <c r="L110" s="798"/>
      <c r="M110" s="798"/>
      <c r="N110" s="799"/>
    </row>
    <row r="111" spans="2:14" ht="15" customHeight="1">
      <c r="B111" s="797"/>
      <c r="C111" s="798"/>
      <c r="D111" s="798"/>
      <c r="E111" s="798"/>
      <c r="F111" s="798"/>
      <c r="G111" s="798"/>
      <c r="H111" s="798"/>
      <c r="I111" s="798"/>
      <c r="J111" s="798"/>
      <c r="K111" s="798"/>
      <c r="L111" s="798"/>
      <c r="M111" s="798"/>
      <c r="N111" s="799"/>
    </row>
    <row r="112" spans="2:14" ht="30" customHeight="1">
      <c r="B112" s="800" t="s">
        <v>2100</v>
      </c>
      <c r="C112" s="801"/>
      <c r="D112" s="801"/>
      <c r="E112" s="801"/>
      <c r="F112" s="801"/>
      <c r="G112" s="801"/>
      <c r="H112" s="801"/>
      <c r="I112" s="801"/>
      <c r="J112" s="801"/>
      <c r="K112" s="801"/>
      <c r="L112" s="801"/>
      <c r="M112" s="801"/>
      <c r="N112" s="802"/>
    </row>
    <row r="113" spans="2:14">
      <c r="B113" s="800"/>
      <c r="C113" s="801"/>
      <c r="D113" s="801"/>
      <c r="E113" s="801"/>
      <c r="F113" s="801"/>
      <c r="G113" s="801"/>
      <c r="H113" s="801"/>
      <c r="I113" s="801"/>
      <c r="J113" s="801"/>
      <c r="K113" s="801"/>
      <c r="L113" s="801"/>
      <c r="M113" s="801"/>
      <c r="N113" s="802"/>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286"/>
      <c r="C116" s="287"/>
      <c r="D116" s="287"/>
      <c r="E116" s="287"/>
      <c r="F116" s="287"/>
      <c r="G116" s="287"/>
      <c r="H116" s="287"/>
      <c r="I116" s="287"/>
      <c r="J116" s="287"/>
      <c r="K116" s="287"/>
      <c r="L116" s="287"/>
      <c r="M116" s="287"/>
      <c r="N116" s="288"/>
    </row>
    <row r="117" spans="2:14">
      <c r="B117" s="198"/>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736"/>
      <c r="K123" s="736"/>
      <c r="L123" s="736"/>
      <c r="M123" s="736"/>
      <c r="N123" s="737"/>
    </row>
    <row r="124" spans="2:14" ht="15.75" thickBot="1">
      <c r="B124" s="216" t="s">
        <v>2103</v>
      </c>
      <c r="C124" s="343"/>
      <c r="D124" s="343"/>
      <c r="E124" s="57"/>
      <c r="F124" s="57"/>
      <c r="G124" s="57"/>
      <c r="H124" s="57"/>
      <c r="I124" s="57"/>
      <c r="J124" s="738"/>
      <c r="K124" s="738"/>
      <c r="L124" s="738"/>
      <c r="M124" s="738"/>
      <c r="N124" s="739"/>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topLeftCell="A43"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310</v>
      </c>
      <c r="C31" s="81" t="s">
        <v>2171</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819</v>
      </c>
      <c r="B36" s="772" t="str">
        <f>VLOOKUP(A36,EQUIPOS!A6:D154,3,FALSE)</f>
        <v>Cargador : Potencia en el volante 125 hp, Clasificación de RPM del motor 2300.</v>
      </c>
      <c r="C36" s="773"/>
      <c r="D36" s="773"/>
      <c r="E36" s="773"/>
      <c r="F36" s="773"/>
      <c r="G36" s="773"/>
      <c r="H36" s="774"/>
      <c r="I36" s="222"/>
      <c r="J36" s="223"/>
      <c r="K36" s="224">
        <f>VLOOKUP(A36,EQUIPOS!A6:D163,4,FALSE)</f>
        <v>165414.51938850479</v>
      </c>
      <c r="L36" s="225"/>
      <c r="M36" s="226">
        <v>30</v>
      </c>
      <c r="N36" s="227">
        <f>K36/M36</f>
        <v>5513.8173129501602</v>
      </c>
    </row>
    <row r="37" spans="1:14">
      <c r="A37" s="113" t="s">
        <v>837</v>
      </c>
      <c r="B37" s="772" t="str">
        <f>VLOOKUP(A37,EQUIPOS!A7:D154,3,FALSE)</f>
        <v>Compactador neumático de Potencia 70 HP, peso de 13 ton</v>
      </c>
      <c r="C37" s="773"/>
      <c r="D37" s="773"/>
      <c r="E37" s="773"/>
      <c r="F37" s="773"/>
      <c r="G37" s="773"/>
      <c r="H37" s="774"/>
      <c r="I37" s="222"/>
      <c r="J37" s="223"/>
      <c r="K37" s="224">
        <f>VLOOKUP(A37,EQUIPOS!A7:D164,4,FALSE)</f>
        <v>136681.41876730914</v>
      </c>
      <c r="L37" s="225"/>
      <c r="M37" s="226">
        <v>10</v>
      </c>
      <c r="N37" s="227">
        <f t="shared" ref="N37:N43" si="0">K37/M37</f>
        <v>13668.141876730913</v>
      </c>
    </row>
    <row r="38" spans="1:14">
      <c r="A38" t="s">
        <v>827</v>
      </c>
      <c r="B38" s="772" t="str">
        <f>VLOOKUP(A38,EQUIPOS!A8:D154,3,FALSE)</f>
        <v>Compactador de Rodillo POTENCIA: 99HP, PESO: 8 ton</v>
      </c>
      <c r="C38" s="773"/>
      <c r="D38" s="773"/>
      <c r="E38" s="773"/>
      <c r="F38" s="773"/>
      <c r="G38" s="773"/>
      <c r="H38" s="774"/>
      <c r="I38" s="222"/>
      <c r="J38" s="223"/>
      <c r="K38" s="224">
        <f>VLOOKUP(A38,EQUIPOS!A8:D165,4,FALSE)</f>
        <v>118174.3302919812</v>
      </c>
      <c r="L38" s="225"/>
      <c r="M38" s="226">
        <v>10</v>
      </c>
      <c r="N38" s="227">
        <f t="shared" si="0"/>
        <v>11817.43302919812</v>
      </c>
    </row>
    <row r="39" spans="1:14">
      <c r="A39" t="s">
        <v>975</v>
      </c>
      <c r="B39" s="772" t="str">
        <f>VLOOKUP(A39,EQUIPOS!A9:D154,3,FALSE)</f>
        <v>Planta de asfalto en caliente</v>
      </c>
      <c r="C39" s="773"/>
      <c r="D39" s="773"/>
      <c r="E39" s="773"/>
      <c r="F39" s="773"/>
      <c r="G39" s="773"/>
      <c r="H39" s="774"/>
      <c r="I39" s="222"/>
      <c r="J39" s="223"/>
      <c r="K39" s="224">
        <f>VLOOKUP(A39,EQUIPOS!A9:D166,4,FALSE)</f>
        <v>627867.38776754192</v>
      </c>
      <c r="L39" s="225"/>
      <c r="M39" s="226">
        <v>10</v>
      </c>
      <c r="N39" s="227">
        <f t="shared" si="0"/>
        <v>62786.738776754195</v>
      </c>
    </row>
    <row r="40" spans="1:14">
      <c r="A40" t="s">
        <v>981</v>
      </c>
      <c r="B40" s="772" t="str">
        <f>VLOOKUP(A40,EQUIPOS!A10:D154,3,FALSE)</f>
        <v>Planta trituradora</v>
      </c>
      <c r="C40" s="773"/>
      <c r="D40" s="773"/>
      <c r="E40" s="773"/>
      <c r="F40" s="773"/>
      <c r="G40" s="773"/>
      <c r="H40" s="774"/>
      <c r="I40" s="222"/>
      <c r="J40" s="223"/>
      <c r="K40" s="224">
        <f>VLOOKUP(A40,EQUIPOS!A10:D167,4,FALSE)</f>
        <v>522759.86824479204</v>
      </c>
      <c r="L40" s="225"/>
      <c r="M40" s="226">
        <v>30</v>
      </c>
      <c r="N40" s="227">
        <f t="shared" si="0"/>
        <v>17425.32894149307</v>
      </c>
    </row>
    <row r="41" spans="1:14">
      <c r="A41" t="s">
        <v>1007</v>
      </c>
      <c r="B41" s="772" t="str">
        <f>VLOOKUP(A41,EQUIPOS!A11:D155,3,FALSE)</f>
        <v xml:space="preserve">Retroexcavadora E-200 sobre orugas
</v>
      </c>
      <c r="C41" s="773"/>
      <c r="D41" s="773"/>
      <c r="E41" s="773"/>
      <c r="F41" s="773"/>
      <c r="G41" s="773"/>
      <c r="H41" s="774"/>
      <c r="I41" s="222"/>
      <c r="J41" s="223"/>
      <c r="K41" s="224">
        <f>VLOOKUP(A41,EQUIPOS!A11:D168,4,FALSE)</f>
        <v>210024.19001165734</v>
      </c>
      <c r="L41" s="225"/>
      <c r="M41" s="226">
        <v>30</v>
      </c>
      <c r="N41" s="227">
        <f t="shared" si="0"/>
        <v>7000.806333721911</v>
      </c>
    </row>
    <row r="42" spans="1:14">
      <c r="A42" t="s">
        <v>1059</v>
      </c>
      <c r="B42" s="772" t="str">
        <f>VLOOKUP(A42,EQUIPOS!A12:D156,3,FALSE)</f>
        <v xml:space="preserve">Terminadora de asfalto (Finisher), potencia en el volante 174 HP, R=20M3/H, velocidad de desplazamiento 114 m/min
</v>
      </c>
      <c r="C42" s="773"/>
      <c r="D42" s="773"/>
      <c r="E42" s="773"/>
      <c r="F42" s="773"/>
      <c r="G42" s="773"/>
      <c r="H42" s="774"/>
      <c r="I42" s="222"/>
      <c r="J42" s="223"/>
      <c r="K42" s="224">
        <f>VLOOKUP(A42,EQUIPOS!A12:D169,4,FALSE)</f>
        <v>222361.14354313904</v>
      </c>
      <c r="L42" s="225"/>
      <c r="M42" s="226">
        <v>10</v>
      </c>
      <c r="N42" s="227">
        <f t="shared" si="0"/>
        <v>22236.114354313904</v>
      </c>
    </row>
    <row r="43" spans="1:14">
      <c r="A43" t="s">
        <v>1077</v>
      </c>
      <c r="B43" s="772" t="str">
        <f>VLOOKUP(A43,EQUIPOS!A13:D157,3,FALSE)</f>
        <v>Volqueta 6 m3</v>
      </c>
      <c r="C43" s="773"/>
      <c r="D43" s="773"/>
      <c r="E43" s="773"/>
      <c r="F43" s="773"/>
      <c r="G43" s="773"/>
      <c r="H43" s="774"/>
      <c r="I43" s="222"/>
      <c r="J43" s="223"/>
      <c r="K43" s="224">
        <f>VLOOKUP(A43,EQUIPOS!A13:D170,4,FALSE)</f>
        <v>91509.332647680494</v>
      </c>
      <c r="L43" s="225"/>
      <c r="M43" s="226">
        <v>10</v>
      </c>
      <c r="N43" s="227">
        <f t="shared" si="0"/>
        <v>9150.9332647680494</v>
      </c>
    </row>
    <row r="44" spans="1:14">
      <c r="B44" s="275"/>
      <c r="C44" s="276"/>
      <c r="D44" s="276"/>
      <c r="E44" s="276"/>
      <c r="F44" s="276"/>
      <c r="G44" s="276"/>
      <c r="H44" s="277"/>
      <c r="I44" s="222"/>
      <c r="J44" s="223"/>
      <c r="K44" s="224"/>
      <c r="L44" s="225"/>
      <c r="M44" s="226"/>
      <c r="N44" s="227"/>
    </row>
    <row r="45" spans="1:14">
      <c r="B45" s="772"/>
      <c r="C45" s="773"/>
      <c r="D45" s="773"/>
      <c r="E45" s="773"/>
      <c r="F45" s="773"/>
      <c r="G45" s="773"/>
      <c r="H45" s="774"/>
      <c r="I45" s="775"/>
      <c r="J45" s="756"/>
      <c r="K45" s="224"/>
      <c r="L45" s="776"/>
      <c r="M45" s="777"/>
      <c r="N45" s="227"/>
    </row>
    <row r="46" spans="1:14">
      <c r="B46" s="772"/>
      <c r="C46" s="773"/>
      <c r="D46" s="773"/>
      <c r="E46" s="778"/>
      <c r="F46" s="773"/>
      <c r="G46" s="773"/>
      <c r="H46" s="774"/>
      <c r="I46" s="36"/>
      <c r="J46" s="37"/>
      <c r="K46" s="229"/>
      <c r="L46" s="231"/>
      <c r="M46" s="232"/>
      <c r="N46" s="233"/>
    </row>
    <row r="47" spans="1:14">
      <c r="B47" s="779" t="s">
        <v>2105</v>
      </c>
      <c r="C47" s="780"/>
      <c r="D47" s="780"/>
      <c r="E47" s="38"/>
      <c r="F47" s="39"/>
      <c r="G47" s="39"/>
      <c r="H47" s="40"/>
      <c r="I47" s="36"/>
      <c r="J47" s="37"/>
      <c r="K47" s="234"/>
      <c r="L47" s="231"/>
      <c r="M47" s="351">
        <v>0.1</v>
      </c>
      <c r="N47" s="295">
        <f>N81*M47</f>
        <v>959.29946129502503</v>
      </c>
    </row>
    <row r="48" spans="1:14" ht="15.75" thickBot="1">
      <c r="B48" s="772"/>
      <c r="C48" s="773"/>
      <c r="D48" s="773"/>
      <c r="E48" s="773"/>
      <c r="F48" s="773"/>
      <c r="G48" s="773"/>
      <c r="H48" s="774"/>
      <c r="I48" s="781"/>
      <c r="J48" s="782"/>
      <c r="K48" s="41"/>
      <c r="L48" s="783"/>
      <c r="M48" s="784"/>
      <c r="N48" s="105"/>
    </row>
    <row r="49" spans="1:14" ht="15.75" thickBot="1">
      <c r="B49" s="759" t="s">
        <v>2072</v>
      </c>
      <c r="C49" s="760"/>
      <c r="D49" s="760"/>
      <c r="E49" s="760"/>
      <c r="F49" s="760"/>
      <c r="G49" s="760"/>
      <c r="H49" s="760"/>
      <c r="I49" s="760"/>
      <c r="J49" s="760"/>
      <c r="K49" s="760"/>
      <c r="L49" s="760"/>
      <c r="M49" s="761"/>
      <c r="N49" s="344">
        <f>SUM(N36:N48)</f>
        <v>150558.61335122533</v>
      </c>
    </row>
    <row r="50" spans="1:14">
      <c r="B50" s="235"/>
      <c r="C50" s="34"/>
      <c r="D50" s="34"/>
      <c r="E50" s="34"/>
      <c r="F50" s="34"/>
      <c r="G50" s="34"/>
      <c r="H50" s="34"/>
      <c r="I50" s="34"/>
      <c r="J50" s="34"/>
      <c r="K50" s="34"/>
      <c r="L50" s="34"/>
      <c r="M50" s="34"/>
      <c r="N50" s="35"/>
    </row>
    <row r="51" spans="1:14">
      <c r="B51" s="64" t="s">
        <v>2073</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750" t="s">
        <v>2063</v>
      </c>
      <c r="C53" s="751"/>
      <c r="D53" s="751"/>
      <c r="E53" s="751"/>
      <c r="F53" s="751"/>
      <c r="G53" s="751"/>
      <c r="H53" s="751"/>
      <c r="I53" s="752"/>
      <c r="J53" s="270" t="s">
        <v>2065</v>
      </c>
      <c r="K53" s="85" t="s">
        <v>2066</v>
      </c>
      <c r="L53" s="753" t="s">
        <v>2074</v>
      </c>
      <c r="M53" s="752"/>
      <c r="N53" s="86" t="s">
        <v>2071</v>
      </c>
    </row>
    <row r="54" spans="1:14">
      <c r="A54" t="s">
        <v>1117</v>
      </c>
      <c r="B54" s="43" t="str">
        <f>VLOOKUP(A54,MATERIALES!A5:D373,3,FALSE)</f>
        <v>Agregado Petreo para Triturar (Crudo)</v>
      </c>
      <c r="C54" s="236"/>
      <c r="D54" s="236"/>
      <c r="E54" s="236"/>
      <c r="F54" s="236"/>
      <c r="G54" s="236"/>
      <c r="H54" s="236"/>
      <c r="I54" s="223"/>
      <c r="J54" s="200" t="str">
        <f>VLOOKUP(A54,MATERIALES!A8:D646,2,FALSE)</f>
        <v>m3</v>
      </c>
      <c r="K54" s="237">
        <v>1.4</v>
      </c>
      <c r="L54" s="222"/>
      <c r="M54" s="352">
        <f>VLOOKUP(A54,MATERIALES!A5:D396,4,FALSE)</f>
        <v>26654.735894889112</v>
      </c>
      <c r="N54" s="227">
        <f>K54*M54</f>
        <v>37316.630252844756</v>
      </c>
    </row>
    <row r="55" spans="1:14">
      <c r="A55" s="108" t="s">
        <v>1131</v>
      </c>
      <c r="B55" s="43" t="str">
        <f>VLOOKUP(A55,MATERIALES!A6:D373,3,FALSE)</f>
        <v>Agua</v>
      </c>
      <c r="C55" s="236"/>
      <c r="D55" s="236"/>
      <c r="E55" s="236"/>
      <c r="F55" s="236"/>
      <c r="G55" s="236"/>
      <c r="H55" s="236"/>
      <c r="I55" s="223"/>
      <c r="J55" s="200" t="str">
        <f>VLOOKUP(A55,MATERIALES!A9:D647,2,FALSE)</f>
        <v>lt</v>
      </c>
      <c r="K55" s="237">
        <v>25</v>
      </c>
      <c r="L55" s="222"/>
      <c r="M55" s="352">
        <f>VLOOKUP(A55,MATERIALES!A6:D397,4,FALSE)</f>
        <v>56.024337816260008</v>
      </c>
      <c r="N55" s="227">
        <f>K55*M55</f>
        <v>1400.6084454065001</v>
      </c>
    </row>
    <row r="56" spans="1:14">
      <c r="B56" s="43"/>
      <c r="C56" s="236"/>
      <c r="D56" s="236"/>
      <c r="E56" s="236"/>
      <c r="F56" s="236"/>
      <c r="G56" s="236"/>
      <c r="H56" s="236"/>
      <c r="I56" s="223"/>
      <c r="J56" s="200"/>
      <c r="K56" s="237"/>
      <c r="L56" s="222"/>
      <c r="M56" s="238"/>
      <c r="N56" s="239"/>
    </row>
    <row r="57" spans="1:14">
      <c r="B57" s="43"/>
      <c r="C57" s="236"/>
      <c r="D57" s="236"/>
      <c r="E57" s="236"/>
      <c r="F57" s="236"/>
      <c r="G57" s="236"/>
      <c r="H57" s="236"/>
      <c r="I57" s="223"/>
      <c r="J57" s="200"/>
      <c r="K57" s="237"/>
      <c r="L57" s="222"/>
      <c r="M57" s="238"/>
      <c r="N57" s="239"/>
    </row>
    <row r="58" spans="1:14" ht="15.75" thickBot="1">
      <c r="B58" s="754"/>
      <c r="C58" s="755"/>
      <c r="D58" s="755"/>
      <c r="E58" s="755"/>
      <c r="F58" s="755"/>
      <c r="G58" s="755"/>
      <c r="H58" s="755"/>
      <c r="I58" s="756"/>
      <c r="J58" s="42"/>
      <c r="K58" s="44"/>
      <c r="L58" s="757"/>
      <c r="M58" s="758"/>
      <c r="N58" s="45"/>
    </row>
    <row r="59" spans="1:14" ht="15.75" thickBot="1">
      <c r="B59" s="759" t="s">
        <v>2072</v>
      </c>
      <c r="C59" s="760"/>
      <c r="D59" s="760"/>
      <c r="E59" s="760"/>
      <c r="F59" s="760"/>
      <c r="G59" s="760"/>
      <c r="H59" s="760"/>
      <c r="I59" s="760"/>
      <c r="J59" s="760"/>
      <c r="K59" s="760"/>
      <c r="L59" s="760"/>
      <c r="M59" s="761"/>
      <c r="N59" s="344">
        <f>SUM(N54:N58)</f>
        <v>38717.238698251254</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8" t="s">
        <v>2076</v>
      </c>
      <c r="C63" s="269"/>
      <c r="D63" s="269"/>
      <c r="E63" s="269"/>
      <c r="F63" s="269"/>
      <c r="G63" s="269"/>
      <c r="H63" s="73" t="s">
        <v>2065</v>
      </c>
      <c r="I63" s="74" t="s">
        <v>2077</v>
      </c>
      <c r="J63" s="75" t="s">
        <v>2106</v>
      </c>
      <c r="K63" s="73" t="s">
        <v>2107</v>
      </c>
      <c r="L63" s="762" t="s">
        <v>2080</v>
      </c>
      <c r="M63" s="735"/>
      <c r="N63" s="76" t="s">
        <v>2071</v>
      </c>
    </row>
    <row r="64" spans="1:14">
      <c r="A64" t="s">
        <v>1852</v>
      </c>
      <c r="B64" s="46" t="str">
        <f>VLOOKUP(A64,TRANSPORTE!A5:D117,3,FALSE)</f>
        <v>Transporte de Material Crudo de Rio</v>
      </c>
      <c r="C64" s="272"/>
      <c r="D64" s="272"/>
      <c r="E64" s="272"/>
      <c r="F64" s="272"/>
      <c r="G64" s="272"/>
      <c r="H64" s="266" t="s">
        <v>2122</v>
      </c>
      <c r="I64" s="234">
        <v>1.4</v>
      </c>
      <c r="J64" s="241">
        <v>1</v>
      </c>
      <c r="K64" s="234">
        <f>I64*J64</f>
        <v>1.4</v>
      </c>
      <c r="L64" s="763">
        <f>VLOOKUP(A64,TRANSPORTE!A5:D117,4,FALSE)</f>
        <v>1355.0479121462611</v>
      </c>
      <c r="M64" s="764"/>
      <c r="N64" s="242">
        <f>K64*L64</f>
        <v>1897.0670770047655</v>
      </c>
    </row>
    <row r="65" spans="1:15">
      <c r="A65" t="s">
        <v>1920</v>
      </c>
      <c r="B65" s="46" t="str">
        <f>VLOOKUP(A65,TRANSPORTE!A6:D117,3,FALSE)</f>
        <v>Transporte de Mezcla Densa en Caliente MDC-10</v>
      </c>
      <c r="C65" s="47"/>
      <c r="D65" s="47"/>
      <c r="E65" s="47"/>
      <c r="F65" s="47"/>
      <c r="G65" s="47"/>
      <c r="H65" s="266" t="s">
        <v>2122</v>
      </c>
      <c r="I65" s="234">
        <v>1.25</v>
      </c>
      <c r="J65" s="241">
        <v>1</v>
      </c>
      <c r="K65" s="234">
        <f>I65*J65</f>
        <v>1.25</v>
      </c>
      <c r="L65" s="763">
        <f>VLOOKUP(A65,TRANSPORTE!A6:D117,4,FALSE)</f>
        <v>1355.0479121462611</v>
      </c>
      <c r="M65" s="764"/>
      <c r="N65" s="242">
        <f>K65*L65</f>
        <v>1693.8098901828264</v>
      </c>
    </row>
    <row r="66" spans="1:15">
      <c r="B66" s="46"/>
      <c r="C66" s="47"/>
      <c r="D66" s="47"/>
      <c r="E66" s="47"/>
      <c r="F66" s="47"/>
      <c r="G66" s="47"/>
      <c r="H66" s="243"/>
      <c r="I66" s="234"/>
      <c r="J66" s="234"/>
      <c r="K66" s="234"/>
      <c r="L66" s="244"/>
      <c r="M66" s="245"/>
      <c r="N66" s="246"/>
    </row>
    <row r="67" spans="1:15">
      <c r="B67" s="46"/>
      <c r="C67" s="47"/>
      <c r="D67" s="47"/>
      <c r="E67" s="47"/>
      <c r="F67" s="47"/>
      <c r="G67" s="47"/>
      <c r="H67" s="243"/>
      <c r="I67" s="234"/>
      <c r="J67" s="234"/>
      <c r="K67" s="234"/>
      <c r="L67" s="244"/>
      <c r="M67" s="245"/>
      <c r="N67" s="246"/>
    </row>
    <row r="68" spans="1:15">
      <c r="B68" s="46"/>
      <c r="C68" s="47"/>
      <c r="D68" s="47"/>
      <c r="E68" s="47"/>
      <c r="F68" s="47"/>
      <c r="G68" s="47"/>
      <c r="H68" s="243"/>
      <c r="I68" s="234"/>
      <c r="J68" s="234"/>
      <c r="K68" s="234"/>
      <c r="L68" s="244"/>
      <c r="M68" s="245"/>
      <c r="N68" s="246"/>
    </row>
    <row r="69" spans="1:15" ht="15.75" thickBot="1">
      <c r="B69" s="264"/>
      <c r="C69" s="265"/>
      <c r="D69" s="265"/>
      <c r="E69" s="265"/>
      <c r="F69" s="265"/>
      <c r="G69" s="265"/>
      <c r="H69" s="48"/>
      <c r="I69" s="124"/>
      <c r="J69" s="124"/>
      <c r="K69" s="124"/>
      <c r="L69" s="748"/>
      <c r="M69" s="749"/>
      <c r="N69" s="125"/>
    </row>
    <row r="70" spans="1:15" ht="15.75" thickBot="1">
      <c r="B70" s="765" t="s">
        <v>2072</v>
      </c>
      <c r="C70" s="766"/>
      <c r="D70" s="766"/>
      <c r="E70" s="766"/>
      <c r="F70" s="766"/>
      <c r="G70" s="766"/>
      <c r="H70" s="766"/>
      <c r="I70" s="766"/>
      <c r="J70" s="766"/>
      <c r="K70" s="766"/>
      <c r="L70" s="766"/>
      <c r="M70" s="767"/>
      <c r="N70" s="104">
        <f>N64+N65+N66+N67+N68</f>
        <v>3590.8769671875916</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85" t="s">
        <v>2108</v>
      </c>
      <c r="C74" s="786"/>
      <c r="D74" s="786"/>
      <c r="E74" s="786"/>
      <c r="F74" s="786"/>
      <c r="G74" s="786"/>
      <c r="H74" s="786"/>
      <c r="I74" s="73" t="s">
        <v>2082</v>
      </c>
      <c r="J74" s="75" t="s">
        <v>2109</v>
      </c>
      <c r="K74" s="74" t="s">
        <v>2084</v>
      </c>
      <c r="L74" s="787" t="s">
        <v>2070</v>
      </c>
      <c r="M74" s="788"/>
      <c r="N74" s="98" t="s">
        <v>2071</v>
      </c>
    </row>
    <row r="75" spans="1:15">
      <c r="A75" t="s">
        <v>718</v>
      </c>
      <c r="B75" s="49" t="str">
        <f>VLOOKUP(A75,'MANO DE OBRA'!A8:D68,3,FALSE)</f>
        <v>Obrero (8)</v>
      </c>
      <c r="C75" s="47"/>
      <c r="D75" s="47"/>
      <c r="E75" s="47"/>
      <c r="F75" s="47"/>
      <c r="G75" s="47"/>
      <c r="H75" s="47"/>
      <c r="I75" s="247">
        <f>K75/J75*100</f>
        <v>270661.59999999998</v>
      </c>
      <c r="J75" s="248">
        <v>185</v>
      </c>
      <c r="K75" s="249">
        <f>VLOOKUP(A75,'MANO DE OBRA'!A8:D99,4,FALSE)</f>
        <v>500723.95999999996</v>
      </c>
      <c r="L75" s="50"/>
      <c r="M75" s="250">
        <v>80</v>
      </c>
      <c r="N75" s="345">
        <f>K75/M75</f>
        <v>6259.0494999999992</v>
      </c>
      <c r="O75" s="106"/>
    </row>
    <row r="76" spans="1:15">
      <c r="A76" t="s">
        <v>728</v>
      </c>
      <c r="B76" s="49" t="str">
        <f>VLOOKUP(A76,'MANO DE OBRA'!A8:D69,3,FALSE)</f>
        <v>Oficial</v>
      </c>
      <c r="C76" s="47"/>
      <c r="D76" s="47"/>
      <c r="E76" s="47"/>
      <c r="F76" s="47"/>
      <c r="G76" s="47"/>
      <c r="H76" s="47"/>
      <c r="I76" s="247">
        <f>K76/J76*100</f>
        <v>57668.23979157189</v>
      </c>
      <c r="J76" s="248">
        <v>185</v>
      </c>
      <c r="K76" s="249">
        <f>VLOOKUP(A76,'MANO DE OBRA'!A8:D100,4,FALSE)</f>
        <v>106686.24361440798</v>
      </c>
      <c r="L76" s="50"/>
      <c r="M76" s="254">
        <v>80</v>
      </c>
      <c r="N76" s="345">
        <f>K76/M76</f>
        <v>1333.5780451800997</v>
      </c>
    </row>
    <row r="77" spans="1:15">
      <c r="A77" t="s">
        <v>756</v>
      </c>
      <c r="B77" s="49" t="str">
        <f>VLOOKUP(A77,'MANO DE OBRA'!A9:D70,3,FALSE)</f>
        <v>Rastrilleros (2)</v>
      </c>
      <c r="C77" s="47"/>
      <c r="D77" s="47"/>
      <c r="E77" s="47"/>
      <c r="F77" s="47"/>
      <c r="G77" s="47"/>
      <c r="H77" s="47"/>
      <c r="I77" s="247">
        <f>K77/J77*100</f>
        <v>86502.359687357821</v>
      </c>
      <c r="J77" s="248">
        <v>185</v>
      </c>
      <c r="K77" s="249">
        <f>VLOOKUP(A77,'MANO DE OBRA'!A9:D101,4,FALSE)</f>
        <v>160029.36542161196</v>
      </c>
      <c r="L77" s="50"/>
      <c r="M77" s="254">
        <v>80</v>
      </c>
      <c r="N77" s="345">
        <f>K77/M77</f>
        <v>2000.3670677701496</v>
      </c>
    </row>
    <row r="78" spans="1:15">
      <c r="B78" s="49"/>
      <c r="C78" s="47"/>
      <c r="D78" s="47"/>
      <c r="E78" s="47"/>
      <c r="F78" s="47"/>
      <c r="G78" s="47"/>
      <c r="H78" s="47"/>
      <c r="I78" s="234"/>
      <c r="J78" s="252"/>
      <c r="K78" s="253"/>
      <c r="L78" s="273"/>
      <c r="M78" s="255"/>
      <c r="N78" s="345"/>
    </row>
    <row r="79" spans="1:15">
      <c r="B79" s="49"/>
      <c r="C79" s="47"/>
      <c r="D79" s="47"/>
      <c r="E79" s="47"/>
      <c r="F79" s="47"/>
      <c r="G79" s="47"/>
      <c r="H79" s="47"/>
      <c r="I79" s="234"/>
      <c r="J79" s="252"/>
      <c r="K79" s="253"/>
      <c r="L79" s="273"/>
      <c r="M79" s="255"/>
      <c r="N79" s="251"/>
    </row>
    <row r="80" spans="1:15" ht="15.75" thickBot="1">
      <c r="B80" s="746"/>
      <c r="C80" s="747"/>
      <c r="D80" s="747"/>
      <c r="E80" s="747"/>
      <c r="F80" s="747"/>
      <c r="G80" s="747"/>
      <c r="H80" s="747"/>
      <c r="I80" s="124"/>
      <c r="J80" s="124"/>
      <c r="K80" s="124"/>
      <c r="L80" s="847"/>
      <c r="M80" s="847"/>
      <c r="N80" s="45"/>
    </row>
    <row r="81" spans="1:14" ht="15.75" thickBot="1">
      <c r="B81" s="765" t="s">
        <v>2072</v>
      </c>
      <c r="C81" s="766"/>
      <c r="D81" s="766"/>
      <c r="E81" s="766"/>
      <c r="F81" s="766"/>
      <c r="G81" s="766"/>
      <c r="H81" s="766"/>
      <c r="I81" s="766"/>
      <c r="J81" s="766"/>
      <c r="K81" s="766"/>
      <c r="L81" s="766"/>
      <c r="M81" s="767"/>
      <c r="N81" s="256">
        <f>SUM(N75:N80)</f>
        <v>9592.9946129502496</v>
      </c>
    </row>
    <row r="82" spans="1:14" ht="15.75" thickBot="1">
      <c r="B82" s="33"/>
      <c r="C82" s="34"/>
      <c r="D82" s="34"/>
      <c r="E82" s="34"/>
      <c r="F82" s="34"/>
      <c r="G82" s="34"/>
      <c r="H82" s="34"/>
      <c r="I82" s="34"/>
      <c r="J82" s="34"/>
      <c r="K82" s="34"/>
      <c r="L82" s="34"/>
      <c r="M82" s="34"/>
      <c r="N82" s="35"/>
    </row>
    <row r="83" spans="1:14" ht="15.75" thickBot="1">
      <c r="B83" s="759" t="s">
        <v>2085</v>
      </c>
      <c r="C83" s="760"/>
      <c r="D83" s="760"/>
      <c r="E83" s="760"/>
      <c r="F83" s="760"/>
      <c r="G83" s="760"/>
      <c r="H83" s="760"/>
      <c r="I83" s="760"/>
      <c r="J83" s="760"/>
      <c r="K83" s="760"/>
      <c r="L83" s="760"/>
      <c r="M83" s="761"/>
      <c r="N83" s="99">
        <f>N49+N59+N70+N81</f>
        <v>202459.72362961443</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750" t="s">
        <v>2110</v>
      </c>
      <c r="C87" s="751"/>
      <c r="D87" s="751"/>
      <c r="E87" s="751"/>
      <c r="F87" s="751"/>
      <c r="G87" s="751"/>
      <c r="H87" s="751"/>
      <c r="I87" s="269"/>
      <c r="J87" s="289"/>
      <c r="K87" s="257" t="s">
        <v>2087</v>
      </c>
      <c r="L87" s="789" t="s">
        <v>2088</v>
      </c>
      <c r="M87" s="790"/>
      <c r="N87" s="258"/>
    </row>
    <row r="88" spans="1:14">
      <c r="B88" s="791" t="s">
        <v>2111</v>
      </c>
      <c r="C88" s="792"/>
      <c r="D88" s="792"/>
      <c r="E88" s="792"/>
      <c r="F88" s="792"/>
      <c r="G88" s="792"/>
      <c r="H88" s="792"/>
      <c r="I88" s="87"/>
      <c r="J88" s="88"/>
      <c r="K88" s="259">
        <v>0.2</v>
      </c>
      <c r="L88" s="793">
        <f>N83*K88</f>
        <v>40491.944725922891</v>
      </c>
      <c r="M88" s="794"/>
      <c r="N88" s="51"/>
    </row>
    <row r="89" spans="1:14">
      <c r="B89" s="89" t="s">
        <v>2090</v>
      </c>
      <c r="C89" s="90"/>
      <c r="D89" s="90"/>
      <c r="E89" s="90"/>
      <c r="F89" s="90"/>
      <c r="G89" s="90"/>
      <c r="H89" s="90"/>
      <c r="I89" s="87"/>
      <c r="J89" s="88"/>
      <c r="K89" s="259">
        <v>0.05</v>
      </c>
      <c r="L89" s="793">
        <f>N83*K89</f>
        <v>10122.986181480723</v>
      </c>
      <c r="M89" s="794"/>
      <c r="N89" s="51"/>
    </row>
    <row r="90" spans="1:14" ht="15.75" thickBot="1">
      <c r="B90" s="91" t="s">
        <v>2091</v>
      </c>
      <c r="C90" s="92"/>
      <c r="D90" s="92"/>
      <c r="E90" s="92"/>
      <c r="F90" s="92"/>
      <c r="G90" s="92"/>
      <c r="H90" s="92"/>
      <c r="I90" s="93"/>
      <c r="J90" s="94"/>
      <c r="K90" s="260">
        <v>0.05</v>
      </c>
      <c r="L90" s="795">
        <f>N83*K90</f>
        <v>10122.986181480723</v>
      </c>
      <c r="M90" s="796"/>
      <c r="N90" s="51"/>
    </row>
    <row r="91" spans="1:14" ht="15.75" thickBot="1">
      <c r="B91" s="759" t="s">
        <v>2072</v>
      </c>
      <c r="C91" s="760"/>
      <c r="D91" s="760"/>
      <c r="E91" s="760"/>
      <c r="F91" s="760"/>
      <c r="G91" s="760"/>
      <c r="H91" s="760"/>
      <c r="I91" s="760"/>
      <c r="J91" s="760"/>
      <c r="K91" s="760"/>
      <c r="L91" s="760"/>
      <c r="M91" s="761"/>
      <c r="N91" s="52">
        <f>L88+L89+L90</f>
        <v>60737.917088884336</v>
      </c>
    </row>
    <row r="92" spans="1:14" ht="15.75" thickBot="1">
      <c r="B92" s="33"/>
      <c r="C92" s="34"/>
      <c r="D92" s="34"/>
      <c r="E92" s="34"/>
      <c r="F92" s="34"/>
      <c r="G92" s="34"/>
      <c r="H92" s="34"/>
      <c r="I92" s="34"/>
      <c r="J92" s="34"/>
      <c r="K92" s="34"/>
      <c r="L92" s="34"/>
      <c r="M92" s="34"/>
      <c r="N92" s="35"/>
    </row>
    <row r="93" spans="1:14" ht="15.75" thickBot="1">
      <c r="A93" t="s">
        <v>2114</v>
      </c>
      <c r="B93" s="759" t="s">
        <v>2113</v>
      </c>
      <c r="C93" s="760"/>
      <c r="D93" s="760"/>
      <c r="E93" s="760"/>
      <c r="F93" s="760"/>
      <c r="G93" s="760"/>
      <c r="H93" s="760"/>
      <c r="I93" s="760"/>
      <c r="J93" s="760"/>
      <c r="K93" s="760"/>
      <c r="L93" s="760"/>
      <c r="M93" s="761"/>
      <c r="N93" s="166">
        <f>N83+N91</f>
        <v>263197.64071849873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3" t="s">
        <v>2097</v>
      </c>
      <c r="C103" s="204"/>
      <c r="D103" s="204"/>
      <c r="E103" s="204"/>
      <c r="F103" s="204"/>
      <c r="G103" s="204"/>
      <c r="H103" s="204"/>
      <c r="I103" s="204"/>
      <c r="J103" s="204"/>
      <c r="K103" s="204"/>
      <c r="L103" s="204"/>
      <c r="M103" s="204"/>
      <c r="N103" s="205"/>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c r="B106" s="206"/>
      <c r="C106" s="207"/>
      <c r="D106" s="207"/>
      <c r="E106" s="207"/>
      <c r="F106" s="207"/>
      <c r="G106" s="207"/>
      <c r="H106" s="207"/>
      <c r="I106" s="207"/>
      <c r="J106" s="207"/>
      <c r="K106" s="207"/>
      <c r="L106" s="207"/>
      <c r="M106" s="207"/>
      <c r="N106" s="208"/>
    </row>
    <row r="107" spans="2:14" ht="15.75" thickBot="1">
      <c r="B107" s="209"/>
      <c r="C107" s="210"/>
      <c r="D107" s="210"/>
      <c r="E107" s="210"/>
      <c r="F107" s="210"/>
      <c r="G107" s="210"/>
      <c r="H107" s="210"/>
      <c r="I107" s="210"/>
      <c r="J107" s="210"/>
      <c r="K107" s="210"/>
      <c r="L107" s="210"/>
      <c r="M107" s="210"/>
      <c r="N107" s="211"/>
    </row>
    <row r="108" spans="2:14">
      <c r="B108" s="212"/>
      <c r="C108" s="213"/>
      <c r="D108" s="213"/>
      <c r="E108" s="213"/>
      <c r="F108" s="213"/>
      <c r="G108" s="213"/>
      <c r="H108" s="213"/>
      <c r="I108" s="213"/>
      <c r="J108" s="213"/>
      <c r="K108" s="213"/>
      <c r="L108" s="213"/>
      <c r="M108" s="213"/>
      <c r="N108" s="214"/>
    </row>
    <row r="109" spans="2:14">
      <c r="B109" s="198" t="s">
        <v>2098</v>
      </c>
      <c r="C109" s="31"/>
      <c r="D109" s="31"/>
      <c r="E109" s="31"/>
      <c r="F109" s="31"/>
      <c r="G109" s="31"/>
      <c r="H109" s="31"/>
      <c r="I109" s="31"/>
      <c r="J109" s="31"/>
      <c r="K109" s="31"/>
      <c r="L109" s="31"/>
      <c r="M109" s="31"/>
      <c r="N109" s="32"/>
    </row>
    <row r="110" spans="2:14" ht="15" customHeight="1">
      <c r="B110" s="797" t="s">
        <v>2099</v>
      </c>
      <c r="C110" s="798"/>
      <c r="D110" s="798"/>
      <c r="E110" s="798"/>
      <c r="F110" s="798"/>
      <c r="G110" s="798"/>
      <c r="H110" s="798"/>
      <c r="I110" s="798"/>
      <c r="J110" s="798"/>
      <c r="K110" s="798"/>
      <c r="L110" s="798"/>
      <c r="M110" s="798"/>
      <c r="N110" s="799"/>
    </row>
    <row r="111" spans="2:14" ht="15" customHeight="1">
      <c r="B111" s="797"/>
      <c r="C111" s="798"/>
      <c r="D111" s="798"/>
      <c r="E111" s="798"/>
      <c r="F111" s="798"/>
      <c r="G111" s="798"/>
      <c r="H111" s="798"/>
      <c r="I111" s="798"/>
      <c r="J111" s="798"/>
      <c r="K111" s="798"/>
      <c r="L111" s="798"/>
      <c r="M111" s="798"/>
      <c r="N111" s="799"/>
    </row>
    <row r="112" spans="2:14" ht="30" customHeight="1">
      <c r="B112" s="800" t="s">
        <v>2100</v>
      </c>
      <c r="C112" s="801"/>
      <c r="D112" s="801"/>
      <c r="E112" s="801"/>
      <c r="F112" s="801"/>
      <c r="G112" s="801"/>
      <c r="H112" s="801"/>
      <c r="I112" s="801"/>
      <c r="J112" s="801"/>
      <c r="K112" s="801"/>
      <c r="L112" s="801"/>
      <c r="M112" s="801"/>
      <c r="N112" s="802"/>
    </row>
    <row r="113" spans="2:14">
      <c r="B113" s="800"/>
      <c r="C113" s="801"/>
      <c r="D113" s="801"/>
      <c r="E113" s="801"/>
      <c r="F113" s="801"/>
      <c r="G113" s="801"/>
      <c r="H113" s="801"/>
      <c r="I113" s="801"/>
      <c r="J113" s="801"/>
      <c r="K113" s="801"/>
      <c r="L113" s="801"/>
      <c r="M113" s="801"/>
      <c r="N113" s="802"/>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286"/>
      <c r="C116" s="287"/>
      <c r="D116" s="287"/>
      <c r="E116" s="287"/>
      <c r="F116" s="287"/>
      <c r="G116" s="287"/>
      <c r="H116" s="287"/>
      <c r="I116" s="287"/>
      <c r="J116" s="287"/>
      <c r="K116" s="287"/>
      <c r="L116" s="287"/>
      <c r="M116" s="287"/>
      <c r="N116" s="288"/>
    </row>
    <row r="117" spans="2:14">
      <c r="B117" s="198"/>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736"/>
      <c r="K123" s="736"/>
      <c r="L123" s="736"/>
      <c r="M123" s="736"/>
      <c r="N123" s="737"/>
    </row>
    <row r="124" spans="2:14" ht="15.75" thickBot="1">
      <c r="B124" s="216" t="s">
        <v>2103</v>
      </c>
      <c r="C124" s="343"/>
      <c r="D124" s="343"/>
      <c r="E124" s="57"/>
      <c r="F124" s="57"/>
      <c r="G124" s="57"/>
      <c r="H124" s="57"/>
      <c r="I124" s="57"/>
      <c r="J124" s="738"/>
      <c r="K124" s="738"/>
      <c r="L124" s="738"/>
      <c r="M124" s="738"/>
      <c r="N124" s="739"/>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 customHeight="1" thickBot="1">
      <c r="A31" t="s">
        <v>21</v>
      </c>
      <c r="B31" s="80" t="s">
        <v>312</v>
      </c>
      <c r="C31" s="81" t="s">
        <v>2172</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819</v>
      </c>
      <c r="B36" s="772" t="str">
        <f>VLOOKUP(A36,EQUIPOS!A6:D154,3,FALSE)</f>
        <v>Cargador : Potencia en el volante 125 hp, Clasificación de RPM del motor 2300.</v>
      </c>
      <c r="C36" s="773"/>
      <c r="D36" s="773"/>
      <c r="E36" s="773"/>
      <c r="F36" s="773"/>
      <c r="G36" s="773"/>
      <c r="H36" s="774"/>
      <c r="I36" s="222"/>
      <c r="J36" s="223"/>
      <c r="K36" s="224">
        <f>VLOOKUP(A36,EQUIPOS!A6:D163,4,FALSE)</f>
        <v>165414.51938850479</v>
      </c>
      <c r="L36" s="225"/>
      <c r="M36" s="226">
        <v>30</v>
      </c>
      <c r="N36" s="227">
        <f>K36/M36</f>
        <v>5513.8173129501602</v>
      </c>
    </row>
    <row r="37" spans="1:14">
      <c r="A37" s="113" t="s">
        <v>837</v>
      </c>
      <c r="B37" s="772" t="str">
        <f>VLOOKUP(A37,EQUIPOS!A7:D154,3,FALSE)</f>
        <v>Compactador neumático de Potencia 70 HP, peso de 13 ton</v>
      </c>
      <c r="C37" s="773"/>
      <c r="D37" s="773"/>
      <c r="E37" s="773"/>
      <c r="F37" s="773"/>
      <c r="G37" s="773"/>
      <c r="H37" s="774"/>
      <c r="I37" s="222"/>
      <c r="J37" s="223"/>
      <c r="K37" s="224">
        <f>VLOOKUP(A37,EQUIPOS!A7:D164,4,FALSE)</f>
        <v>136681.41876730914</v>
      </c>
      <c r="L37" s="225"/>
      <c r="M37" s="226">
        <v>10</v>
      </c>
      <c r="N37" s="227">
        <f t="shared" ref="N37:N43" si="0">K37/M37</f>
        <v>13668.141876730913</v>
      </c>
    </row>
    <row r="38" spans="1:14">
      <c r="A38" t="s">
        <v>827</v>
      </c>
      <c r="B38" s="772" t="str">
        <f>VLOOKUP(A38,EQUIPOS!A8:D154,3,FALSE)</f>
        <v>Compactador de Rodillo POTENCIA: 99HP, PESO: 8 ton</v>
      </c>
      <c r="C38" s="773"/>
      <c r="D38" s="773"/>
      <c r="E38" s="773"/>
      <c r="F38" s="773"/>
      <c r="G38" s="773"/>
      <c r="H38" s="774"/>
      <c r="I38" s="222"/>
      <c r="J38" s="223"/>
      <c r="K38" s="224">
        <f>VLOOKUP(A38,EQUIPOS!A8:D165,4,FALSE)</f>
        <v>118174.3302919812</v>
      </c>
      <c r="L38" s="225"/>
      <c r="M38" s="226">
        <v>10</v>
      </c>
      <c r="N38" s="227">
        <f t="shared" si="0"/>
        <v>11817.43302919812</v>
      </c>
    </row>
    <row r="39" spans="1:14">
      <c r="A39" t="s">
        <v>975</v>
      </c>
      <c r="B39" s="772" t="str">
        <f>VLOOKUP(A39,EQUIPOS!A9:D154,3,FALSE)</f>
        <v>Planta de asfalto en caliente</v>
      </c>
      <c r="C39" s="773"/>
      <c r="D39" s="773"/>
      <c r="E39" s="773"/>
      <c r="F39" s="773"/>
      <c r="G39" s="773"/>
      <c r="H39" s="774"/>
      <c r="I39" s="222"/>
      <c r="J39" s="223"/>
      <c r="K39" s="224">
        <f>VLOOKUP(A39,EQUIPOS!A9:D166,4,FALSE)</f>
        <v>627867.38776754192</v>
      </c>
      <c r="L39" s="225"/>
      <c r="M39" s="226">
        <v>10</v>
      </c>
      <c r="N39" s="227">
        <f t="shared" si="0"/>
        <v>62786.738776754195</v>
      </c>
    </row>
    <row r="40" spans="1:14">
      <c r="A40" t="s">
        <v>981</v>
      </c>
      <c r="B40" s="772" t="str">
        <f>VLOOKUP(A40,EQUIPOS!A10:D154,3,FALSE)</f>
        <v>Planta trituradora</v>
      </c>
      <c r="C40" s="773"/>
      <c r="D40" s="773"/>
      <c r="E40" s="773"/>
      <c r="F40" s="773"/>
      <c r="G40" s="773"/>
      <c r="H40" s="774"/>
      <c r="I40" s="222"/>
      <c r="J40" s="223"/>
      <c r="K40" s="224">
        <f>VLOOKUP(A40,EQUIPOS!A10:D167,4,FALSE)</f>
        <v>522759.86824479204</v>
      </c>
      <c r="L40" s="225"/>
      <c r="M40" s="226">
        <v>30</v>
      </c>
      <c r="N40" s="227">
        <f t="shared" si="0"/>
        <v>17425.32894149307</v>
      </c>
    </row>
    <row r="41" spans="1:14">
      <c r="A41" t="s">
        <v>1007</v>
      </c>
      <c r="B41" s="772" t="str">
        <f>VLOOKUP(A41,EQUIPOS!A11:D155,3,FALSE)</f>
        <v xml:space="preserve">Retroexcavadora E-200 sobre orugas
</v>
      </c>
      <c r="C41" s="773"/>
      <c r="D41" s="773"/>
      <c r="E41" s="773"/>
      <c r="F41" s="773"/>
      <c r="G41" s="773"/>
      <c r="H41" s="774"/>
      <c r="I41" s="222"/>
      <c r="J41" s="223"/>
      <c r="K41" s="224">
        <f>VLOOKUP(A41,EQUIPOS!A11:D168,4,FALSE)</f>
        <v>210024.19001165734</v>
      </c>
      <c r="L41" s="225"/>
      <c r="M41" s="226">
        <v>30</v>
      </c>
      <c r="N41" s="227">
        <f t="shared" si="0"/>
        <v>7000.806333721911</v>
      </c>
    </row>
    <row r="42" spans="1:14">
      <c r="A42" t="s">
        <v>1059</v>
      </c>
      <c r="B42" s="772" t="str">
        <f>VLOOKUP(A42,EQUIPOS!A12:D156,3,FALSE)</f>
        <v xml:space="preserve">Terminadora de asfalto (Finisher), potencia en el volante 174 HP, R=20M3/H, velocidad de desplazamiento 114 m/min
</v>
      </c>
      <c r="C42" s="773"/>
      <c r="D42" s="773"/>
      <c r="E42" s="773"/>
      <c r="F42" s="773"/>
      <c r="G42" s="773"/>
      <c r="H42" s="774"/>
      <c r="I42" s="222"/>
      <c r="J42" s="223"/>
      <c r="K42" s="224">
        <f>VLOOKUP(A42,EQUIPOS!A12:D169,4,FALSE)</f>
        <v>222361.14354313904</v>
      </c>
      <c r="L42" s="225"/>
      <c r="M42" s="226">
        <v>10</v>
      </c>
      <c r="N42" s="227">
        <f t="shared" si="0"/>
        <v>22236.114354313904</v>
      </c>
    </row>
    <row r="43" spans="1:14">
      <c r="A43" t="s">
        <v>1077</v>
      </c>
      <c r="B43" s="772" t="str">
        <f>VLOOKUP(A43,EQUIPOS!A13:D157,3,FALSE)</f>
        <v>Volqueta 6 m3</v>
      </c>
      <c r="C43" s="773"/>
      <c r="D43" s="773"/>
      <c r="E43" s="773"/>
      <c r="F43" s="773"/>
      <c r="G43" s="773"/>
      <c r="H43" s="774"/>
      <c r="I43" s="222"/>
      <c r="J43" s="223"/>
      <c r="K43" s="224">
        <f>VLOOKUP(A43,EQUIPOS!A13:D170,4,FALSE)</f>
        <v>91509.332647680494</v>
      </c>
      <c r="L43" s="225"/>
      <c r="M43" s="226">
        <v>10</v>
      </c>
      <c r="N43" s="227">
        <f t="shared" si="0"/>
        <v>9150.9332647680494</v>
      </c>
    </row>
    <row r="44" spans="1:14" ht="15" customHeight="1">
      <c r="B44" s="772"/>
      <c r="C44" s="773"/>
      <c r="D44" s="773"/>
      <c r="E44" s="773"/>
      <c r="F44" s="773"/>
      <c r="G44" s="773"/>
      <c r="H44" s="774"/>
      <c r="I44" s="775"/>
      <c r="J44" s="756"/>
      <c r="K44" s="224"/>
      <c r="L44" s="776"/>
      <c r="M44" s="777"/>
      <c r="N44" s="227"/>
    </row>
    <row r="45" spans="1:14">
      <c r="B45" s="772"/>
      <c r="C45" s="773"/>
      <c r="D45" s="773"/>
      <c r="E45" s="778"/>
      <c r="F45" s="773"/>
      <c r="G45" s="773"/>
      <c r="H45" s="774"/>
      <c r="I45" s="36"/>
      <c r="J45" s="37"/>
      <c r="K45" s="229"/>
      <c r="L45" s="231"/>
      <c r="M45" s="232"/>
      <c r="N45" s="233"/>
    </row>
    <row r="46" spans="1:14">
      <c r="B46" s="779" t="s">
        <v>2105</v>
      </c>
      <c r="C46" s="780"/>
      <c r="D46" s="780"/>
      <c r="E46" s="38"/>
      <c r="F46" s="39"/>
      <c r="G46" s="39"/>
      <c r="H46" s="40"/>
      <c r="I46" s="36"/>
      <c r="J46" s="37"/>
      <c r="K46" s="234"/>
      <c r="L46" s="231"/>
      <c r="M46" s="351">
        <v>0.1</v>
      </c>
      <c r="N46" s="295">
        <f>N80*M46</f>
        <v>959.29946129502503</v>
      </c>
    </row>
    <row r="47" spans="1:14" ht="15.75" thickBot="1">
      <c r="B47" s="772"/>
      <c r="C47" s="773"/>
      <c r="D47" s="773"/>
      <c r="E47" s="773"/>
      <c r="F47" s="773"/>
      <c r="G47" s="773"/>
      <c r="H47" s="774"/>
      <c r="I47" s="781"/>
      <c r="J47" s="782"/>
      <c r="K47" s="41"/>
      <c r="L47" s="783"/>
      <c r="M47" s="784"/>
      <c r="N47" s="105"/>
    </row>
    <row r="48" spans="1:14" ht="15.75" thickBot="1">
      <c r="B48" s="759" t="s">
        <v>2072</v>
      </c>
      <c r="C48" s="760"/>
      <c r="D48" s="760"/>
      <c r="E48" s="760"/>
      <c r="F48" s="760"/>
      <c r="G48" s="760"/>
      <c r="H48" s="760"/>
      <c r="I48" s="760"/>
      <c r="J48" s="760"/>
      <c r="K48" s="760"/>
      <c r="L48" s="760"/>
      <c r="M48" s="761"/>
      <c r="N48" s="344">
        <f>SUM(N36:N47)</f>
        <v>150558.61335122533</v>
      </c>
    </row>
    <row r="49" spans="1:14">
      <c r="B49" s="235"/>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750" t="s">
        <v>2063</v>
      </c>
      <c r="C52" s="751"/>
      <c r="D52" s="751"/>
      <c r="E52" s="751"/>
      <c r="F52" s="751"/>
      <c r="G52" s="751"/>
      <c r="H52" s="751"/>
      <c r="I52" s="752"/>
      <c r="J52" s="270" t="s">
        <v>2065</v>
      </c>
      <c r="K52" s="85" t="s">
        <v>2066</v>
      </c>
      <c r="L52" s="753" t="s">
        <v>2074</v>
      </c>
      <c r="M52" s="752"/>
      <c r="N52" s="86" t="s">
        <v>2071</v>
      </c>
    </row>
    <row r="53" spans="1:14">
      <c r="A53" t="s">
        <v>1117</v>
      </c>
      <c r="B53" s="43" t="str">
        <f>VLOOKUP(A53,MATERIALES!A5:D373,3,FALSE)</f>
        <v>Agregado Petreo para Triturar (Crudo)</v>
      </c>
      <c r="C53" s="236"/>
      <c r="D53" s="236"/>
      <c r="E53" s="236"/>
      <c r="F53" s="236"/>
      <c r="G53" s="236"/>
      <c r="H53" s="236"/>
      <c r="I53" s="223"/>
      <c r="J53" s="200" t="str">
        <f>VLOOKUP(A53,MATERIALES!A7:D645,2,FALSE)</f>
        <v>m3</v>
      </c>
      <c r="K53" s="237">
        <v>1.4</v>
      </c>
      <c r="L53" s="222"/>
      <c r="M53" s="352">
        <f>VLOOKUP(A53,MATERIALES!A5:D396,4,FALSE)</f>
        <v>26654.735894889112</v>
      </c>
      <c r="N53" s="227">
        <f>K53*M53</f>
        <v>37316.630252844756</v>
      </c>
    </row>
    <row r="54" spans="1:14">
      <c r="A54" s="108" t="s">
        <v>1131</v>
      </c>
      <c r="B54" s="43" t="str">
        <f>VLOOKUP(A54,MATERIALES!A6:D373,3,FALSE)</f>
        <v>Agua</v>
      </c>
      <c r="C54" s="236"/>
      <c r="D54" s="236"/>
      <c r="E54" s="236"/>
      <c r="F54" s="236"/>
      <c r="G54" s="236"/>
      <c r="H54" s="236"/>
      <c r="I54" s="223"/>
      <c r="J54" s="200" t="str">
        <f>VLOOKUP(A54,MATERIALES!A8:D646,2,FALSE)</f>
        <v>lt</v>
      </c>
      <c r="K54" s="237">
        <v>25</v>
      </c>
      <c r="L54" s="222"/>
      <c r="M54" s="352">
        <f>VLOOKUP(A54,MATERIALES!A6:D397,4,FALSE)</f>
        <v>56.024337816260008</v>
      </c>
      <c r="N54" s="227">
        <f>K54*M54</f>
        <v>1400.6084454065001</v>
      </c>
    </row>
    <row r="55" spans="1:14">
      <c r="B55" s="43"/>
      <c r="C55" s="236"/>
      <c r="D55" s="236"/>
      <c r="E55" s="236"/>
      <c r="F55" s="236"/>
      <c r="G55" s="236"/>
      <c r="H55" s="236"/>
      <c r="I55" s="223"/>
      <c r="J55" s="200"/>
      <c r="K55" s="237"/>
      <c r="L55" s="222"/>
      <c r="M55" s="238"/>
      <c r="N55" s="239"/>
    </row>
    <row r="56" spans="1:14">
      <c r="B56" s="43"/>
      <c r="C56" s="236"/>
      <c r="D56" s="236"/>
      <c r="E56" s="236"/>
      <c r="F56" s="236"/>
      <c r="G56" s="236"/>
      <c r="H56" s="236"/>
      <c r="I56" s="223"/>
      <c r="J56" s="200"/>
      <c r="K56" s="237"/>
      <c r="L56" s="222"/>
      <c r="M56" s="238"/>
      <c r="N56" s="239"/>
    </row>
    <row r="57" spans="1:14" ht="15.75" thickBot="1">
      <c r="B57" s="754"/>
      <c r="C57" s="755"/>
      <c r="D57" s="755"/>
      <c r="E57" s="755"/>
      <c r="F57" s="755"/>
      <c r="G57" s="755"/>
      <c r="H57" s="755"/>
      <c r="I57" s="756"/>
      <c r="J57" s="42"/>
      <c r="K57" s="44"/>
      <c r="L57" s="757"/>
      <c r="M57" s="758"/>
      <c r="N57" s="45"/>
    </row>
    <row r="58" spans="1:14" ht="15.75" thickBot="1">
      <c r="B58" s="759" t="s">
        <v>2072</v>
      </c>
      <c r="C58" s="760"/>
      <c r="D58" s="760"/>
      <c r="E58" s="760"/>
      <c r="F58" s="760"/>
      <c r="G58" s="760"/>
      <c r="H58" s="760"/>
      <c r="I58" s="760"/>
      <c r="J58" s="760"/>
      <c r="K58" s="760"/>
      <c r="L58" s="760"/>
      <c r="M58" s="761"/>
      <c r="N58" s="344">
        <f>SUM(N53:N57)</f>
        <v>38717.238698251254</v>
      </c>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8" t="s">
        <v>2076</v>
      </c>
      <c r="C62" s="269"/>
      <c r="D62" s="269"/>
      <c r="E62" s="269"/>
      <c r="F62" s="269"/>
      <c r="G62" s="269"/>
      <c r="H62" s="73" t="s">
        <v>2065</v>
      </c>
      <c r="I62" s="74" t="s">
        <v>2077</v>
      </c>
      <c r="J62" s="75" t="s">
        <v>2106</v>
      </c>
      <c r="K62" s="73" t="s">
        <v>2107</v>
      </c>
      <c r="L62" s="762" t="s">
        <v>2080</v>
      </c>
      <c r="M62" s="735"/>
      <c r="N62" s="76" t="s">
        <v>2071</v>
      </c>
    </row>
    <row r="63" spans="1:14">
      <c r="A63" t="s">
        <v>1852</v>
      </c>
      <c r="B63" s="46" t="str">
        <f>VLOOKUP(A63,TRANSPORTE!A5:D117,3,FALSE)</f>
        <v>Transporte de Material Crudo de Rio</v>
      </c>
      <c r="C63" s="272"/>
      <c r="D63" s="272"/>
      <c r="E63" s="272"/>
      <c r="F63" s="272"/>
      <c r="G63" s="272"/>
      <c r="H63" s="266" t="s">
        <v>2122</v>
      </c>
      <c r="I63" s="234">
        <v>1.4</v>
      </c>
      <c r="J63" s="241">
        <v>1</v>
      </c>
      <c r="K63" s="234">
        <f>I63*J63</f>
        <v>1.4</v>
      </c>
      <c r="L63" s="763">
        <f>VLOOKUP(A63,TRANSPORTE!A5:D117,4,FALSE)</f>
        <v>1355.0479121462611</v>
      </c>
      <c r="M63" s="764"/>
      <c r="N63" s="242">
        <f>K63*L63</f>
        <v>1897.0670770047655</v>
      </c>
    </row>
    <row r="64" spans="1:14">
      <c r="A64" t="s">
        <v>1819</v>
      </c>
      <c r="B64" s="46" t="str">
        <f>VLOOKUP(A64,TRANSPORTE!A6:D117,3,FALSE)</f>
        <v>Transporte de Mezcla densa en Caliente MDC-25</v>
      </c>
      <c r="C64" s="47"/>
      <c r="D64" s="47"/>
      <c r="E64" s="47"/>
      <c r="F64" s="47"/>
      <c r="G64" s="47"/>
      <c r="H64" s="266" t="s">
        <v>2122</v>
      </c>
      <c r="I64" s="234">
        <v>1.25</v>
      </c>
      <c r="J64" s="241">
        <v>1</v>
      </c>
      <c r="K64" s="234">
        <f>I64*J64</f>
        <v>1.25</v>
      </c>
      <c r="L64" s="763">
        <f>VLOOKUP(A64,TRANSPORTE!A6:D117,4,FALSE)</f>
        <v>1355.0479121462611</v>
      </c>
      <c r="M64" s="764"/>
      <c r="N64" s="242">
        <f>K64*L64</f>
        <v>1693.8098901828264</v>
      </c>
    </row>
    <row r="65" spans="1:15">
      <c r="B65" s="46"/>
      <c r="C65" s="47"/>
      <c r="D65" s="47"/>
      <c r="E65" s="47"/>
      <c r="F65" s="47"/>
      <c r="G65" s="47"/>
      <c r="H65" s="243"/>
      <c r="I65" s="234"/>
      <c r="J65" s="234"/>
      <c r="K65" s="234"/>
      <c r="L65" s="244"/>
      <c r="M65" s="245"/>
      <c r="N65" s="246"/>
    </row>
    <row r="66" spans="1:15">
      <c r="B66" s="46"/>
      <c r="C66" s="47"/>
      <c r="D66" s="47"/>
      <c r="E66" s="47"/>
      <c r="F66" s="47"/>
      <c r="G66" s="47"/>
      <c r="H66" s="243"/>
      <c r="I66" s="234"/>
      <c r="J66" s="234"/>
      <c r="K66" s="234"/>
      <c r="L66" s="244"/>
      <c r="M66" s="245"/>
      <c r="N66" s="246"/>
    </row>
    <row r="67" spans="1:15">
      <c r="B67" s="46"/>
      <c r="C67" s="47"/>
      <c r="D67" s="47"/>
      <c r="E67" s="47"/>
      <c r="F67" s="47"/>
      <c r="G67" s="47"/>
      <c r="H67" s="243"/>
      <c r="I67" s="234"/>
      <c r="J67" s="234"/>
      <c r="K67" s="234"/>
      <c r="L67" s="244"/>
      <c r="M67" s="245"/>
      <c r="N67" s="246"/>
    </row>
    <row r="68" spans="1:15" ht="15.75" thickBot="1">
      <c r="B68" s="264"/>
      <c r="C68" s="265"/>
      <c r="D68" s="265"/>
      <c r="E68" s="265"/>
      <c r="F68" s="265"/>
      <c r="G68" s="265"/>
      <c r="H68" s="48"/>
      <c r="I68" s="124"/>
      <c r="J68" s="124"/>
      <c r="K68" s="124"/>
      <c r="L68" s="748"/>
      <c r="M68" s="749"/>
      <c r="N68" s="125"/>
    </row>
    <row r="69" spans="1:15" ht="15.75" thickBot="1">
      <c r="B69" s="765" t="s">
        <v>2072</v>
      </c>
      <c r="C69" s="766"/>
      <c r="D69" s="766"/>
      <c r="E69" s="766"/>
      <c r="F69" s="766"/>
      <c r="G69" s="766"/>
      <c r="H69" s="766"/>
      <c r="I69" s="766"/>
      <c r="J69" s="766"/>
      <c r="K69" s="766"/>
      <c r="L69" s="766"/>
      <c r="M69" s="767"/>
      <c r="N69" s="104">
        <f>N63+N64+N65+N66+N67</f>
        <v>3590.8769671875916</v>
      </c>
    </row>
    <row r="70" spans="1:15">
      <c r="B70" s="33"/>
      <c r="C70" s="34"/>
      <c r="D70" s="34"/>
      <c r="E70" s="34"/>
      <c r="F70" s="34"/>
      <c r="G70" s="34"/>
      <c r="H70" s="34"/>
      <c r="I70" s="34"/>
      <c r="J70" s="34"/>
      <c r="K70" s="34"/>
      <c r="L70" s="34"/>
      <c r="M70" s="34"/>
      <c r="N70" s="35"/>
    </row>
    <row r="71" spans="1:15">
      <c r="B71" s="64" t="s">
        <v>2081</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785" t="s">
        <v>2108</v>
      </c>
      <c r="C73" s="786"/>
      <c r="D73" s="786"/>
      <c r="E73" s="786"/>
      <c r="F73" s="786"/>
      <c r="G73" s="786"/>
      <c r="H73" s="786"/>
      <c r="I73" s="73" t="s">
        <v>2082</v>
      </c>
      <c r="J73" s="75" t="s">
        <v>2109</v>
      </c>
      <c r="K73" s="74" t="s">
        <v>2084</v>
      </c>
      <c r="L73" s="787" t="s">
        <v>2070</v>
      </c>
      <c r="M73" s="788"/>
      <c r="N73" s="98" t="s">
        <v>2071</v>
      </c>
    </row>
    <row r="74" spans="1:15">
      <c r="A74" t="s">
        <v>718</v>
      </c>
      <c r="B74" s="49" t="str">
        <f>VLOOKUP(A74,'MANO DE OBRA'!A8:D68,3,FALSE)</f>
        <v>Obrero (8)</v>
      </c>
      <c r="C74" s="47"/>
      <c r="D74" s="47"/>
      <c r="E74" s="47"/>
      <c r="F74" s="47"/>
      <c r="G74" s="47"/>
      <c r="H74" s="47"/>
      <c r="I74" s="247">
        <f>K74/J74*100</f>
        <v>270661.59999999998</v>
      </c>
      <c r="J74" s="248">
        <v>185</v>
      </c>
      <c r="K74" s="249">
        <f>VLOOKUP(A74,'MANO DE OBRA'!A8:D99,4,FALSE)</f>
        <v>500723.95999999996</v>
      </c>
      <c r="L74" s="50"/>
      <c r="M74" s="250">
        <v>80</v>
      </c>
      <c r="N74" s="345">
        <f>K74/M74</f>
        <v>6259.0494999999992</v>
      </c>
      <c r="O74" s="106"/>
    </row>
    <row r="75" spans="1:15">
      <c r="A75" t="s">
        <v>728</v>
      </c>
      <c r="B75" s="49" t="str">
        <f>VLOOKUP(A75,'MANO DE OBRA'!A8:D69,3,FALSE)</f>
        <v>Oficial</v>
      </c>
      <c r="C75" s="47"/>
      <c r="D75" s="47"/>
      <c r="E75" s="47"/>
      <c r="F75" s="47"/>
      <c r="G75" s="47"/>
      <c r="H75" s="47"/>
      <c r="I75" s="247">
        <f>K75/J75*100</f>
        <v>57668.23979157189</v>
      </c>
      <c r="J75" s="248">
        <v>185</v>
      </c>
      <c r="K75" s="249">
        <f>VLOOKUP(A75,'MANO DE OBRA'!A8:D100,4,FALSE)</f>
        <v>106686.24361440798</v>
      </c>
      <c r="L75" s="50"/>
      <c r="M75" s="254">
        <v>80</v>
      </c>
      <c r="N75" s="345">
        <f>K75/M75</f>
        <v>1333.5780451800997</v>
      </c>
    </row>
    <row r="76" spans="1:15">
      <c r="A76" t="s">
        <v>756</v>
      </c>
      <c r="B76" s="49" t="str">
        <f>VLOOKUP(A76,'MANO DE OBRA'!A9:D70,3,FALSE)</f>
        <v>Rastrilleros (2)</v>
      </c>
      <c r="C76" s="47"/>
      <c r="D76" s="47"/>
      <c r="E76" s="47"/>
      <c r="F76" s="47"/>
      <c r="G76" s="47"/>
      <c r="H76" s="47"/>
      <c r="I76" s="247">
        <f>K76/J76*100</f>
        <v>86502.359687357821</v>
      </c>
      <c r="J76" s="248">
        <v>185</v>
      </c>
      <c r="K76" s="249">
        <f>VLOOKUP(A76,'MANO DE OBRA'!A9:D101,4,FALSE)</f>
        <v>160029.36542161196</v>
      </c>
      <c r="L76" s="50"/>
      <c r="M76" s="255">
        <v>80</v>
      </c>
      <c r="N76" s="345">
        <f>K76/M76</f>
        <v>2000.3670677701496</v>
      </c>
    </row>
    <row r="77" spans="1:15">
      <c r="B77" s="49"/>
      <c r="C77" s="47"/>
      <c r="D77" s="47"/>
      <c r="E77" s="47"/>
      <c r="F77" s="47"/>
      <c r="G77" s="47"/>
      <c r="H77" s="47"/>
      <c r="I77" s="234"/>
      <c r="J77" s="252"/>
      <c r="K77" s="253"/>
      <c r="L77" s="273"/>
      <c r="M77" s="255"/>
      <c r="N77" s="251"/>
    </row>
    <row r="78" spans="1:15">
      <c r="B78" s="49"/>
      <c r="C78" s="47"/>
      <c r="D78" s="47"/>
      <c r="E78" s="47"/>
      <c r="F78" s="47"/>
      <c r="G78" s="47"/>
      <c r="H78" s="47"/>
      <c r="I78" s="234"/>
      <c r="J78" s="252"/>
      <c r="K78" s="253"/>
      <c r="L78" s="273"/>
      <c r="M78" s="255"/>
      <c r="N78" s="251"/>
    </row>
    <row r="79" spans="1:15" ht="15.75" thickBot="1">
      <c r="B79" s="746"/>
      <c r="C79" s="747"/>
      <c r="D79" s="747"/>
      <c r="E79" s="747"/>
      <c r="F79" s="747"/>
      <c r="G79" s="747"/>
      <c r="H79" s="747"/>
      <c r="I79" s="124"/>
      <c r="J79" s="124"/>
      <c r="K79" s="124"/>
      <c r="L79" s="847"/>
      <c r="M79" s="847"/>
      <c r="N79" s="45"/>
    </row>
    <row r="80" spans="1:15" ht="15.75" thickBot="1">
      <c r="B80" s="765" t="s">
        <v>2072</v>
      </c>
      <c r="C80" s="766"/>
      <c r="D80" s="766"/>
      <c r="E80" s="766"/>
      <c r="F80" s="766"/>
      <c r="G80" s="766"/>
      <c r="H80" s="766"/>
      <c r="I80" s="766"/>
      <c r="J80" s="766"/>
      <c r="K80" s="766"/>
      <c r="L80" s="766"/>
      <c r="M80" s="767"/>
      <c r="N80" s="256">
        <f>SUM(N74:N79)</f>
        <v>9592.9946129502496</v>
      </c>
    </row>
    <row r="81" spans="1:14" ht="15.75" thickBot="1">
      <c r="B81" s="33"/>
      <c r="C81" s="34"/>
      <c r="D81" s="34"/>
      <c r="E81" s="34"/>
      <c r="F81" s="34"/>
      <c r="G81" s="34"/>
      <c r="H81" s="34"/>
      <c r="I81" s="34"/>
      <c r="J81" s="34"/>
      <c r="K81" s="34"/>
      <c r="L81" s="34"/>
      <c r="M81" s="34"/>
      <c r="N81" s="35"/>
    </row>
    <row r="82" spans="1:14" ht="15.75" thickBot="1">
      <c r="B82" s="759" t="s">
        <v>2085</v>
      </c>
      <c r="C82" s="760"/>
      <c r="D82" s="760"/>
      <c r="E82" s="760"/>
      <c r="F82" s="760"/>
      <c r="G82" s="760"/>
      <c r="H82" s="760"/>
      <c r="I82" s="760"/>
      <c r="J82" s="760"/>
      <c r="K82" s="760"/>
      <c r="L82" s="760"/>
      <c r="M82" s="761"/>
      <c r="N82" s="99">
        <f>N48+N58+N69+N80</f>
        <v>202459.72362961443</v>
      </c>
    </row>
    <row r="83" spans="1:14">
      <c r="B83" s="33"/>
      <c r="C83" s="34"/>
      <c r="D83" s="34"/>
      <c r="E83" s="34"/>
      <c r="F83" s="34"/>
      <c r="G83" s="34"/>
      <c r="H83" s="34"/>
      <c r="I83" s="34"/>
      <c r="J83" s="34"/>
      <c r="K83" s="34"/>
      <c r="L83" s="34"/>
      <c r="M83" s="34"/>
      <c r="N83" s="35"/>
    </row>
    <row r="84" spans="1:14">
      <c r="B84" s="64" t="s">
        <v>2086</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750" t="s">
        <v>2110</v>
      </c>
      <c r="C86" s="751"/>
      <c r="D86" s="751"/>
      <c r="E86" s="751"/>
      <c r="F86" s="751"/>
      <c r="G86" s="751"/>
      <c r="H86" s="751"/>
      <c r="I86" s="269"/>
      <c r="J86" s="289"/>
      <c r="K86" s="257" t="s">
        <v>2087</v>
      </c>
      <c r="L86" s="789" t="s">
        <v>2088</v>
      </c>
      <c r="M86" s="790"/>
      <c r="N86" s="258"/>
    </row>
    <row r="87" spans="1:14">
      <c r="B87" s="791" t="s">
        <v>2111</v>
      </c>
      <c r="C87" s="792"/>
      <c r="D87" s="792"/>
      <c r="E87" s="792"/>
      <c r="F87" s="792"/>
      <c r="G87" s="792"/>
      <c r="H87" s="792"/>
      <c r="I87" s="87"/>
      <c r="J87" s="88"/>
      <c r="K87" s="259">
        <v>0.2</v>
      </c>
      <c r="L87" s="793">
        <f>N82*K87</f>
        <v>40491.944725922891</v>
      </c>
      <c r="M87" s="794"/>
      <c r="N87" s="51"/>
    </row>
    <row r="88" spans="1:14">
      <c r="B88" s="89" t="s">
        <v>2090</v>
      </c>
      <c r="C88" s="90"/>
      <c r="D88" s="90"/>
      <c r="E88" s="90"/>
      <c r="F88" s="90"/>
      <c r="G88" s="90"/>
      <c r="H88" s="90"/>
      <c r="I88" s="87"/>
      <c r="J88" s="88"/>
      <c r="K88" s="259">
        <v>0.05</v>
      </c>
      <c r="L88" s="793">
        <f>N82*K88</f>
        <v>10122.986181480723</v>
      </c>
      <c r="M88" s="794"/>
      <c r="N88" s="51"/>
    </row>
    <row r="89" spans="1:14" ht="15.75" thickBot="1">
      <c r="B89" s="91" t="s">
        <v>2091</v>
      </c>
      <c r="C89" s="92"/>
      <c r="D89" s="92"/>
      <c r="E89" s="92"/>
      <c r="F89" s="92"/>
      <c r="G89" s="92"/>
      <c r="H89" s="92"/>
      <c r="I89" s="93"/>
      <c r="J89" s="94"/>
      <c r="K89" s="260">
        <v>0.05</v>
      </c>
      <c r="L89" s="795">
        <f>N82*K89</f>
        <v>10122.986181480723</v>
      </c>
      <c r="M89" s="796"/>
      <c r="N89" s="51"/>
    </row>
    <row r="90" spans="1:14" ht="15.75" thickBot="1">
      <c r="B90" s="759" t="s">
        <v>2072</v>
      </c>
      <c r="C90" s="760"/>
      <c r="D90" s="760"/>
      <c r="E90" s="760"/>
      <c r="F90" s="760"/>
      <c r="G90" s="760"/>
      <c r="H90" s="760"/>
      <c r="I90" s="760"/>
      <c r="J90" s="760"/>
      <c r="K90" s="760"/>
      <c r="L90" s="760"/>
      <c r="M90" s="761"/>
      <c r="N90" s="52">
        <f>L87+L88+L89</f>
        <v>60737.917088884336</v>
      </c>
    </row>
    <row r="91" spans="1:14" ht="15.75" thickBot="1">
      <c r="B91" s="33"/>
      <c r="C91" s="34"/>
      <c r="D91" s="34"/>
      <c r="E91" s="34"/>
      <c r="F91" s="34"/>
      <c r="G91" s="34"/>
      <c r="H91" s="34"/>
      <c r="I91" s="34"/>
      <c r="J91" s="34"/>
      <c r="K91" s="34"/>
      <c r="L91" s="34"/>
      <c r="M91" s="34"/>
      <c r="N91" s="35"/>
    </row>
    <row r="92" spans="1:14" ht="15.75" thickBot="1">
      <c r="A92" t="s">
        <v>2114</v>
      </c>
      <c r="B92" s="759" t="s">
        <v>2113</v>
      </c>
      <c r="C92" s="760"/>
      <c r="D92" s="760"/>
      <c r="E92" s="760"/>
      <c r="F92" s="760"/>
      <c r="G92" s="760"/>
      <c r="H92" s="760"/>
      <c r="I92" s="760"/>
      <c r="J92" s="760"/>
      <c r="K92" s="760"/>
      <c r="L92" s="760"/>
      <c r="M92" s="761"/>
      <c r="N92" s="166">
        <f>N82+N90</f>
        <v>263197.64071849873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2093</v>
      </c>
      <c r="F97" s="53"/>
      <c r="G97" s="53"/>
      <c r="H97" s="53"/>
      <c r="I97" s="53"/>
      <c r="J97" s="53"/>
      <c r="K97" s="12"/>
      <c r="L97" s="12"/>
      <c r="M97" s="12"/>
      <c r="N97" s="17"/>
    </row>
    <row r="98" spans="2:14">
      <c r="B98" s="16"/>
      <c r="C98" s="12"/>
      <c r="D98" s="12"/>
      <c r="E98" s="12" t="s">
        <v>2094</v>
      </c>
      <c r="F98" s="12"/>
      <c r="G98" s="12"/>
      <c r="H98" s="12"/>
      <c r="I98" s="12"/>
      <c r="J98" s="12"/>
      <c r="K98" s="12"/>
      <c r="L98" s="12"/>
      <c r="M98" s="12"/>
      <c r="N98" s="17"/>
    </row>
    <row r="99" spans="2:14">
      <c r="B99" s="16"/>
      <c r="C99" s="12"/>
      <c r="D99" s="12"/>
      <c r="E99" s="12" t="s">
        <v>2095</v>
      </c>
      <c r="F99" s="12"/>
      <c r="G99" s="12"/>
      <c r="H99" s="12"/>
      <c r="I99" s="12"/>
      <c r="J99" s="12"/>
      <c r="K99" s="12"/>
      <c r="L99" s="12"/>
      <c r="M99" s="12"/>
      <c r="N99" s="17"/>
    </row>
    <row r="100" spans="2:14">
      <c r="B100" s="16"/>
      <c r="C100" s="12"/>
      <c r="D100" s="12"/>
      <c r="E100" s="12" t="s">
        <v>2096</v>
      </c>
      <c r="F100" s="12"/>
      <c r="G100" s="12"/>
      <c r="H100" s="12"/>
      <c r="I100" s="12"/>
      <c r="J100" s="12"/>
      <c r="K100" s="12"/>
      <c r="L100" s="12"/>
      <c r="M100" s="12"/>
      <c r="N100" s="17"/>
    </row>
    <row r="101" spans="2:14" ht="15.75" thickBot="1">
      <c r="B101" s="16"/>
      <c r="C101" s="12"/>
      <c r="D101" s="12"/>
      <c r="E101" s="12"/>
      <c r="F101" s="12" t="s">
        <v>7</v>
      </c>
      <c r="G101" s="12"/>
      <c r="H101" s="12"/>
      <c r="I101" s="12"/>
      <c r="J101" s="12"/>
      <c r="K101" s="12"/>
      <c r="L101" s="12"/>
      <c r="M101" s="12"/>
      <c r="N101" s="17"/>
    </row>
    <row r="102" spans="2:14">
      <c r="B102" s="203" t="s">
        <v>2097</v>
      </c>
      <c r="C102" s="204"/>
      <c r="D102" s="204"/>
      <c r="E102" s="204"/>
      <c r="F102" s="204"/>
      <c r="G102" s="204"/>
      <c r="H102" s="204"/>
      <c r="I102" s="204"/>
      <c r="J102" s="204"/>
      <c r="K102" s="204"/>
      <c r="L102" s="204"/>
      <c r="M102" s="204"/>
      <c r="N102" s="205"/>
    </row>
    <row r="103" spans="2:14">
      <c r="B103" s="206"/>
      <c r="C103" s="207"/>
      <c r="D103" s="207"/>
      <c r="E103" s="207"/>
      <c r="F103" s="207"/>
      <c r="G103" s="207"/>
      <c r="H103" s="207"/>
      <c r="I103" s="207"/>
      <c r="J103" s="207"/>
      <c r="K103" s="207"/>
      <c r="L103" s="207"/>
      <c r="M103" s="207"/>
      <c r="N103" s="208"/>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ht="15.75" thickBot="1">
      <c r="B106" s="209"/>
      <c r="C106" s="210"/>
      <c r="D106" s="210"/>
      <c r="E106" s="210"/>
      <c r="F106" s="210"/>
      <c r="G106" s="210"/>
      <c r="H106" s="210"/>
      <c r="I106" s="210"/>
      <c r="J106" s="210"/>
      <c r="K106" s="210"/>
      <c r="L106" s="210"/>
      <c r="M106" s="210"/>
      <c r="N106" s="211"/>
    </row>
    <row r="107" spans="2:14">
      <c r="B107" s="212"/>
      <c r="C107" s="213"/>
      <c r="D107" s="213"/>
      <c r="E107" s="213"/>
      <c r="F107" s="213"/>
      <c r="G107" s="213"/>
      <c r="H107" s="213"/>
      <c r="I107" s="213"/>
      <c r="J107" s="213"/>
      <c r="K107" s="213"/>
      <c r="L107" s="213"/>
      <c r="M107" s="213"/>
      <c r="N107" s="214"/>
    </row>
    <row r="108" spans="2:14">
      <c r="B108" s="198" t="s">
        <v>2098</v>
      </c>
      <c r="C108" s="31"/>
      <c r="D108" s="31"/>
      <c r="E108" s="31"/>
      <c r="F108" s="31"/>
      <c r="G108" s="31"/>
      <c r="H108" s="31"/>
      <c r="I108" s="31"/>
      <c r="J108" s="31"/>
      <c r="K108" s="31"/>
      <c r="L108" s="31"/>
      <c r="M108" s="31"/>
      <c r="N108" s="32"/>
    </row>
    <row r="109" spans="2:14" ht="15" customHeight="1">
      <c r="B109" s="797" t="s">
        <v>2099</v>
      </c>
      <c r="C109" s="798"/>
      <c r="D109" s="798"/>
      <c r="E109" s="798"/>
      <c r="F109" s="798"/>
      <c r="G109" s="798"/>
      <c r="H109" s="798"/>
      <c r="I109" s="798"/>
      <c r="J109" s="798"/>
      <c r="K109" s="798"/>
      <c r="L109" s="798"/>
      <c r="M109" s="798"/>
      <c r="N109" s="799"/>
    </row>
    <row r="110" spans="2:14" ht="15" customHeight="1">
      <c r="B110" s="797"/>
      <c r="C110" s="798"/>
      <c r="D110" s="798"/>
      <c r="E110" s="798"/>
      <c r="F110" s="798"/>
      <c r="G110" s="798"/>
      <c r="H110" s="798"/>
      <c r="I110" s="798"/>
      <c r="J110" s="798"/>
      <c r="K110" s="798"/>
      <c r="L110" s="798"/>
      <c r="M110" s="798"/>
      <c r="N110" s="799"/>
    </row>
    <row r="111" spans="2:14" ht="30" customHeight="1">
      <c r="B111" s="800" t="s">
        <v>2100</v>
      </c>
      <c r="C111" s="801"/>
      <c r="D111" s="801"/>
      <c r="E111" s="801"/>
      <c r="F111" s="801"/>
      <c r="G111" s="801"/>
      <c r="H111" s="801"/>
      <c r="I111" s="801"/>
      <c r="J111" s="801"/>
      <c r="K111" s="801"/>
      <c r="L111" s="801"/>
      <c r="M111" s="801"/>
      <c r="N111" s="802"/>
    </row>
    <row r="112" spans="2:14">
      <c r="B112" s="800"/>
      <c r="C112" s="801"/>
      <c r="D112" s="801"/>
      <c r="E112" s="801"/>
      <c r="F112" s="801"/>
      <c r="G112" s="801"/>
      <c r="H112" s="801"/>
      <c r="I112" s="801"/>
      <c r="J112" s="801"/>
      <c r="K112" s="801"/>
      <c r="L112" s="801"/>
      <c r="M112" s="801"/>
      <c r="N112" s="802"/>
    </row>
    <row r="113" spans="2:14">
      <c r="B113" s="286"/>
      <c r="C113" s="287"/>
      <c r="D113" s="287"/>
      <c r="E113" s="287"/>
      <c r="F113" s="287"/>
      <c r="G113" s="287"/>
      <c r="H113" s="287"/>
      <c r="I113" s="287"/>
      <c r="J113" s="287"/>
      <c r="K113" s="287"/>
      <c r="L113" s="287"/>
      <c r="M113" s="287"/>
      <c r="N113" s="288"/>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198"/>
      <c r="C116" s="31"/>
      <c r="D116" s="31"/>
      <c r="E116" s="31"/>
      <c r="F116" s="31"/>
      <c r="G116" s="31"/>
      <c r="H116" s="31"/>
      <c r="I116" s="31"/>
      <c r="J116" s="31"/>
      <c r="K116" s="31"/>
      <c r="L116" s="31"/>
      <c r="M116" s="31"/>
      <c r="N116" s="32"/>
    </row>
    <row r="117" spans="2:14">
      <c r="B117" s="16"/>
      <c r="C117" s="12"/>
      <c r="D117" s="12"/>
      <c r="E117" s="12" t="s">
        <v>2093</v>
      </c>
      <c r="F117" s="53"/>
      <c r="G117" s="53"/>
      <c r="H117" s="12"/>
      <c r="I117" s="12"/>
      <c r="J117" s="12"/>
      <c r="K117" s="12"/>
      <c r="L117" s="12"/>
      <c r="M117" s="12"/>
      <c r="N117" s="17"/>
    </row>
    <row r="118" spans="2:14">
      <c r="B118" s="16"/>
      <c r="C118" s="12"/>
      <c r="D118" s="12"/>
      <c r="E118" s="54" t="s">
        <v>2094</v>
      </c>
      <c r="F118" s="12"/>
      <c r="G118" s="12"/>
      <c r="H118" s="54"/>
      <c r="I118" s="54"/>
      <c r="J118" s="54"/>
      <c r="K118" s="12"/>
      <c r="L118" s="12"/>
      <c r="M118" s="12"/>
      <c r="N118" s="17"/>
    </row>
    <row r="119" spans="2:14">
      <c r="B119" s="16"/>
      <c r="C119" s="12"/>
      <c r="D119" s="12"/>
      <c r="E119" s="55" t="s">
        <v>2101</v>
      </c>
      <c r="F119" s="12"/>
      <c r="G119" s="12"/>
      <c r="H119" s="55"/>
      <c r="I119" s="55"/>
      <c r="J119" s="55"/>
      <c r="K119" s="12"/>
      <c r="L119" s="12"/>
      <c r="M119" s="12"/>
      <c r="N119" s="17"/>
    </row>
    <row r="120" spans="2:14">
      <c r="B120" s="56"/>
      <c r="C120" s="31"/>
      <c r="D120" s="31"/>
      <c r="E120" s="12" t="s">
        <v>2096</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2102</v>
      </c>
      <c r="C122" s="55"/>
      <c r="D122" s="55"/>
      <c r="E122" s="12"/>
      <c r="F122" s="12"/>
      <c r="G122" s="12"/>
      <c r="H122" s="12"/>
      <c r="I122" s="12"/>
      <c r="J122" s="736"/>
      <c r="K122" s="736"/>
      <c r="L122" s="736"/>
      <c r="M122" s="736"/>
      <c r="N122" s="737"/>
    </row>
    <row r="123" spans="2:14" ht="15.75" thickBot="1">
      <c r="B123" s="216" t="s">
        <v>2103</v>
      </c>
      <c r="C123" s="343"/>
      <c r="D123" s="343"/>
      <c r="E123" s="57"/>
      <c r="F123" s="57"/>
      <c r="G123" s="57"/>
      <c r="H123" s="57"/>
      <c r="I123" s="57"/>
      <c r="J123" s="738"/>
      <c r="K123" s="738"/>
      <c r="L123" s="738"/>
      <c r="M123" s="738"/>
      <c r="N123" s="739"/>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314</v>
      </c>
      <c r="C31" s="81" t="s">
        <v>2173</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819</v>
      </c>
      <c r="B36" s="772" t="str">
        <f>VLOOKUP(A36,EQUIPOS!A6:D154,3,FALSE)</f>
        <v>Cargador : Potencia en el volante 125 hp, Clasificación de RPM del motor 2300.</v>
      </c>
      <c r="C36" s="773"/>
      <c r="D36" s="773"/>
      <c r="E36" s="773"/>
      <c r="F36" s="773"/>
      <c r="G36" s="773"/>
      <c r="H36" s="774"/>
      <c r="I36" s="222"/>
      <c r="J36" s="223"/>
      <c r="K36" s="224">
        <f>VLOOKUP(A36,EQUIPOS!A6:D163,4,FALSE)</f>
        <v>165414.51938850479</v>
      </c>
      <c r="L36" s="225"/>
      <c r="M36" s="226">
        <v>30</v>
      </c>
      <c r="N36" s="227">
        <f>K36/M36</f>
        <v>5513.8173129501602</v>
      </c>
    </row>
    <row r="37" spans="1:14">
      <c r="A37" s="113" t="s">
        <v>837</v>
      </c>
      <c r="B37" s="772" t="str">
        <f>VLOOKUP(A37,EQUIPOS!A7:D154,3,FALSE)</f>
        <v>Compactador neumático de Potencia 70 HP, peso de 13 ton</v>
      </c>
      <c r="C37" s="773"/>
      <c r="D37" s="773"/>
      <c r="E37" s="773"/>
      <c r="F37" s="773"/>
      <c r="G37" s="773"/>
      <c r="H37" s="774"/>
      <c r="I37" s="222"/>
      <c r="J37" s="223"/>
      <c r="K37" s="224">
        <f>VLOOKUP(A37,EQUIPOS!A7:D164,4,FALSE)</f>
        <v>136681.41876730914</v>
      </c>
      <c r="L37" s="225"/>
      <c r="M37" s="226">
        <v>10</v>
      </c>
      <c r="N37" s="227">
        <f t="shared" ref="N37:N43" si="0">K37/M37</f>
        <v>13668.141876730913</v>
      </c>
    </row>
    <row r="38" spans="1:14">
      <c r="A38" t="s">
        <v>827</v>
      </c>
      <c r="B38" s="772" t="str">
        <f>VLOOKUP(A38,EQUIPOS!A8:D154,3,FALSE)</f>
        <v>Compactador de Rodillo POTENCIA: 99HP, PESO: 8 ton</v>
      </c>
      <c r="C38" s="773"/>
      <c r="D38" s="773"/>
      <c r="E38" s="773"/>
      <c r="F38" s="773"/>
      <c r="G38" s="773"/>
      <c r="H38" s="774"/>
      <c r="I38" s="222"/>
      <c r="J38" s="223"/>
      <c r="K38" s="224">
        <f>VLOOKUP(A38,EQUIPOS!A8:D165,4,FALSE)</f>
        <v>118174.3302919812</v>
      </c>
      <c r="L38" s="225"/>
      <c r="M38" s="226">
        <v>10</v>
      </c>
      <c r="N38" s="227">
        <f t="shared" si="0"/>
        <v>11817.43302919812</v>
      </c>
    </row>
    <row r="39" spans="1:14">
      <c r="A39" t="s">
        <v>975</v>
      </c>
      <c r="B39" s="772" t="str">
        <f>VLOOKUP(A39,EQUIPOS!A9:D154,3,FALSE)</f>
        <v>Planta de asfalto en caliente</v>
      </c>
      <c r="C39" s="773"/>
      <c r="D39" s="773"/>
      <c r="E39" s="773"/>
      <c r="F39" s="773"/>
      <c r="G39" s="773"/>
      <c r="H39" s="774"/>
      <c r="I39" s="222"/>
      <c r="J39" s="223"/>
      <c r="K39" s="224">
        <f>VLOOKUP(A39,EQUIPOS!A9:D166,4,FALSE)</f>
        <v>627867.38776754192</v>
      </c>
      <c r="L39" s="225"/>
      <c r="M39" s="226">
        <v>10</v>
      </c>
      <c r="N39" s="227">
        <f t="shared" si="0"/>
        <v>62786.738776754195</v>
      </c>
    </row>
    <row r="40" spans="1:14">
      <c r="A40" t="s">
        <v>981</v>
      </c>
      <c r="B40" s="772" t="str">
        <f>VLOOKUP(A40,EQUIPOS!A10:D154,3,FALSE)</f>
        <v>Planta trituradora</v>
      </c>
      <c r="C40" s="773"/>
      <c r="D40" s="773"/>
      <c r="E40" s="773"/>
      <c r="F40" s="773"/>
      <c r="G40" s="773"/>
      <c r="H40" s="774"/>
      <c r="I40" s="222"/>
      <c r="J40" s="223"/>
      <c r="K40" s="224">
        <f>VLOOKUP(A40,EQUIPOS!A10:D167,4,FALSE)</f>
        <v>522759.86824479204</v>
      </c>
      <c r="L40" s="225"/>
      <c r="M40" s="226">
        <v>30</v>
      </c>
      <c r="N40" s="227">
        <f t="shared" si="0"/>
        <v>17425.32894149307</v>
      </c>
    </row>
    <row r="41" spans="1:14">
      <c r="A41" t="s">
        <v>1007</v>
      </c>
      <c r="B41" s="772" t="str">
        <f>VLOOKUP(A41,EQUIPOS!A11:D155,3,FALSE)</f>
        <v xml:space="preserve">Retroexcavadora E-200 sobre orugas
</v>
      </c>
      <c r="C41" s="773"/>
      <c r="D41" s="773"/>
      <c r="E41" s="773"/>
      <c r="F41" s="773"/>
      <c r="G41" s="773"/>
      <c r="H41" s="774"/>
      <c r="I41" s="222"/>
      <c r="J41" s="223"/>
      <c r="K41" s="224">
        <f>VLOOKUP(A41,EQUIPOS!A11:D168,4,FALSE)</f>
        <v>210024.19001165734</v>
      </c>
      <c r="L41" s="225"/>
      <c r="M41" s="226">
        <v>30</v>
      </c>
      <c r="N41" s="227">
        <f t="shared" si="0"/>
        <v>7000.806333721911</v>
      </c>
    </row>
    <row r="42" spans="1:14">
      <c r="A42" t="s">
        <v>1059</v>
      </c>
      <c r="B42" s="772" t="str">
        <f>VLOOKUP(A42,EQUIPOS!A12:D156,3,FALSE)</f>
        <v xml:space="preserve">Terminadora de asfalto (Finisher), potencia en el volante 174 HP, R=20M3/H, velocidad de desplazamiento 114 m/min
</v>
      </c>
      <c r="C42" s="773"/>
      <c r="D42" s="773"/>
      <c r="E42" s="773"/>
      <c r="F42" s="773"/>
      <c r="G42" s="773"/>
      <c r="H42" s="774"/>
      <c r="I42" s="222"/>
      <c r="J42" s="223"/>
      <c r="K42" s="224">
        <f>VLOOKUP(A42,EQUIPOS!A12:D169,4,FALSE)</f>
        <v>222361.14354313904</v>
      </c>
      <c r="L42" s="225"/>
      <c r="M42" s="226">
        <v>10</v>
      </c>
      <c r="N42" s="227">
        <f t="shared" si="0"/>
        <v>22236.114354313904</v>
      </c>
    </row>
    <row r="43" spans="1:14">
      <c r="A43" t="s">
        <v>1077</v>
      </c>
      <c r="B43" s="772" t="str">
        <f>VLOOKUP(A43,EQUIPOS!A13:D157,3,FALSE)</f>
        <v>Volqueta 6 m3</v>
      </c>
      <c r="C43" s="773"/>
      <c r="D43" s="773"/>
      <c r="E43" s="773"/>
      <c r="F43" s="773"/>
      <c r="G43" s="773"/>
      <c r="H43" s="774"/>
      <c r="I43" s="222"/>
      <c r="J43" s="223"/>
      <c r="K43" s="224">
        <f>VLOOKUP(A43,EQUIPOS!A13:D170,4,FALSE)</f>
        <v>91509.332647680494</v>
      </c>
      <c r="L43" s="225"/>
      <c r="M43" s="226">
        <v>10</v>
      </c>
      <c r="N43" s="227">
        <f t="shared" si="0"/>
        <v>9150.9332647680494</v>
      </c>
    </row>
    <row r="44" spans="1:14">
      <c r="B44" s="772"/>
      <c r="C44" s="773"/>
      <c r="D44" s="773"/>
      <c r="E44" s="773"/>
      <c r="F44" s="773"/>
      <c r="G44" s="773"/>
      <c r="H44" s="774"/>
      <c r="I44" s="775"/>
      <c r="J44" s="756"/>
      <c r="K44" s="224"/>
      <c r="L44" s="776"/>
      <c r="M44" s="777"/>
      <c r="N44" s="227"/>
    </row>
    <row r="45" spans="1:14">
      <c r="B45" s="772"/>
      <c r="C45" s="773"/>
      <c r="D45" s="773"/>
      <c r="E45" s="778"/>
      <c r="F45" s="773"/>
      <c r="G45" s="773"/>
      <c r="H45" s="774"/>
      <c r="I45" s="36"/>
      <c r="J45" s="37"/>
      <c r="K45" s="229"/>
      <c r="L45" s="231"/>
      <c r="M45" s="232"/>
      <c r="N45" s="233"/>
    </row>
    <row r="46" spans="1:14">
      <c r="B46" s="779" t="s">
        <v>2105</v>
      </c>
      <c r="C46" s="780"/>
      <c r="D46" s="780"/>
      <c r="E46" s="38"/>
      <c r="F46" s="39"/>
      <c r="G46" s="39"/>
      <c r="H46" s="40"/>
      <c r="I46" s="36"/>
      <c r="J46" s="37"/>
      <c r="K46" s="234"/>
      <c r="L46" s="231"/>
      <c r="M46" s="351">
        <v>0.1</v>
      </c>
      <c r="N46" s="295">
        <f>N80*M46</f>
        <v>959.29946129502503</v>
      </c>
    </row>
    <row r="47" spans="1:14" ht="15.75" thickBot="1">
      <c r="B47" s="772"/>
      <c r="C47" s="773"/>
      <c r="D47" s="773"/>
      <c r="E47" s="773"/>
      <c r="F47" s="773"/>
      <c r="G47" s="773"/>
      <c r="H47" s="774"/>
      <c r="I47" s="781"/>
      <c r="J47" s="782"/>
      <c r="K47" s="41"/>
      <c r="L47" s="783"/>
      <c r="M47" s="784"/>
      <c r="N47" s="105"/>
    </row>
    <row r="48" spans="1:14" ht="15.75" thickBot="1">
      <c r="B48" s="759" t="s">
        <v>2072</v>
      </c>
      <c r="C48" s="760"/>
      <c r="D48" s="760"/>
      <c r="E48" s="760"/>
      <c r="F48" s="760"/>
      <c r="G48" s="760"/>
      <c r="H48" s="760"/>
      <c r="I48" s="760"/>
      <c r="J48" s="760"/>
      <c r="K48" s="760"/>
      <c r="L48" s="760"/>
      <c r="M48" s="761"/>
      <c r="N48" s="344">
        <f>SUM(N36:N47)</f>
        <v>150558.61335122533</v>
      </c>
    </row>
    <row r="49" spans="1:14">
      <c r="B49" s="235"/>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750" t="s">
        <v>2063</v>
      </c>
      <c r="C52" s="751"/>
      <c r="D52" s="751"/>
      <c r="E52" s="751"/>
      <c r="F52" s="751"/>
      <c r="G52" s="751"/>
      <c r="H52" s="751"/>
      <c r="I52" s="752"/>
      <c r="J52" s="270" t="s">
        <v>2065</v>
      </c>
      <c r="K52" s="85" t="s">
        <v>2066</v>
      </c>
      <c r="L52" s="753" t="s">
        <v>2074</v>
      </c>
      <c r="M52" s="752"/>
      <c r="N52" s="86" t="s">
        <v>2071</v>
      </c>
    </row>
    <row r="53" spans="1:14">
      <c r="A53" t="s">
        <v>1117</v>
      </c>
      <c r="B53" s="43" t="str">
        <f>VLOOKUP(A53,MATERIALES!A5:D373,3,FALSE)</f>
        <v>Agregado Petreo para Triturar (Crudo)</v>
      </c>
      <c r="C53" s="236"/>
      <c r="D53" s="236"/>
      <c r="E53" s="236"/>
      <c r="F53" s="236"/>
      <c r="G53" s="236"/>
      <c r="H53" s="236"/>
      <c r="I53" s="223"/>
      <c r="J53" s="200" t="str">
        <f>VLOOKUP(A53,MATERIALES!A7:D645,2,FALSE)</f>
        <v>m3</v>
      </c>
      <c r="K53" s="237">
        <v>1.4</v>
      </c>
      <c r="L53" s="222"/>
      <c r="M53" s="352">
        <f>VLOOKUP(A53,MATERIALES!A5:D396,4,FALSE)</f>
        <v>26654.735894889112</v>
      </c>
      <c r="N53" s="227">
        <f>K53*M53</f>
        <v>37316.630252844756</v>
      </c>
    </row>
    <row r="54" spans="1:14">
      <c r="A54" s="108" t="s">
        <v>1131</v>
      </c>
      <c r="B54" s="43" t="str">
        <f>VLOOKUP(A54,MATERIALES!A6:D373,3,FALSE)</f>
        <v>Agua</v>
      </c>
      <c r="C54" s="236"/>
      <c r="D54" s="236"/>
      <c r="E54" s="236"/>
      <c r="F54" s="236"/>
      <c r="G54" s="236"/>
      <c r="H54" s="236"/>
      <c r="I54" s="223"/>
      <c r="J54" s="200" t="str">
        <f>VLOOKUP(A54,MATERIALES!A8:D646,2,FALSE)</f>
        <v>lt</v>
      </c>
      <c r="K54" s="237">
        <v>25</v>
      </c>
      <c r="L54" s="222"/>
      <c r="M54" s="352">
        <f>VLOOKUP(A54,MATERIALES!A6:D397,4,FALSE)</f>
        <v>56.024337816260008</v>
      </c>
      <c r="N54" s="227">
        <f>K54*M54</f>
        <v>1400.6084454065001</v>
      </c>
    </row>
    <row r="55" spans="1:14">
      <c r="B55" s="43"/>
      <c r="C55" s="236"/>
      <c r="D55" s="236"/>
      <c r="E55" s="236"/>
      <c r="F55" s="236"/>
      <c r="G55" s="236"/>
      <c r="H55" s="236"/>
      <c r="I55" s="223"/>
      <c r="J55" s="200"/>
      <c r="K55" s="237"/>
      <c r="L55" s="222"/>
      <c r="M55" s="238"/>
      <c r="N55" s="239"/>
    </row>
    <row r="56" spans="1:14">
      <c r="B56" s="43"/>
      <c r="C56" s="236"/>
      <c r="D56" s="236"/>
      <c r="E56" s="236"/>
      <c r="F56" s="236"/>
      <c r="G56" s="236"/>
      <c r="H56" s="236"/>
      <c r="I56" s="223"/>
      <c r="J56" s="200"/>
      <c r="K56" s="237"/>
      <c r="L56" s="222"/>
      <c r="M56" s="238"/>
      <c r="N56" s="239"/>
    </row>
    <row r="57" spans="1:14" ht="15.75" thickBot="1">
      <c r="B57" s="754"/>
      <c r="C57" s="755"/>
      <c r="D57" s="755"/>
      <c r="E57" s="755"/>
      <c r="F57" s="755"/>
      <c r="G57" s="755"/>
      <c r="H57" s="755"/>
      <c r="I57" s="756"/>
      <c r="J57" s="42"/>
      <c r="K57" s="44"/>
      <c r="L57" s="757"/>
      <c r="M57" s="758"/>
      <c r="N57" s="45"/>
    </row>
    <row r="58" spans="1:14" ht="15.75" thickBot="1">
      <c r="B58" s="759" t="s">
        <v>2072</v>
      </c>
      <c r="C58" s="760"/>
      <c r="D58" s="760"/>
      <c r="E58" s="760"/>
      <c r="F58" s="760"/>
      <c r="G58" s="760"/>
      <c r="H58" s="760"/>
      <c r="I58" s="760"/>
      <c r="J58" s="760"/>
      <c r="K58" s="760"/>
      <c r="L58" s="760"/>
      <c r="M58" s="761"/>
      <c r="N58" s="344">
        <f>SUM(N53:N57)</f>
        <v>38717.238698251254</v>
      </c>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8" t="s">
        <v>2076</v>
      </c>
      <c r="C62" s="269"/>
      <c r="D62" s="269"/>
      <c r="E62" s="269"/>
      <c r="F62" s="269"/>
      <c r="G62" s="269"/>
      <c r="H62" s="73" t="s">
        <v>2065</v>
      </c>
      <c r="I62" s="74" t="s">
        <v>2077</v>
      </c>
      <c r="J62" s="75" t="s">
        <v>2106</v>
      </c>
      <c r="K62" s="73" t="s">
        <v>2107</v>
      </c>
      <c r="L62" s="762" t="s">
        <v>2080</v>
      </c>
      <c r="M62" s="735"/>
      <c r="N62" s="76" t="s">
        <v>2071</v>
      </c>
    </row>
    <row r="63" spans="1:14">
      <c r="A63" t="s">
        <v>1852</v>
      </c>
      <c r="B63" s="46" t="str">
        <f>VLOOKUP(A63,TRANSPORTE!A5:D117,3,FALSE)</f>
        <v>Transporte de Material Crudo de Rio</v>
      </c>
      <c r="C63" s="272"/>
      <c r="D63" s="272"/>
      <c r="E63" s="272"/>
      <c r="F63" s="272"/>
      <c r="G63" s="272"/>
      <c r="H63" s="266" t="s">
        <v>2122</v>
      </c>
      <c r="I63" s="234">
        <v>1.4</v>
      </c>
      <c r="J63" s="241">
        <v>1</v>
      </c>
      <c r="K63" s="234">
        <f>I63*J63</f>
        <v>1.4</v>
      </c>
      <c r="L63" s="763">
        <f>VLOOKUP(A63,TRANSPORTE!A5:D117,4,FALSE)</f>
        <v>1355.0479121462611</v>
      </c>
      <c r="M63" s="764"/>
      <c r="N63" s="242">
        <f>K63*L63</f>
        <v>1897.0670770047655</v>
      </c>
    </row>
    <row r="64" spans="1:14">
      <c r="A64" t="s">
        <v>1966</v>
      </c>
      <c r="B64" s="46" t="str">
        <f>VLOOKUP(A64,TRANSPORTE!A6:D117,3,FALSE)</f>
        <v>Transporte de Mezcla Semi- Densa en Caliente MSC-19</v>
      </c>
      <c r="C64" s="47"/>
      <c r="D64" s="47"/>
      <c r="E64" s="47"/>
      <c r="F64" s="47"/>
      <c r="G64" s="47"/>
      <c r="H64" s="266" t="s">
        <v>2122</v>
      </c>
      <c r="I64" s="234">
        <v>1.25</v>
      </c>
      <c r="J64" s="241">
        <v>1</v>
      </c>
      <c r="K64" s="234">
        <f>I64*J64</f>
        <v>1.25</v>
      </c>
      <c r="L64" s="763">
        <f>VLOOKUP(A64,TRANSPORTE!A6:D117,4,FALSE)</f>
        <v>1355.0479121462611</v>
      </c>
      <c r="M64" s="764"/>
      <c r="N64" s="242">
        <f>K64*L64</f>
        <v>1693.8098901828264</v>
      </c>
    </row>
    <row r="65" spans="1:15">
      <c r="B65" s="46"/>
      <c r="C65" s="47"/>
      <c r="D65" s="47"/>
      <c r="E65" s="47"/>
      <c r="F65" s="47"/>
      <c r="G65" s="47"/>
      <c r="H65" s="243"/>
      <c r="I65" s="234"/>
      <c r="J65" s="234"/>
      <c r="K65" s="234"/>
      <c r="L65" s="244"/>
      <c r="M65" s="245"/>
      <c r="N65" s="246"/>
    </row>
    <row r="66" spans="1:15">
      <c r="B66" s="46"/>
      <c r="C66" s="47"/>
      <c r="D66" s="47"/>
      <c r="E66" s="47"/>
      <c r="F66" s="47"/>
      <c r="G66" s="47"/>
      <c r="H66" s="243"/>
      <c r="I66" s="234"/>
      <c r="J66" s="234"/>
      <c r="K66" s="234"/>
      <c r="L66" s="244"/>
      <c r="M66" s="245"/>
      <c r="N66" s="246"/>
    </row>
    <row r="67" spans="1:15">
      <c r="B67" s="46"/>
      <c r="C67" s="47"/>
      <c r="D67" s="47"/>
      <c r="E67" s="47"/>
      <c r="F67" s="47"/>
      <c r="G67" s="47"/>
      <c r="H67" s="243"/>
      <c r="I67" s="234"/>
      <c r="J67" s="234"/>
      <c r="K67" s="234"/>
      <c r="L67" s="244"/>
      <c r="M67" s="245"/>
      <c r="N67" s="246"/>
    </row>
    <row r="68" spans="1:15" ht="15.75" thickBot="1">
      <c r="B68" s="264"/>
      <c r="C68" s="265"/>
      <c r="D68" s="265"/>
      <c r="E68" s="265"/>
      <c r="F68" s="265"/>
      <c r="G68" s="265"/>
      <c r="H68" s="48"/>
      <c r="I68" s="124"/>
      <c r="J68" s="124"/>
      <c r="K68" s="124"/>
      <c r="L68" s="748"/>
      <c r="M68" s="749"/>
      <c r="N68" s="125"/>
    </row>
    <row r="69" spans="1:15" ht="15.75" thickBot="1">
      <c r="B69" s="765" t="s">
        <v>2072</v>
      </c>
      <c r="C69" s="766"/>
      <c r="D69" s="766"/>
      <c r="E69" s="766"/>
      <c r="F69" s="766"/>
      <c r="G69" s="766"/>
      <c r="H69" s="766"/>
      <c r="I69" s="766"/>
      <c r="J69" s="766"/>
      <c r="K69" s="766"/>
      <c r="L69" s="766"/>
      <c r="M69" s="767"/>
      <c r="N69" s="104">
        <f>N63+N64+N65+N66+N67</f>
        <v>3590.8769671875916</v>
      </c>
    </row>
    <row r="70" spans="1:15">
      <c r="B70" s="33"/>
      <c r="C70" s="34"/>
      <c r="D70" s="34"/>
      <c r="E70" s="34"/>
      <c r="F70" s="34"/>
      <c r="G70" s="34"/>
      <c r="H70" s="34"/>
      <c r="I70" s="34"/>
      <c r="J70" s="34"/>
      <c r="K70" s="34"/>
      <c r="L70" s="34"/>
      <c r="M70" s="34"/>
      <c r="N70" s="35"/>
    </row>
    <row r="71" spans="1:15">
      <c r="B71" s="64" t="s">
        <v>2081</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785" t="s">
        <v>2108</v>
      </c>
      <c r="C73" s="786"/>
      <c r="D73" s="786"/>
      <c r="E73" s="786"/>
      <c r="F73" s="786"/>
      <c r="G73" s="786"/>
      <c r="H73" s="786"/>
      <c r="I73" s="73" t="s">
        <v>2082</v>
      </c>
      <c r="J73" s="75" t="s">
        <v>2109</v>
      </c>
      <c r="K73" s="74" t="s">
        <v>2084</v>
      </c>
      <c r="L73" s="787" t="s">
        <v>2070</v>
      </c>
      <c r="M73" s="788"/>
      <c r="N73" s="98" t="s">
        <v>2071</v>
      </c>
    </row>
    <row r="74" spans="1:15">
      <c r="A74" t="s">
        <v>718</v>
      </c>
      <c r="B74" s="49" t="str">
        <f>VLOOKUP(A74,'MANO DE OBRA'!A8:D68,3,FALSE)</f>
        <v>Obrero (8)</v>
      </c>
      <c r="C74" s="47"/>
      <c r="D74" s="47"/>
      <c r="E74" s="47"/>
      <c r="F74" s="47"/>
      <c r="G74" s="47"/>
      <c r="H74" s="47"/>
      <c r="I74" s="247">
        <f>K74/J74*100</f>
        <v>270661.59999999998</v>
      </c>
      <c r="J74" s="248">
        <v>185</v>
      </c>
      <c r="K74" s="249">
        <f>VLOOKUP(A74,'MANO DE OBRA'!A8:D99,4,FALSE)</f>
        <v>500723.95999999996</v>
      </c>
      <c r="L74" s="50"/>
      <c r="M74" s="250">
        <v>80</v>
      </c>
      <c r="N74" s="345">
        <f>K74/M74</f>
        <v>6259.0494999999992</v>
      </c>
      <c r="O74" s="106"/>
    </row>
    <row r="75" spans="1:15">
      <c r="A75" t="s">
        <v>728</v>
      </c>
      <c r="B75" s="49" t="str">
        <f>VLOOKUP(A75,'MANO DE OBRA'!A8:D69,3,FALSE)</f>
        <v>Oficial</v>
      </c>
      <c r="C75" s="47"/>
      <c r="D75" s="47"/>
      <c r="E75" s="47"/>
      <c r="F75" s="47"/>
      <c r="G75" s="47"/>
      <c r="H75" s="47"/>
      <c r="I75" s="247">
        <f>K75/J75*100</f>
        <v>57668.23979157189</v>
      </c>
      <c r="J75" s="248">
        <v>185</v>
      </c>
      <c r="K75" s="249">
        <f>VLOOKUP(A75,'MANO DE OBRA'!A8:D100,4,FALSE)</f>
        <v>106686.24361440798</v>
      </c>
      <c r="L75" s="50"/>
      <c r="M75" s="254">
        <v>80</v>
      </c>
      <c r="N75" s="345">
        <f>K75/M75</f>
        <v>1333.5780451800997</v>
      </c>
    </row>
    <row r="76" spans="1:15">
      <c r="A76" t="s">
        <v>756</v>
      </c>
      <c r="B76" s="49" t="str">
        <f>VLOOKUP(A76,'MANO DE OBRA'!A9:D70,3,FALSE)</f>
        <v>Rastrilleros (2)</v>
      </c>
      <c r="C76" s="47"/>
      <c r="D76" s="47"/>
      <c r="E76" s="47"/>
      <c r="F76" s="47"/>
      <c r="G76" s="47"/>
      <c r="H76" s="47"/>
      <c r="I76" s="247">
        <f>K76/J76*100</f>
        <v>86502.359687357821</v>
      </c>
      <c r="J76" s="248">
        <v>185</v>
      </c>
      <c r="K76" s="249">
        <f>VLOOKUP(A76,'MANO DE OBRA'!A9:D101,4,FALSE)</f>
        <v>160029.36542161196</v>
      </c>
      <c r="L76" s="50"/>
      <c r="M76" s="255">
        <v>80</v>
      </c>
      <c r="N76" s="345">
        <f>K76/M76</f>
        <v>2000.3670677701496</v>
      </c>
    </row>
    <row r="77" spans="1:15">
      <c r="B77" s="49"/>
      <c r="C77" s="47"/>
      <c r="D77" s="47"/>
      <c r="E77" s="47"/>
      <c r="F77" s="47"/>
      <c r="G77" s="47"/>
      <c r="H77" s="47"/>
      <c r="I77" s="234"/>
      <c r="J77" s="252"/>
      <c r="K77" s="253"/>
      <c r="L77" s="273"/>
      <c r="M77" s="255"/>
      <c r="N77" s="251"/>
    </row>
    <row r="78" spans="1:15">
      <c r="B78" s="49"/>
      <c r="C78" s="47"/>
      <c r="D78" s="47"/>
      <c r="E78" s="47"/>
      <c r="F78" s="47"/>
      <c r="G78" s="47"/>
      <c r="H78" s="47"/>
      <c r="I78" s="234"/>
      <c r="J78" s="252"/>
      <c r="K78" s="253"/>
      <c r="L78" s="273"/>
      <c r="M78" s="255"/>
      <c r="N78" s="251"/>
    </row>
    <row r="79" spans="1:15" ht="15.75" thickBot="1">
      <c r="B79" s="746"/>
      <c r="C79" s="747"/>
      <c r="D79" s="747"/>
      <c r="E79" s="747"/>
      <c r="F79" s="747"/>
      <c r="G79" s="747"/>
      <c r="H79" s="747"/>
      <c r="I79" s="124"/>
      <c r="J79" s="124"/>
      <c r="K79" s="124"/>
      <c r="L79" s="847"/>
      <c r="M79" s="847"/>
      <c r="N79" s="45"/>
    </row>
    <row r="80" spans="1:15" ht="15.75" thickBot="1">
      <c r="B80" s="765" t="s">
        <v>2072</v>
      </c>
      <c r="C80" s="766"/>
      <c r="D80" s="766"/>
      <c r="E80" s="766"/>
      <c r="F80" s="766"/>
      <c r="G80" s="766"/>
      <c r="H80" s="766"/>
      <c r="I80" s="766"/>
      <c r="J80" s="766"/>
      <c r="K80" s="766"/>
      <c r="L80" s="766"/>
      <c r="M80" s="767"/>
      <c r="N80" s="256">
        <f>SUM(N74:N79)</f>
        <v>9592.9946129502496</v>
      </c>
    </row>
    <row r="81" spans="1:14" ht="15.75" thickBot="1">
      <c r="B81" s="33"/>
      <c r="C81" s="34"/>
      <c r="D81" s="34"/>
      <c r="E81" s="34"/>
      <c r="F81" s="34"/>
      <c r="G81" s="34"/>
      <c r="H81" s="34"/>
      <c r="I81" s="34"/>
      <c r="J81" s="34"/>
      <c r="K81" s="34"/>
      <c r="L81" s="34"/>
      <c r="M81" s="34"/>
      <c r="N81" s="35"/>
    </row>
    <row r="82" spans="1:14" ht="15.75" thickBot="1">
      <c r="B82" s="759" t="s">
        <v>2085</v>
      </c>
      <c r="C82" s="760"/>
      <c r="D82" s="760"/>
      <c r="E82" s="760"/>
      <c r="F82" s="760"/>
      <c r="G82" s="760"/>
      <c r="H82" s="760"/>
      <c r="I82" s="760"/>
      <c r="J82" s="760"/>
      <c r="K82" s="760"/>
      <c r="L82" s="760"/>
      <c r="M82" s="761"/>
      <c r="N82" s="99">
        <f>N48+N58+N69+N80</f>
        <v>202459.72362961443</v>
      </c>
    </row>
    <row r="83" spans="1:14">
      <c r="B83" s="33"/>
      <c r="C83" s="34"/>
      <c r="D83" s="34"/>
      <c r="E83" s="34"/>
      <c r="F83" s="34"/>
      <c r="G83" s="34"/>
      <c r="H83" s="34"/>
      <c r="I83" s="34"/>
      <c r="J83" s="34"/>
      <c r="K83" s="34"/>
      <c r="L83" s="34"/>
      <c r="M83" s="34"/>
      <c r="N83" s="35"/>
    </row>
    <row r="84" spans="1:14">
      <c r="B84" s="64" t="s">
        <v>2086</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750" t="s">
        <v>2110</v>
      </c>
      <c r="C86" s="751"/>
      <c r="D86" s="751"/>
      <c r="E86" s="751"/>
      <c r="F86" s="751"/>
      <c r="G86" s="751"/>
      <c r="H86" s="751"/>
      <c r="I86" s="269"/>
      <c r="J86" s="289"/>
      <c r="K86" s="257" t="s">
        <v>2087</v>
      </c>
      <c r="L86" s="789" t="s">
        <v>2088</v>
      </c>
      <c r="M86" s="790"/>
      <c r="N86" s="258"/>
    </row>
    <row r="87" spans="1:14">
      <c r="B87" s="791" t="s">
        <v>2111</v>
      </c>
      <c r="C87" s="792"/>
      <c r="D87" s="792"/>
      <c r="E87" s="792"/>
      <c r="F87" s="792"/>
      <c r="G87" s="792"/>
      <c r="H87" s="792"/>
      <c r="I87" s="87"/>
      <c r="J87" s="88"/>
      <c r="K87" s="259">
        <v>0.2</v>
      </c>
      <c r="L87" s="793">
        <f>N82*K87</f>
        <v>40491.944725922891</v>
      </c>
      <c r="M87" s="794"/>
      <c r="N87" s="51"/>
    </row>
    <row r="88" spans="1:14">
      <c r="B88" s="89" t="s">
        <v>2090</v>
      </c>
      <c r="C88" s="90"/>
      <c r="D88" s="90"/>
      <c r="E88" s="90"/>
      <c r="F88" s="90"/>
      <c r="G88" s="90"/>
      <c r="H88" s="90"/>
      <c r="I88" s="87"/>
      <c r="J88" s="88"/>
      <c r="K88" s="259">
        <v>0.05</v>
      </c>
      <c r="L88" s="793">
        <f>N82*K88</f>
        <v>10122.986181480723</v>
      </c>
      <c r="M88" s="794"/>
      <c r="N88" s="51"/>
    </row>
    <row r="89" spans="1:14" ht="15.75" thickBot="1">
      <c r="B89" s="91" t="s">
        <v>2091</v>
      </c>
      <c r="C89" s="92"/>
      <c r="D89" s="92"/>
      <c r="E89" s="92"/>
      <c r="F89" s="92"/>
      <c r="G89" s="92"/>
      <c r="H89" s="92"/>
      <c r="I89" s="93"/>
      <c r="J89" s="94"/>
      <c r="K89" s="260">
        <v>0.05</v>
      </c>
      <c r="L89" s="795">
        <f>N82*K89</f>
        <v>10122.986181480723</v>
      </c>
      <c r="M89" s="796"/>
      <c r="N89" s="51"/>
    </row>
    <row r="90" spans="1:14" ht="15.75" thickBot="1">
      <c r="B90" s="759" t="s">
        <v>2072</v>
      </c>
      <c r="C90" s="760"/>
      <c r="D90" s="760"/>
      <c r="E90" s="760"/>
      <c r="F90" s="760"/>
      <c r="G90" s="760"/>
      <c r="H90" s="760"/>
      <c r="I90" s="760"/>
      <c r="J90" s="760"/>
      <c r="K90" s="760"/>
      <c r="L90" s="760"/>
      <c r="M90" s="761"/>
      <c r="N90" s="52">
        <f>L87+L88+L89</f>
        <v>60737.917088884336</v>
      </c>
    </row>
    <row r="91" spans="1:14" ht="15.75" thickBot="1">
      <c r="B91" s="33"/>
      <c r="C91" s="34"/>
      <c r="D91" s="34"/>
      <c r="E91" s="34"/>
      <c r="F91" s="34"/>
      <c r="G91" s="34"/>
      <c r="H91" s="34"/>
      <c r="I91" s="34"/>
      <c r="J91" s="34"/>
      <c r="K91" s="34"/>
      <c r="L91" s="34"/>
      <c r="M91" s="34"/>
      <c r="N91" s="35"/>
    </row>
    <row r="92" spans="1:14" ht="15.75" thickBot="1">
      <c r="A92" t="s">
        <v>2114</v>
      </c>
      <c r="B92" s="759" t="s">
        <v>2113</v>
      </c>
      <c r="C92" s="760"/>
      <c r="D92" s="760"/>
      <c r="E92" s="760"/>
      <c r="F92" s="760"/>
      <c r="G92" s="760"/>
      <c r="H92" s="760"/>
      <c r="I92" s="760"/>
      <c r="J92" s="760"/>
      <c r="K92" s="760"/>
      <c r="L92" s="760"/>
      <c r="M92" s="761"/>
      <c r="N92" s="166">
        <f>N82+N90</f>
        <v>263197.64071849873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2093</v>
      </c>
      <c r="F97" s="53"/>
      <c r="G97" s="53"/>
      <c r="H97" s="53"/>
      <c r="I97" s="53"/>
      <c r="J97" s="53"/>
      <c r="K97" s="12"/>
      <c r="L97" s="12"/>
      <c r="M97" s="12"/>
      <c r="N97" s="17"/>
    </row>
    <row r="98" spans="2:14">
      <c r="B98" s="16"/>
      <c r="C98" s="12"/>
      <c r="D98" s="12"/>
      <c r="E98" s="12" t="s">
        <v>2094</v>
      </c>
      <c r="F98" s="12"/>
      <c r="G98" s="12"/>
      <c r="H98" s="12"/>
      <c r="I98" s="12"/>
      <c r="J98" s="12"/>
      <c r="K98" s="12"/>
      <c r="L98" s="12"/>
      <c r="M98" s="12"/>
      <c r="N98" s="17"/>
    </row>
    <row r="99" spans="2:14">
      <c r="B99" s="16"/>
      <c r="C99" s="12"/>
      <c r="D99" s="12"/>
      <c r="E99" s="12" t="s">
        <v>2095</v>
      </c>
      <c r="F99" s="12"/>
      <c r="G99" s="12"/>
      <c r="H99" s="12"/>
      <c r="I99" s="12"/>
      <c r="J99" s="12"/>
      <c r="K99" s="12"/>
      <c r="L99" s="12"/>
      <c r="M99" s="12"/>
      <c r="N99" s="17"/>
    </row>
    <row r="100" spans="2:14">
      <c r="B100" s="16"/>
      <c r="C100" s="12"/>
      <c r="D100" s="12"/>
      <c r="E100" s="12" t="s">
        <v>2096</v>
      </c>
      <c r="F100" s="12"/>
      <c r="G100" s="12"/>
      <c r="H100" s="12"/>
      <c r="I100" s="12"/>
      <c r="J100" s="12"/>
      <c r="K100" s="12"/>
      <c r="L100" s="12"/>
      <c r="M100" s="12"/>
      <c r="N100" s="17"/>
    </row>
    <row r="101" spans="2:14" ht="15.75" thickBot="1">
      <c r="B101" s="16"/>
      <c r="C101" s="12"/>
      <c r="D101" s="12"/>
      <c r="E101" s="12"/>
      <c r="F101" s="12" t="s">
        <v>7</v>
      </c>
      <c r="G101" s="12"/>
      <c r="H101" s="12"/>
      <c r="I101" s="12"/>
      <c r="J101" s="12"/>
      <c r="K101" s="12"/>
      <c r="L101" s="12"/>
      <c r="M101" s="12"/>
      <c r="N101" s="17"/>
    </row>
    <row r="102" spans="2:14">
      <c r="B102" s="203" t="s">
        <v>2097</v>
      </c>
      <c r="C102" s="204"/>
      <c r="D102" s="204"/>
      <c r="E102" s="204"/>
      <c r="F102" s="204"/>
      <c r="G102" s="204"/>
      <c r="H102" s="204"/>
      <c r="I102" s="204"/>
      <c r="J102" s="204"/>
      <c r="K102" s="204"/>
      <c r="L102" s="204"/>
      <c r="M102" s="204"/>
      <c r="N102" s="205"/>
    </row>
    <row r="103" spans="2:14">
      <c r="B103" s="206"/>
      <c r="C103" s="207"/>
      <c r="D103" s="207"/>
      <c r="E103" s="207"/>
      <c r="F103" s="207"/>
      <c r="G103" s="207"/>
      <c r="H103" s="207"/>
      <c r="I103" s="207"/>
      <c r="J103" s="207"/>
      <c r="K103" s="207"/>
      <c r="L103" s="207"/>
      <c r="M103" s="207"/>
      <c r="N103" s="208"/>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ht="15.75" thickBot="1">
      <c r="B106" s="209"/>
      <c r="C106" s="210"/>
      <c r="D106" s="210"/>
      <c r="E106" s="210"/>
      <c r="F106" s="210"/>
      <c r="G106" s="210"/>
      <c r="H106" s="210"/>
      <c r="I106" s="210"/>
      <c r="J106" s="210"/>
      <c r="K106" s="210"/>
      <c r="L106" s="210"/>
      <c r="M106" s="210"/>
      <c r="N106" s="211"/>
    </row>
    <row r="107" spans="2:14">
      <c r="B107" s="212"/>
      <c r="C107" s="213"/>
      <c r="D107" s="213"/>
      <c r="E107" s="213"/>
      <c r="F107" s="213"/>
      <c r="G107" s="213"/>
      <c r="H107" s="213"/>
      <c r="I107" s="213"/>
      <c r="J107" s="213"/>
      <c r="K107" s="213"/>
      <c r="L107" s="213"/>
      <c r="M107" s="213"/>
      <c r="N107" s="214"/>
    </row>
    <row r="108" spans="2:14">
      <c r="B108" s="198" t="s">
        <v>2098</v>
      </c>
      <c r="C108" s="31"/>
      <c r="D108" s="31"/>
      <c r="E108" s="31"/>
      <c r="F108" s="31"/>
      <c r="G108" s="31"/>
      <c r="H108" s="31"/>
      <c r="I108" s="31"/>
      <c r="J108" s="31"/>
      <c r="K108" s="31"/>
      <c r="L108" s="31"/>
      <c r="M108" s="31"/>
      <c r="N108" s="32"/>
    </row>
    <row r="109" spans="2:14" ht="15" customHeight="1">
      <c r="B109" s="797" t="s">
        <v>2099</v>
      </c>
      <c r="C109" s="798"/>
      <c r="D109" s="798"/>
      <c r="E109" s="798"/>
      <c r="F109" s="798"/>
      <c r="G109" s="798"/>
      <c r="H109" s="798"/>
      <c r="I109" s="798"/>
      <c r="J109" s="798"/>
      <c r="K109" s="798"/>
      <c r="L109" s="798"/>
      <c r="M109" s="798"/>
      <c r="N109" s="799"/>
    </row>
    <row r="110" spans="2:14" ht="15" customHeight="1">
      <c r="B110" s="797"/>
      <c r="C110" s="798"/>
      <c r="D110" s="798"/>
      <c r="E110" s="798"/>
      <c r="F110" s="798"/>
      <c r="G110" s="798"/>
      <c r="H110" s="798"/>
      <c r="I110" s="798"/>
      <c r="J110" s="798"/>
      <c r="K110" s="798"/>
      <c r="L110" s="798"/>
      <c r="M110" s="798"/>
      <c r="N110" s="799"/>
    </row>
    <row r="111" spans="2:14" ht="30" customHeight="1">
      <c r="B111" s="800" t="s">
        <v>2100</v>
      </c>
      <c r="C111" s="801"/>
      <c r="D111" s="801"/>
      <c r="E111" s="801"/>
      <c r="F111" s="801"/>
      <c r="G111" s="801"/>
      <c r="H111" s="801"/>
      <c r="I111" s="801"/>
      <c r="J111" s="801"/>
      <c r="K111" s="801"/>
      <c r="L111" s="801"/>
      <c r="M111" s="801"/>
      <c r="N111" s="802"/>
    </row>
    <row r="112" spans="2:14">
      <c r="B112" s="800"/>
      <c r="C112" s="801"/>
      <c r="D112" s="801"/>
      <c r="E112" s="801"/>
      <c r="F112" s="801"/>
      <c r="G112" s="801"/>
      <c r="H112" s="801"/>
      <c r="I112" s="801"/>
      <c r="J112" s="801"/>
      <c r="K112" s="801"/>
      <c r="L112" s="801"/>
      <c r="M112" s="801"/>
      <c r="N112" s="802"/>
    </row>
    <row r="113" spans="2:14">
      <c r="B113" s="286"/>
      <c r="C113" s="287"/>
      <c r="D113" s="287"/>
      <c r="E113" s="287"/>
      <c r="F113" s="287"/>
      <c r="G113" s="287"/>
      <c r="H113" s="287"/>
      <c r="I113" s="287"/>
      <c r="J113" s="287"/>
      <c r="K113" s="287"/>
      <c r="L113" s="287"/>
      <c r="M113" s="287"/>
      <c r="N113" s="288"/>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198"/>
      <c r="C116" s="31"/>
      <c r="D116" s="31"/>
      <c r="E116" s="31"/>
      <c r="F116" s="31"/>
      <c r="G116" s="31"/>
      <c r="H116" s="31"/>
      <c r="I116" s="31"/>
      <c r="J116" s="31"/>
      <c r="K116" s="31"/>
      <c r="L116" s="31"/>
      <c r="M116" s="31"/>
      <c r="N116" s="32"/>
    </row>
    <row r="117" spans="2:14">
      <c r="B117" s="16"/>
      <c r="C117" s="12"/>
      <c r="D117" s="12"/>
      <c r="E117" s="12" t="s">
        <v>2093</v>
      </c>
      <c r="F117" s="53"/>
      <c r="G117" s="53"/>
      <c r="H117" s="12"/>
      <c r="I117" s="12"/>
      <c r="J117" s="12"/>
      <c r="K117" s="12"/>
      <c r="L117" s="12"/>
      <c r="M117" s="12"/>
      <c r="N117" s="17"/>
    </row>
    <row r="118" spans="2:14">
      <c r="B118" s="16"/>
      <c r="C118" s="12"/>
      <c r="D118" s="12"/>
      <c r="E118" s="54" t="s">
        <v>2094</v>
      </c>
      <c r="F118" s="12"/>
      <c r="G118" s="12"/>
      <c r="H118" s="54"/>
      <c r="I118" s="54"/>
      <c r="J118" s="54"/>
      <c r="K118" s="12"/>
      <c r="L118" s="12"/>
      <c r="M118" s="12"/>
      <c r="N118" s="17"/>
    </row>
    <row r="119" spans="2:14">
      <c r="B119" s="16"/>
      <c r="C119" s="12"/>
      <c r="D119" s="12"/>
      <c r="E119" s="55" t="s">
        <v>2101</v>
      </c>
      <c r="F119" s="12"/>
      <c r="G119" s="12"/>
      <c r="H119" s="55"/>
      <c r="I119" s="55"/>
      <c r="J119" s="55"/>
      <c r="K119" s="12"/>
      <c r="L119" s="12"/>
      <c r="M119" s="12"/>
      <c r="N119" s="17"/>
    </row>
    <row r="120" spans="2:14">
      <c r="B120" s="56"/>
      <c r="C120" s="31"/>
      <c r="D120" s="31"/>
      <c r="E120" s="12" t="s">
        <v>2096</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2102</v>
      </c>
      <c r="C122" s="55"/>
      <c r="D122" s="55"/>
      <c r="E122" s="12"/>
      <c r="F122" s="12"/>
      <c r="G122" s="12"/>
      <c r="H122" s="12"/>
      <c r="I122" s="12"/>
      <c r="J122" s="736"/>
      <c r="K122" s="736"/>
      <c r="L122" s="736"/>
      <c r="M122" s="736"/>
      <c r="N122" s="737"/>
    </row>
    <row r="123" spans="2:14" ht="15.75" thickBot="1">
      <c r="B123" s="216" t="s">
        <v>2103</v>
      </c>
      <c r="C123" s="343"/>
      <c r="D123" s="343"/>
      <c r="E123" s="57"/>
      <c r="F123" s="57"/>
      <c r="G123" s="57"/>
      <c r="H123" s="57"/>
      <c r="I123" s="57"/>
      <c r="J123" s="738"/>
      <c r="K123" s="738"/>
      <c r="L123" s="738"/>
      <c r="M123" s="738"/>
      <c r="N123" s="739"/>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5.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316</v>
      </c>
      <c r="C31" s="81" t="s">
        <v>2174</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819</v>
      </c>
      <c r="B36" s="772" t="str">
        <f>VLOOKUP(A36,EQUIPOS!A6:D154,3,FALSE)</f>
        <v>Cargador : Potencia en el volante 125 hp, Clasificación de RPM del motor 2300.</v>
      </c>
      <c r="C36" s="773"/>
      <c r="D36" s="773"/>
      <c r="E36" s="773"/>
      <c r="F36" s="773"/>
      <c r="G36" s="773"/>
      <c r="H36" s="774"/>
      <c r="I36" s="222"/>
      <c r="J36" s="223"/>
      <c r="K36" s="224">
        <f>VLOOKUP(A36,EQUIPOS!A6:D163,4,FALSE)</f>
        <v>165414.51938850479</v>
      </c>
      <c r="L36" s="225"/>
      <c r="M36" s="226">
        <v>30</v>
      </c>
      <c r="N36" s="227">
        <f>K36/M36</f>
        <v>5513.8173129501602</v>
      </c>
    </row>
    <row r="37" spans="1:14">
      <c r="A37" s="113" t="s">
        <v>837</v>
      </c>
      <c r="B37" s="772" t="str">
        <f>VLOOKUP(A37,EQUIPOS!A7:D154,3,FALSE)</f>
        <v>Compactador neumático de Potencia 70 HP, peso de 13 ton</v>
      </c>
      <c r="C37" s="773"/>
      <c r="D37" s="773"/>
      <c r="E37" s="773"/>
      <c r="F37" s="773"/>
      <c r="G37" s="773"/>
      <c r="H37" s="774"/>
      <c r="I37" s="222"/>
      <c r="J37" s="223"/>
      <c r="K37" s="224">
        <f>VLOOKUP(A37,EQUIPOS!A7:D164,4,FALSE)</f>
        <v>136681.41876730914</v>
      </c>
      <c r="L37" s="225"/>
      <c r="M37" s="226">
        <v>10</v>
      </c>
      <c r="N37" s="227">
        <f t="shared" ref="N37:N43" si="0">K37/M37</f>
        <v>13668.141876730913</v>
      </c>
    </row>
    <row r="38" spans="1:14">
      <c r="A38" t="s">
        <v>827</v>
      </c>
      <c r="B38" s="772" t="str">
        <f>VLOOKUP(A38,EQUIPOS!A8:D154,3,FALSE)</f>
        <v>Compactador de Rodillo POTENCIA: 99HP, PESO: 8 ton</v>
      </c>
      <c r="C38" s="773"/>
      <c r="D38" s="773"/>
      <c r="E38" s="773"/>
      <c r="F38" s="773"/>
      <c r="G38" s="773"/>
      <c r="H38" s="774"/>
      <c r="I38" s="222"/>
      <c r="J38" s="223"/>
      <c r="K38" s="224">
        <f>VLOOKUP(A38,EQUIPOS!A8:D165,4,FALSE)</f>
        <v>118174.3302919812</v>
      </c>
      <c r="L38" s="225"/>
      <c r="M38" s="226">
        <v>10</v>
      </c>
      <c r="N38" s="227">
        <f t="shared" si="0"/>
        <v>11817.43302919812</v>
      </c>
    </row>
    <row r="39" spans="1:14">
      <c r="A39" t="s">
        <v>975</v>
      </c>
      <c r="B39" s="772" t="str">
        <f>VLOOKUP(A39,EQUIPOS!A9:D154,3,FALSE)</f>
        <v>Planta de asfalto en caliente</v>
      </c>
      <c r="C39" s="773"/>
      <c r="D39" s="773"/>
      <c r="E39" s="773"/>
      <c r="F39" s="773"/>
      <c r="G39" s="773"/>
      <c r="H39" s="774"/>
      <c r="I39" s="222"/>
      <c r="J39" s="223"/>
      <c r="K39" s="224">
        <f>VLOOKUP(A39,EQUIPOS!A9:D166,4,FALSE)</f>
        <v>627867.38776754192</v>
      </c>
      <c r="L39" s="225"/>
      <c r="M39" s="226">
        <v>10</v>
      </c>
      <c r="N39" s="227">
        <f t="shared" si="0"/>
        <v>62786.738776754195</v>
      </c>
    </row>
    <row r="40" spans="1:14">
      <c r="A40" t="s">
        <v>981</v>
      </c>
      <c r="B40" s="772" t="str">
        <f>VLOOKUP(A40,EQUIPOS!A10:D154,3,FALSE)</f>
        <v>Planta trituradora</v>
      </c>
      <c r="C40" s="773"/>
      <c r="D40" s="773"/>
      <c r="E40" s="773"/>
      <c r="F40" s="773"/>
      <c r="G40" s="773"/>
      <c r="H40" s="774"/>
      <c r="I40" s="222"/>
      <c r="J40" s="223"/>
      <c r="K40" s="224">
        <f>VLOOKUP(A40,EQUIPOS!A10:D167,4,FALSE)</f>
        <v>522759.86824479204</v>
      </c>
      <c r="L40" s="225"/>
      <c r="M40" s="226">
        <v>30</v>
      </c>
      <c r="N40" s="227">
        <f t="shared" si="0"/>
        <v>17425.32894149307</v>
      </c>
    </row>
    <row r="41" spans="1:14">
      <c r="A41" t="s">
        <v>1007</v>
      </c>
      <c r="B41" s="772" t="str">
        <f>VLOOKUP(A41,EQUIPOS!A11:D155,3,FALSE)</f>
        <v xml:space="preserve">Retroexcavadora E-200 sobre orugas
</v>
      </c>
      <c r="C41" s="773"/>
      <c r="D41" s="773"/>
      <c r="E41" s="773"/>
      <c r="F41" s="773"/>
      <c r="G41" s="773"/>
      <c r="H41" s="774"/>
      <c r="I41" s="222"/>
      <c r="J41" s="223"/>
      <c r="K41" s="224">
        <f>VLOOKUP(A41,EQUIPOS!A11:D168,4,FALSE)</f>
        <v>210024.19001165734</v>
      </c>
      <c r="L41" s="225"/>
      <c r="M41" s="226">
        <v>30</v>
      </c>
      <c r="N41" s="227">
        <f t="shared" si="0"/>
        <v>7000.806333721911</v>
      </c>
    </row>
    <row r="42" spans="1:14">
      <c r="A42" t="s">
        <v>1059</v>
      </c>
      <c r="B42" s="772" t="str">
        <f>VLOOKUP(A42,EQUIPOS!A12:D156,3,FALSE)</f>
        <v xml:space="preserve">Terminadora de asfalto (Finisher), potencia en el volante 174 HP, R=20M3/H, velocidad de desplazamiento 114 m/min
</v>
      </c>
      <c r="C42" s="773"/>
      <c r="D42" s="773"/>
      <c r="E42" s="773"/>
      <c r="F42" s="773"/>
      <c r="G42" s="773"/>
      <c r="H42" s="774"/>
      <c r="I42" s="222"/>
      <c r="J42" s="223"/>
      <c r="K42" s="224">
        <f>VLOOKUP(A42,EQUIPOS!A12:D169,4,FALSE)</f>
        <v>222361.14354313904</v>
      </c>
      <c r="L42" s="225"/>
      <c r="M42" s="226">
        <v>10</v>
      </c>
      <c r="N42" s="227">
        <f t="shared" si="0"/>
        <v>22236.114354313904</v>
      </c>
    </row>
    <row r="43" spans="1:14">
      <c r="A43" t="s">
        <v>1077</v>
      </c>
      <c r="B43" s="772" t="str">
        <f>VLOOKUP(A43,EQUIPOS!A13:D157,3,FALSE)</f>
        <v>Volqueta 6 m3</v>
      </c>
      <c r="C43" s="773"/>
      <c r="D43" s="773"/>
      <c r="E43" s="773"/>
      <c r="F43" s="773"/>
      <c r="G43" s="773"/>
      <c r="H43" s="774"/>
      <c r="I43" s="222"/>
      <c r="J43" s="223"/>
      <c r="K43" s="224">
        <f>VLOOKUP(A43,EQUIPOS!A13:D170,4,FALSE)</f>
        <v>91509.332647680494</v>
      </c>
      <c r="L43" s="225"/>
      <c r="M43" s="226">
        <v>10</v>
      </c>
      <c r="N43" s="227">
        <f t="shared" si="0"/>
        <v>9150.9332647680494</v>
      </c>
    </row>
    <row r="44" spans="1:14">
      <c r="B44" s="275"/>
      <c r="C44" s="276"/>
      <c r="D44" s="276"/>
      <c r="E44" s="276"/>
      <c r="F44" s="276"/>
      <c r="G44" s="276"/>
      <c r="H44" s="277"/>
      <c r="I44" s="222"/>
      <c r="J44" s="223"/>
      <c r="K44" s="224"/>
      <c r="L44" s="225"/>
      <c r="M44" s="226"/>
      <c r="N44" s="227"/>
    </row>
    <row r="45" spans="1:14">
      <c r="B45" s="772"/>
      <c r="C45" s="773"/>
      <c r="D45" s="773"/>
      <c r="E45" s="773"/>
      <c r="F45" s="773"/>
      <c r="G45" s="773"/>
      <c r="H45" s="774"/>
      <c r="I45" s="775"/>
      <c r="J45" s="756"/>
      <c r="K45" s="224"/>
      <c r="L45" s="776"/>
      <c r="M45" s="777"/>
      <c r="N45" s="227"/>
    </row>
    <row r="46" spans="1:14">
      <c r="B46" s="772"/>
      <c r="C46" s="773"/>
      <c r="D46" s="773"/>
      <c r="E46" s="778"/>
      <c r="F46" s="773"/>
      <c r="G46" s="773"/>
      <c r="H46" s="774"/>
      <c r="I46" s="36"/>
      <c r="J46" s="37"/>
      <c r="K46" s="229"/>
      <c r="L46" s="231"/>
      <c r="M46" s="232"/>
      <c r="N46" s="233"/>
    </row>
    <row r="47" spans="1:14">
      <c r="B47" s="779" t="s">
        <v>2105</v>
      </c>
      <c r="C47" s="780"/>
      <c r="D47" s="780"/>
      <c r="E47" s="38"/>
      <c r="F47" s="39"/>
      <c r="G47" s="39"/>
      <c r="H47" s="40"/>
      <c r="I47" s="36"/>
      <c r="J47" s="37"/>
      <c r="K47" s="234"/>
      <c r="L47" s="231"/>
      <c r="M47" s="351">
        <v>0.1</v>
      </c>
      <c r="N47" s="295">
        <f>N81*M47</f>
        <v>959.29946129502503</v>
      </c>
    </row>
    <row r="48" spans="1:14" ht="15.75" thickBot="1">
      <c r="B48" s="772"/>
      <c r="C48" s="773"/>
      <c r="D48" s="773"/>
      <c r="E48" s="773"/>
      <c r="F48" s="773"/>
      <c r="G48" s="773"/>
      <c r="H48" s="774"/>
      <c r="I48" s="781"/>
      <c r="J48" s="782"/>
      <c r="K48" s="41"/>
      <c r="L48" s="783"/>
      <c r="M48" s="784"/>
      <c r="N48" s="105"/>
    </row>
    <row r="49" spans="1:14" ht="15.75" thickBot="1">
      <c r="B49" s="759" t="s">
        <v>2072</v>
      </c>
      <c r="C49" s="760"/>
      <c r="D49" s="760"/>
      <c r="E49" s="760"/>
      <c r="F49" s="760"/>
      <c r="G49" s="760"/>
      <c r="H49" s="760"/>
      <c r="I49" s="760"/>
      <c r="J49" s="760"/>
      <c r="K49" s="760"/>
      <c r="L49" s="760"/>
      <c r="M49" s="761"/>
      <c r="N49" s="344">
        <f>SUM(N36:N48)</f>
        <v>150558.61335122533</v>
      </c>
    </row>
    <row r="50" spans="1:14">
      <c r="B50" s="235"/>
      <c r="C50" s="34"/>
      <c r="D50" s="34"/>
      <c r="E50" s="34"/>
      <c r="F50" s="34"/>
      <c r="G50" s="34"/>
      <c r="H50" s="34"/>
      <c r="I50" s="34"/>
      <c r="J50" s="34"/>
      <c r="K50" s="34"/>
      <c r="L50" s="34"/>
      <c r="M50" s="34"/>
      <c r="N50" s="35"/>
    </row>
    <row r="51" spans="1:14">
      <c r="B51" s="64" t="s">
        <v>2073</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750" t="s">
        <v>2063</v>
      </c>
      <c r="C53" s="751"/>
      <c r="D53" s="751"/>
      <c r="E53" s="751"/>
      <c r="F53" s="751"/>
      <c r="G53" s="751"/>
      <c r="H53" s="751"/>
      <c r="I53" s="752"/>
      <c r="J53" s="270" t="s">
        <v>2065</v>
      </c>
      <c r="K53" s="85" t="s">
        <v>2066</v>
      </c>
      <c r="L53" s="753" t="s">
        <v>2074</v>
      </c>
      <c r="M53" s="752"/>
      <c r="N53" s="86" t="s">
        <v>2071</v>
      </c>
    </row>
    <row r="54" spans="1:14">
      <c r="A54" t="s">
        <v>1117</v>
      </c>
      <c r="B54" s="43" t="str">
        <f>VLOOKUP(A54,MATERIALES!A5:D373,3,FALSE)</f>
        <v>Agregado Petreo para Triturar (Crudo)</v>
      </c>
      <c r="C54" s="236"/>
      <c r="D54" s="236"/>
      <c r="E54" s="236"/>
      <c r="F54" s="236"/>
      <c r="G54" s="236"/>
      <c r="H54" s="236"/>
      <c r="I54" s="223"/>
      <c r="J54" s="200" t="str">
        <f>VLOOKUP(A54,MATERIALES!A8:D646,2,FALSE)</f>
        <v>m3</v>
      </c>
      <c r="K54" s="237">
        <v>1.4</v>
      </c>
      <c r="L54" s="222"/>
      <c r="M54" s="352">
        <f>VLOOKUP(A54,MATERIALES!A5:D396,4,FALSE)</f>
        <v>26654.735894889112</v>
      </c>
      <c r="N54" s="227">
        <f>K54*M54</f>
        <v>37316.630252844756</v>
      </c>
    </row>
    <row r="55" spans="1:14">
      <c r="A55" s="108" t="s">
        <v>1131</v>
      </c>
      <c r="B55" s="43" t="str">
        <f>VLOOKUP(A55,MATERIALES!A6:D373,3,FALSE)</f>
        <v>Agua</v>
      </c>
      <c r="C55" s="236"/>
      <c r="D55" s="236"/>
      <c r="E55" s="236"/>
      <c r="F55" s="236"/>
      <c r="G55" s="236"/>
      <c r="H55" s="236"/>
      <c r="I55" s="223"/>
      <c r="J55" s="200" t="str">
        <f>VLOOKUP(A55,MATERIALES!A9:D647,2,FALSE)</f>
        <v>lt</v>
      </c>
      <c r="K55" s="237">
        <v>25</v>
      </c>
      <c r="L55" s="222"/>
      <c r="M55" s="352">
        <f>VLOOKUP(A55,MATERIALES!A6:D397,4,FALSE)</f>
        <v>56.024337816260008</v>
      </c>
      <c r="N55" s="227">
        <f>K55*M55</f>
        <v>1400.6084454065001</v>
      </c>
    </row>
    <row r="56" spans="1:14">
      <c r="B56" s="43"/>
      <c r="C56" s="236"/>
      <c r="D56" s="236"/>
      <c r="E56" s="236"/>
      <c r="F56" s="236"/>
      <c r="G56" s="236"/>
      <c r="H56" s="236"/>
      <c r="I56" s="223"/>
      <c r="J56" s="200"/>
      <c r="K56" s="237"/>
      <c r="L56" s="222"/>
      <c r="M56" s="238"/>
      <c r="N56" s="239"/>
    </row>
    <row r="57" spans="1:14">
      <c r="B57" s="43"/>
      <c r="C57" s="236"/>
      <c r="D57" s="236"/>
      <c r="E57" s="236"/>
      <c r="F57" s="236"/>
      <c r="G57" s="236"/>
      <c r="H57" s="236"/>
      <c r="I57" s="223"/>
      <c r="J57" s="200"/>
      <c r="K57" s="237"/>
      <c r="L57" s="222"/>
      <c r="M57" s="238"/>
      <c r="N57" s="239"/>
    </row>
    <row r="58" spans="1:14" ht="15.75" thickBot="1">
      <c r="B58" s="754"/>
      <c r="C58" s="755"/>
      <c r="D58" s="755"/>
      <c r="E58" s="755"/>
      <c r="F58" s="755"/>
      <c r="G58" s="755"/>
      <c r="H58" s="755"/>
      <c r="I58" s="756"/>
      <c r="J58" s="42"/>
      <c r="K58" s="44"/>
      <c r="L58" s="757"/>
      <c r="M58" s="758"/>
      <c r="N58" s="45"/>
    </row>
    <row r="59" spans="1:14" ht="15.75" thickBot="1">
      <c r="B59" s="759" t="s">
        <v>2072</v>
      </c>
      <c r="C59" s="760"/>
      <c r="D59" s="760"/>
      <c r="E59" s="760"/>
      <c r="F59" s="760"/>
      <c r="G59" s="760"/>
      <c r="H59" s="760"/>
      <c r="I59" s="760"/>
      <c r="J59" s="760"/>
      <c r="K59" s="760"/>
      <c r="L59" s="760"/>
      <c r="M59" s="761"/>
      <c r="N59" s="344">
        <f>SUM(N54:N58)</f>
        <v>38717.238698251254</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8" t="s">
        <v>2076</v>
      </c>
      <c r="C63" s="269"/>
      <c r="D63" s="269"/>
      <c r="E63" s="269"/>
      <c r="F63" s="269"/>
      <c r="G63" s="269"/>
      <c r="H63" s="73" t="s">
        <v>2065</v>
      </c>
      <c r="I63" s="74" t="s">
        <v>2077</v>
      </c>
      <c r="J63" s="75" t="s">
        <v>2106</v>
      </c>
      <c r="K63" s="73" t="s">
        <v>2107</v>
      </c>
      <c r="L63" s="762" t="s">
        <v>2080</v>
      </c>
      <c r="M63" s="735"/>
      <c r="N63" s="76" t="s">
        <v>2071</v>
      </c>
    </row>
    <row r="64" spans="1:14">
      <c r="A64" t="s">
        <v>1852</v>
      </c>
      <c r="B64" s="46" t="str">
        <f>VLOOKUP(A64,TRANSPORTE!A5:D117,3,FALSE)</f>
        <v>Transporte de Material Crudo de Rio</v>
      </c>
      <c r="C64" s="272"/>
      <c r="D64" s="272"/>
      <c r="E64" s="272"/>
      <c r="F64" s="272"/>
      <c r="G64" s="272"/>
      <c r="H64" s="266" t="s">
        <v>2122</v>
      </c>
      <c r="I64" s="234">
        <v>1.4</v>
      </c>
      <c r="J64" s="241">
        <v>1</v>
      </c>
      <c r="K64" s="234">
        <f>I64*J64</f>
        <v>1.4</v>
      </c>
      <c r="L64" s="763">
        <f>VLOOKUP(A64,TRANSPORTE!A5:D117,4,FALSE)</f>
        <v>1355.0479121462611</v>
      </c>
      <c r="M64" s="764"/>
      <c r="N64" s="242">
        <f>K64*L64</f>
        <v>1897.0670770047655</v>
      </c>
    </row>
    <row r="65" spans="1:15">
      <c r="A65" t="s">
        <v>1952</v>
      </c>
      <c r="B65" s="46" t="str">
        <f>VLOOKUP(A65,TRANSPORTE!A6:D117,3,FALSE)</f>
        <v>Transporte de mezcla gruesa en Caliente MGC</v>
      </c>
      <c r="C65" s="47"/>
      <c r="D65" s="47"/>
      <c r="E65" s="47"/>
      <c r="F65" s="47"/>
      <c r="G65" s="47"/>
      <c r="H65" s="266" t="s">
        <v>2122</v>
      </c>
      <c r="I65" s="234">
        <v>1.25</v>
      </c>
      <c r="J65" s="241">
        <v>1</v>
      </c>
      <c r="K65" s="234">
        <f>I65*J65</f>
        <v>1.25</v>
      </c>
      <c r="L65" s="763">
        <f>VLOOKUP(A65,TRANSPORTE!A6:D117,4,FALSE)</f>
        <v>1355.0479121462611</v>
      </c>
      <c r="M65" s="764"/>
      <c r="N65" s="242">
        <f>K65*L65</f>
        <v>1693.8098901828264</v>
      </c>
    </row>
    <row r="66" spans="1:15">
      <c r="B66" s="46"/>
      <c r="C66" s="47"/>
      <c r="D66" s="47"/>
      <c r="E66" s="47"/>
      <c r="F66" s="47"/>
      <c r="G66" s="47"/>
      <c r="H66" s="243"/>
      <c r="I66" s="234"/>
      <c r="J66" s="234"/>
      <c r="K66" s="234"/>
      <c r="L66" s="244"/>
      <c r="M66" s="245"/>
      <c r="N66" s="246"/>
    </row>
    <row r="67" spans="1:15">
      <c r="B67" s="46"/>
      <c r="C67" s="47"/>
      <c r="D67" s="47"/>
      <c r="E67" s="47"/>
      <c r="F67" s="47"/>
      <c r="G67" s="47"/>
      <c r="H67" s="243"/>
      <c r="I67" s="234"/>
      <c r="J67" s="234"/>
      <c r="K67" s="234"/>
      <c r="L67" s="244"/>
      <c r="M67" s="245"/>
      <c r="N67" s="246"/>
    </row>
    <row r="68" spans="1:15">
      <c r="B68" s="46"/>
      <c r="C68" s="47"/>
      <c r="D68" s="47"/>
      <c r="E68" s="47"/>
      <c r="F68" s="47"/>
      <c r="G68" s="47"/>
      <c r="H68" s="243"/>
      <c r="I68" s="234"/>
      <c r="J68" s="234"/>
      <c r="K68" s="234"/>
      <c r="L68" s="244"/>
      <c r="M68" s="245"/>
      <c r="N68" s="246"/>
    </row>
    <row r="69" spans="1:15" ht="15.75" thickBot="1">
      <c r="B69" s="264"/>
      <c r="C69" s="265"/>
      <c r="D69" s="265"/>
      <c r="E69" s="265"/>
      <c r="F69" s="265"/>
      <c r="G69" s="265"/>
      <c r="H69" s="48"/>
      <c r="I69" s="124"/>
      <c r="J69" s="124"/>
      <c r="K69" s="124"/>
      <c r="L69" s="748"/>
      <c r="M69" s="749"/>
      <c r="N69" s="125"/>
    </row>
    <row r="70" spans="1:15" ht="15.75" thickBot="1">
      <c r="B70" s="765" t="s">
        <v>2072</v>
      </c>
      <c r="C70" s="766"/>
      <c r="D70" s="766"/>
      <c r="E70" s="766"/>
      <c r="F70" s="766"/>
      <c r="G70" s="766"/>
      <c r="H70" s="766"/>
      <c r="I70" s="766"/>
      <c r="J70" s="766"/>
      <c r="K70" s="766"/>
      <c r="L70" s="766"/>
      <c r="M70" s="767"/>
      <c r="N70" s="104">
        <f>N64+N65+N66+N67+N68</f>
        <v>3590.8769671875916</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85" t="s">
        <v>2108</v>
      </c>
      <c r="C74" s="786"/>
      <c r="D74" s="786"/>
      <c r="E74" s="786"/>
      <c r="F74" s="786"/>
      <c r="G74" s="786"/>
      <c r="H74" s="786"/>
      <c r="I74" s="73" t="s">
        <v>2082</v>
      </c>
      <c r="J74" s="75" t="s">
        <v>2109</v>
      </c>
      <c r="K74" s="74" t="s">
        <v>2084</v>
      </c>
      <c r="L74" s="787" t="s">
        <v>2070</v>
      </c>
      <c r="M74" s="788"/>
      <c r="N74" s="98" t="s">
        <v>2071</v>
      </c>
    </row>
    <row r="75" spans="1:15">
      <c r="A75" t="s">
        <v>718</v>
      </c>
      <c r="B75" s="49" t="str">
        <f>VLOOKUP(A75,'MANO DE OBRA'!A8:D68,3,FALSE)</f>
        <v>Obrero (8)</v>
      </c>
      <c r="C75" s="47"/>
      <c r="D75" s="47"/>
      <c r="E75" s="47"/>
      <c r="F75" s="47"/>
      <c r="G75" s="47"/>
      <c r="H75" s="47"/>
      <c r="I75" s="247">
        <f>K75/J75*100</f>
        <v>270661.59999999998</v>
      </c>
      <c r="J75" s="248">
        <v>185</v>
      </c>
      <c r="K75" s="249">
        <f>VLOOKUP(A75,'MANO DE OBRA'!A8:D99,4,FALSE)</f>
        <v>500723.95999999996</v>
      </c>
      <c r="L75" s="50"/>
      <c r="M75" s="250">
        <v>80</v>
      </c>
      <c r="N75" s="345">
        <f>K75/M75</f>
        <v>6259.0494999999992</v>
      </c>
      <c r="O75" s="106"/>
    </row>
    <row r="76" spans="1:15">
      <c r="A76" t="s">
        <v>728</v>
      </c>
      <c r="B76" s="49" t="str">
        <f>VLOOKUP(A76,'MANO DE OBRA'!A8:D69,3,FALSE)</f>
        <v>Oficial</v>
      </c>
      <c r="C76" s="47"/>
      <c r="D76" s="47"/>
      <c r="E76" s="47"/>
      <c r="F76" s="47"/>
      <c r="G76" s="47"/>
      <c r="H76" s="47"/>
      <c r="I76" s="247">
        <f>K76/J76*100</f>
        <v>57668.23979157189</v>
      </c>
      <c r="J76" s="248">
        <v>185</v>
      </c>
      <c r="K76" s="249">
        <f>VLOOKUP(A76,'MANO DE OBRA'!A8:D100,4,FALSE)</f>
        <v>106686.24361440798</v>
      </c>
      <c r="L76" s="50"/>
      <c r="M76" s="254">
        <v>80</v>
      </c>
      <c r="N76" s="345">
        <f>K76/M76</f>
        <v>1333.5780451800997</v>
      </c>
    </row>
    <row r="77" spans="1:15">
      <c r="A77" t="s">
        <v>756</v>
      </c>
      <c r="B77" s="49" t="str">
        <f>VLOOKUP(A77,'MANO DE OBRA'!A9:D70,3,FALSE)</f>
        <v>Rastrilleros (2)</v>
      </c>
      <c r="C77" s="47"/>
      <c r="D77" s="47"/>
      <c r="E77" s="47"/>
      <c r="F77" s="47"/>
      <c r="G77" s="47"/>
      <c r="H77" s="47"/>
      <c r="I77" s="247">
        <f>K77/J77*100</f>
        <v>86502.359687357821</v>
      </c>
      <c r="J77" s="248">
        <v>185</v>
      </c>
      <c r="K77" s="249">
        <f>VLOOKUP(A77,'MANO DE OBRA'!A9:D101,4,FALSE)</f>
        <v>160029.36542161196</v>
      </c>
      <c r="L77" s="50"/>
      <c r="M77" s="255">
        <v>80</v>
      </c>
      <c r="N77" s="345">
        <f>K77/M77</f>
        <v>2000.3670677701496</v>
      </c>
    </row>
    <row r="78" spans="1:15">
      <c r="B78" s="49"/>
      <c r="C78" s="47"/>
      <c r="D78" s="47"/>
      <c r="E78" s="47"/>
      <c r="F78" s="47"/>
      <c r="G78" s="47"/>
      <c r="H78" s="47"/>
      <c r="I78" s="234"/>
      <c r="J78" s="252"/>
      <c r="K78" s="253"/>
      <c r="L78" s="273"/>
      <c r="M78" s="255"/>
      <c r="N78" s="251"/>
    </row>
    <row r="79" spans="1:15">
      <c r="B79" s="49"/>
      <c r="C79" s="47"/>
      <c r="D79" s="47"/>
      <c r="E79" s="47"/>
      <c r="F79" s="47"/>
      <c r="G79" s="47"/>
      <c r="H79" s="47"/>
      <c r="I79" s="234"/>
      <c r="J79" s="252"/>
      <c r="K79" s="253"/>
      <c r="L79" s="273"/>
      <c r="M79" s="255"/>
      <c r="N79" s="251"/>
    </row>
    <row r="80" spans="1:15" ht="15.75" thickBot="1">
      <c r="B80" s="746"/>
      <c r="C80" s="747"/>
      <c r="D80" s="747"/>
      <c r="E80" s="747"/>
      <c r="F80" s="747"/>
      <c r="G80" s="747"/>
      <c r="H80" s="747"/>
      <c r="I80" s="124"/>
      <c r="J80" s="124"/>
      <c r="K80" s="124"/>
      <c r="L80" s="847"/>
      <c r="M80" s="847"/>
      <c r="N80" s="45"/>
    </row>
    <row r="81" spans="1:14" ht="15.75" thickBot="1">
      <c r="B81" s="765" t="s">
        <v>2072</v>
      </c>
      <c r="C81" s="766"/>
      <c r="D81" s="766"/>
      <c r="E81" s="766"/>
      <c r="F81" s="766"/>
      <c r="G81" s="766"/>
      <c r="H81" s="766"/>
      <c r="I81" s="766"/>
      <c r="J81" s="766"/>
      <c r="K81" s="766"/>
      <c r="L81" s="766"/>
      <c r="M81" s="767"/>
      <c r="N81" s="256">
        <f>SUM(N75:N80)</f>
        <v>9592.9946129502496</v>
      </c>
    </row>
    <row r="82" spans="1:14" ht="15.75" thickBot="1">
      <c r="B82" s="33"/>
      <c r="C82" s="34"/>
      <c r="D82" s="34"/>
      <c r="E82" s="34"/>
      <c r="F82" s="34"/>
      <c r="G82" s="34"/>
      <c r="H82" s="34"/>
      <c r="I82" s="34"/>
      <c r="J82" s="34"/>
      <c r="K82" s="34"/>
      <c r="L82" s="34"/>
      <c r="M82" s="34"/>
      <c r="N82" s="35"/>
    </row>
    <row r="83" spans="1:14" ht="15.75" thickBot="1">
      <c r="B83" s="759" t="s">
        <v>2085</v>
      </c>
      <c r="C83" s="760"/>
      <c r="D83" s="760"/>
      <c r="E83" s="760"/>
      <c r="F83" s="760"/>
      <c r="G83" s="760"/>
      <c r="H83" s="760"/>
      <c r="I83" s="760"/>
      <c r="J83" s="760"/>
      <c r="K83" s="760"/>
      <c r="L83" s="760"/>
      <c r="M83" s="761"/>
      <c r="N83" s="99">
        <f>N49+N59+N70+N81</f>
        <v>202459.72362961443</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750" t="s">
        <v>2110</v>
      </c>
      <c r="C87" s="751"/>
      <c r="D87" s="751"/>
      <c r="E87" s="751"/>
      <c r="F87" s="751"/>
      <c r="G87" s="751"/>
      <c r="H87" s="751"/>
      <c r="I87" s="269"/>
      <c r="J87" s="289"/>
      <c r="K87" s="257" t="s">
        <v>2087</v>
      </c>
      <c r="L87" s="789" t="s">
        <v>2088</v>
      </c>
      <c r="M87" s="790"/>
      <c r="N87" s="258"/>
    </row>
    <row r="88" spans="1:14">
      <c r="B88" s="791" t="s">
        <v>2111</v>
      </c>
      <c r="C88" s="792"/>
      <c r="D88" s="792"/>
      <c r="E88" s="792"/>
      <c r="F88" s="792"/>
      <c r="G88" s="792"/>
      <c r="H88" s="792"/>
      <c r="I88" s="87"/>
      <c r="J88" s="88"/>
      <c r="K88" s="259">
        <v>0.2</v>
      </c>
      <c r="L88" s="793">
        <f>N83*K88</f>
        <v>40491.944725922891</v>
      </c>
      <c r="M88" s="794"/>
      <c r="N88" s="51"/>
    </row>
    <row r="89" spans="1:14">
      <c r="B89" s="89" t="s">
        <v>2090</v>
      </c>
      <c r="C89" s="90"/>
      <c r="D89" s="90"/>
      <c r="E89" s="90"/>
      <c r="F89" s="90"/>
      <c r="G89" s="90"/>
      <c r="H89" s="90"/>
      <c r="I89" s="87"/>
      <c r="J89" s="88"/>
      <c r="K89" s="259">
        <v>0.05</v>
      </c>
      <c r="L89" s="793">
        <f>N83*K89</f>
        <v>10122.986181480723</v>
      </c>
      <c r="M89" s="794"/>
      <c r="N89" s="51"/>
    </row>
    <row r="90" spans="1:14" ht="15.75" thickBot="1">
      <c r="B90" s="91" t="s">
        <v>2091</v>
      </c>
      <c r="C90" s="92"/>
      <c r="D90" s="92"/>
      <c r="E90" s="92"/>
      <c r="F90" s="92"/>
      <c r="G90" s="92"/>
      <c r="H90" s="92"/>
      <c r="I90" s="93"/>
      <c r="J90" s="94"/>
      <c r="K90" s="260">
        <v>0.05</v>
      </c>
      <c r="L90" s="795">
        <f>N83*K90</f>
        <v>10122.986181480723</v>
      </c>
      <c r="M90" s="796"/>
      <c r="N90" s="51"/>
    </row>
    <row r="91" spans="1:14" ht="15.75" thickBot="1">
      <c r="B91" s="759" t="s">
        <v>2072</v>
      </c>
      <c r="C91" s="760"/>
      <c r="D91" s="760"/>
      <c r="E91" s="760"/>
      <c r="F91" s="760"/>
      <c r="G91" s="760"/>
      <c r="H91" s="760"/>
      <c r="I91" s="760"/>
      <c r="J91" s="760"/>
      <c r="K91" s="760"/>
      <c r="L91" s="760"/>
      <c r="M91" s="761"/>
      <c r="N91" s="52">
        <f>L88+L89+L90</f>
        <v>60737.917088884336</v>
      </c>
    </row>
    <row r="92" spans="1:14" ht="15.75" thickBot="1">
      <c r="B92" s="33"/>
      <c r="C92" s="34"/>
      <c r="D92" s="34"/>
      <c r="E92" s="34"/>
      <c r="F92" s="34"/>
      <c r="G92" s="34"/>
      <c r="H92" s="34"/>
      <c r="I92" s="34"/>
      <c r="J92" s="34"/>
      <c r="K92" s="34"/>
      <c r="L92" s="34"/>
      <c r="M92" s="34"/>
      <c r="N92" s="35"/>
    </row>
    <row r="93" spans="1:14" ht="15.75" thickBot="1">
      <c r="A93" t="s">
        <v>2114</v>
      </c>
      <c r="B93" s="759" t="s">
        <v>2113</v>
      </c>
      <c r="C93" s="760"/>
      <c r="D93" s="760"/>
      <c r="E93" s="760"/>
      <c r="F93" s="760"/>
      <c r="G93" s="760"/>
      <c r="H93" s="760"/>
      <c r="I93" s="760"/>
      <c r="J93" s="760"/>
      <c r="K93" s="760"/>
      <c r="L93" s="760"/>
      <c r="M93" s="761"/>
      <c r="N93" s="166">
        <f>N83+N91</f>
        <v>263197.64071849873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3" t="s">
        <v>2097</v>
      </c>
      <c r="C103" s="204"/>
      <c r="D103" s="204"/>
      <c r="E103" s="204"/>
      <c r="F103" s="204"/>
      <c r="G103" s="204"/>
      <c r="H103" s="204"/>
      <c r="I103" s="204"/>
      <c r="J103" s="204"/>
      <c r="K103" s="204"/>
      <c r="L103" s="204"/>
      <c r="M103" s="204"/>
      <c r="N103" s="205"/>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c r="B106" s="206"/>
      <c r="C106" s="207"/>
      <c r="D106" s="207"/>
      <c r="E106" s="207"/>
      <c r="F106" s="207"/>
      <c r="G106" s="207"/>
      <c r="H106" s="207"/>
      <c r="I106" s="207"/>
      <c r="J106" s="207"/>
      <c r="K106" s="207"/>
      <c r="L106" s="207"/>
      <c r="M106" s="207"/>
      <c r="N106" s="208"/>
    </row>
    <row r="107" spans="2:14" ht="15.75" thickBot="1">
      <c r="B107" s="209"/>
      <c r="C107" s="210"/>
      <c r="D107" s="210"/>
      <c r="E107" s="210"/>
      <c r="F107" s="210"/>
      <c r="G107" s="210"/>
      <c r="H107" s="210"/>
      <c r="I107" s="210"/>
      <c r="J107" s="210"/>
      <c r="K107" s="210"/>
      <c r="L107" s="210"/>
      <c r="M107" s="210"/>
      <c r="N107" s="211"/>
    </row>
    <row r="108" spans="2:14">
      <c r="B108" s="212"/>
      <c r="C108" s="213"/>
      <c r="D108" s="213"/>
      <c r="E108" s="213"/>
      <c r="F108" s="213"/>
      <c r="G108" s="213"/>
      <c r="H108" s="213"/>
      <c r="I108" s="213"/>
      <c r="J108" s="213"/>
      <c r="K108" s="213"/>
      <c r="L108" s="213"/>
      <c r="M108" s="213"/>
      <c r="N108" s="214"/>
    </row>
    <row r="109" spans="2:14">
      <c r="B109" s="198" t="s">
        <v>2098</v>
      </c>
      <c r="C109" s="31"/>
      <c r="D109" s="31"/>
      <c r="E109" s="31"/>
      <c r="F109" s="31"/>
      <c r="G109" s="31"/>
      <c r="H109" s="31"/>
      <c r="I109" s="31"/>
      <c r="J109" s="31"/>
      <c r="K109" s="31"/>
      <c r="L109" s="31"/>
      <c r="M109" s="31"/>
      <c r="N109" s="32"/>
    </row>
    <row r="110" spans="2:14" ht="15" customHeight="1">
      <c r="B110" s="797" t="s">
        <v>2099</v>
      </c>
      <c r="C110" s="798"/>
      <c r="D110" s="798"/>
      <c r="E110" s="798"/>
      <c r="F110" s="798"/>
      <c r="G110" s="798"/>
      <c r="H110" s="798"/>
      <c r="I110" s="798"/>
      <c r="J110" s="798"/>
      <c r="K110" s="798"/>
      <c r="L110" s="798"/>
      <c r="M110" s="798"/>
      <c r="N110" s="799"/>
    </row>
    <row r="111" spans="2:14" ht="15" customHeight="1">
      <c r="B111" s="797"/>
      <c r="C111" s="798"/>
      <c r="D111" s="798"/>
      <c r="E111" s="798"/>
      <c r="F111" s="798"/>
      <c r="G111" s="798"/>
      <c r="H111" s="798"/>
      <c r="I111" s="798"/>
      <c r="J111" s="798"/>
      <c r="K111" s="798"/>
      <c r="L111" s="798"/>
      <c r="M111" s="798"/>
      <c r="N111" s="799"/>
    </row>
    <row r="112" spans="2:14" ht="30" customHeight="1">
      <c r="B112" s="800" t="s">
        <v>2100</v>
      </c>
      <c r="C112" s="801"/>
      <c r="D112" s="801"/>
      <c r="E112" s="801"/>
      <c r="F112" s="801"/>
      <c r="G112" s="801"/>
      <c r="H112" s="801"/>
      <c r="I112" s="801"/>
      <c r="J112" s="801"/>
      <c r="K112" s="801"/>
      <c r="L112" s="801"/>
      <c r="M112" s="801"/>
      <c r="N112" s="802"/>
    </row>
    <row r="113" spans="2:14">
      <c r="B113" s="800"/>
      <c r="C113" s="801"/>
      <c r="D113" s="801"/>
      <c r="E113" s="801"/>
      <c r="F113" s="801"/>
      <c r="G113" s="801"/>
      <c r="H113" s="801"/>
      <c r="I113" s="801"/>
      <c r="J113" s="801"/>
      <c r="K113" s="801"/>
      <c r="L113" s="801"/>
      <c r="M113" s="801"/>
      <c r="N113" s="802"/>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286"/>
      <c r="C116" s="287"/>
      <c r="D116" s="287"/>
      <c r="E116" s="287"/>
      <c r="F116" s="287"/>
      <c r="G116" s="287"/>
      <c r="H116" s="287"/>
      <c r="I116" s="287"/>
      <c r="J116" s="287"/>
      <c r="K116" s="287"/>
      <c r="L116" s="287"/>
      <c r="M116" s="287"/>
      <c r="N116" s="288"/>
    </row>
    <row r="117" spans="2:14">
      <c r="B117" s="198"/>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736"/>
      <c r="K123" s="736"/>
      <c r="L123" s="736"/>
      <c r="M123" s="736"/>
      <c r="N123" s="737"/>
    </row>
    <row r="124" spans="2:14" ht="15.75" thickBot="1">
      <c r="B124" s="216" t="s">
        <v>2103</v>
      </c>
      <c r="C124" s="343"/>
      <c r="D124" s="343"/>
      <c r="E124" s="57"/>
      <c r="F124" s="57"/>
      <c r="G124" s="57"/>
      <c r="H124" s="57"/>
      <c r="I124" s="57"/>
      <c r="J124" s="738"/>
      <c r="K124" s="738"/>
      <c r="L124" s="738"/>
      <c r="M124" s="738"/>
      <c r="N124" s="739"/>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318</v>
      </c>
      <c r="C31" s="81" t="s">
        <v>2175</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819</v>
      </c>
      <c r="B36" s="772" t="str">
        <f>VLOOKUP(A36,EQUIPOS!A6:D154,3,FALSE)</f>
        <v>Cargador : Potencia en el volante 125 hp, Clasificación de RPM del motor 2300.</v>
      </c>
      <c r="C36" s="773"/>
      <c r="D36" s="773"/>
      <c r="E36" s="773"/>
      <c r="F36" s="773"/>
      <c r="G36" s="773"/>
      <c r="H36" s="774"/>
      <c r="I36" s="222"/>
      <c r="J36" s="223"/>
      <c r="K36" s="224">
        <f>VLOOKUP(A36,EQUIPOS!A6:D163,4,FALSE)</f>
        <v>165414.51938850479</v>
      </c>
      <c r="L36" s="225"/>
      <c r="M36" s="226">
        <v>30</v>
      </c>
      <c r="N36" s="227">
        <f>K36/M36</f>
        <v>5513.8173129501602</v>
      </c>
    </row>
    <row r="37" spans="1:14">
      <c r="A37" s="113" t="s">
        <v>837</v>
      </c>
      <c r="B37" s="772" t="str">
        <f>VLOOKUP(A37,EQUIPOS!A7:D154,3,FALSE)</f>
        <v>Compactador neumático de Potencia 70 HP, peso de 13 ton</v>
      </c>
      <c r="C37" s="773"/>
      <c r="D37" s="773"/>
      <c r="E37" s="773"/>
      <c r="F37" s="773"/>
      <c r="G37" s="773"/>
      <c r="H37" s="774"/>
      <c r="I37" s="222"/>
      <c r="J37" s="223"/>
      <c r="K37" s="224">
        <f>VLOOKUP(A37,EQUIPOS!A7:D164,4,FALSE)</f>
        <v>136681.41876730914</v>
      </c>
      <c r="L37" s="225"/>
      <c r="M37" s="226">
        <v>10</v>
      </c>
      <c r="N37" s="227">
        <f t="shared" ref="N37:N43" si="0">K37/M37</f>
        <v>13668.141876730913</v>
      </c>
    </row>
    <row r="38" spans="1:14">
      <c r="A38" t="s">
        <v>827</v>
      </c>
      <c r="B38" s="772" t="str">
        <f>VLOOKUP(A38,EQUIPOS!A8:D154,3,FALSE)</f>
        <v>Compactador de Rodillo POTENCIA: 99HP, PESO: 8 ton</v>
      </c>
      <c r="C38" s="773"/>
      <c r="D38" s="773"/>
      <c r="E38" s="773"/>
      <c r="F38" s="773"/>
      <c r="G38" s="773"/>
      <c r="H38" s="774"/>
      <c r="I38" s="222"/>
      <c r="J38" s="223"/>
      <c r="K38" s="224">
        <f>VLOOKUP(A38,EQUIPOS!A8:D165,4,FALSE)</f>
        <v>118174.3302919812</v>
      </c>
      <c r="L38" s="225"/>
      <c r="M38" s="226">
        <v>10</v>
      </c>
      <c r="N38" s="227">
        <f t="shared" si="0"/>
        <v>11817.43302919812</v>
      </c>
    </row>
    <row r="39" spans="1:14">
      <c r="A39" t="s">
        <v>975</v>
      </c>
      <c r="B39" s="772" t="str">
        <f>VLOOKUP(A39,EQUIPOS!A9:D154,3,FALSE)</f>
        <v>Planta de asfalto en caliente</v>
      </c>
      <c r="C39" s="773"/>
      <c r="D39" s="773"/>
      <c r="E39" s="773"/>
      <c r="F39" s="773"/>
      <c r="G39" s="773"/>
      <c r="H39" s="774"/>
      <c r="I39" s="222"/>
      <c r="J39" s="223"/>
      <c r="K39" s="224">
        <f>VLOOKUP(A39,EQUIPOS!A9:D166,4,FALSE)</f>
        <v>627867.38776754192</v>
      </c>
      <c r="L39" s="225"/>
      <c r="M39" s="226">
        <v>10</v>
      </c>
      <c r="N39" s="227">
        <f t="shared" si="0"/>
        <v>62786.738776754195</v>
      </c>
    </row>
    <row r="40" spans="1:14">
      <c r="A40" t="s">
        <v>981</v>
      </c>
      <c r="B40" s="772" t="str">
        <f>VLOOKUP(A40,EQUIPOS!A10:D154,3,FALSE)</f>
        <v>Planta trituradora</v>
      </c>
      <c r="C40" s="773"/>
      <c r="D40" s="773"/>
      <c r="E40" s="773"/>
      <c r="F40" s="773"/>
      <c r="G40" s="773"/>
      <c r="H40" s="774"/>
      <c r="I40" s="222"/>
      <c r="J40" s="223"/>
      <c r="K40" s="224">
        <f>VLOOKUP(A40,EQUIPOS!A10:D167,4,FALSE)</f>
        <v>522759.86824479204</v>
      </c>
      <c r="L40" s="225"/>
      <c r="M40" s="226">
        <v>30</v>
      </c>
      <c r="N40" s="227">
        <f t="shared" si="0"/>
        <v>17425.32894149307</v>
      </c>
    </row>
    <row r="41" spans="1:14">
      <c r="A41" t="s">
        <v>1007</v>
      </c>
      <c r="B41" s="772" t="str">
        <f>VLOOKUP(A41,EQUIPOS!A11:D155,3,FALSE)</f>
        <v xml:space="preserve">Retroexcavadora E-200 sobre orugas
</v>
      </c>
      <c r="C41" s="773"/>
      <c r="D41" s="773"/>
      <c r="E41" s="773"/>
      <c r="F41" s="773"/>
      <c r="G41" s="773"/>
      <c r="H41" s="774"/>
      <c r="I41" s="222"/>
      <c r="J41" s="223"/>
      <c r="K41" s="224">
        <f>VLOOKUP(A41,EQUIPOS!A11:D168,4,FALSE)</f>
        <v>210024.19001165734</v>
      </c>
      <c r="L41" s="225"/>
      <c r="M41" s="226">
        <v>30</v>
      </c>
      <c r="N41" s="227">
        <f t="shared" si="0"/>
        <v>7000.806333721911</v>
      </c>
    </row>
    <row r="42" spans="1:14">
      <c r="A42" t="s">
        <v>1059</v>
      </c>
      <c r="B42" s="772" t="str">
        <f>VLOOKUP(A42,EQUIPOS!A12:D156,3,FALSE)</f>
        <v xml:space="preserve">Terminadora de asfalto (Finisher), potencia en el volante 174 HP, R=20M3/H, velocidad de desplazamiento 114 m/min
</v>
      </c>
      <c r="C42" s="773"/>
      <c r="D42" s="773"/>
      <c r="E42" s="773"/>
      <c r="F42" s="773"/>
      <c r="G42" s="773"/>
      <c r="H42" s="774"/>
      <c r="I42" s="222"/>
      <c r="J42" s="223"/>
      <c r="K42" s="224">
        <f>VLOOKUP(A42,EQUIPOS!A12:D169,4,FALSE)</f>
        <v>222361.14354313904</v>
      </c>
      <c r="L42" s="225"/>
      <c r="M42" s="226">
        <v>10</v>
      </c>
      <c r="N42" s="227">
        <f t="shared" si="0"/>
        <v>22236.114354313904</v>
      </c>
    </row>
    <row r="43" spans="1:14">
      <c r="A43" t="s">
        <v>1077</v>
      </c>
      <c r="B43" s="772" t="str">
        <f>VLOOKUP(A43,EQUIPOS!A13:D157,3,FALSE)</f>
        <v>Volqueta 6 m3</v>
      </c>
      <c r="C43" s="773"/>
      <c r="D43" s="773"/>
      <c r="E43" s="773"/>
      <c r="F43" s="773"/>
      <c r="G43" s="773"/>
      <c r="H43" s="774"/>
      <c r="I43" s="222"/>
      <c r="J43" s="223"/>
      <c r="K43" s="224">
        <f>VLOOKUP(A43,EQUIPOS!A13:D170,4,FALSE)</f>
        <v>91509.332647680494</v>
      </c>
      <c r="L43" s="225"/>
      <c r="M43" s="226">
        <v>10</v>
      </c>
      <c r="N43" s="227">
        <f t="shared" si="0"/>
        <v>9150.9332647680494</v>
      </c>
    </row>
    <row r="44" spans="1:14">
      <c r="B44" s="275"/>
      <c r="C44" s="276"/>
      <c r="D44" s="276"/>
      <c r="E44" s="276"/>
      <c r="F44" s="276"/>
      <c r="G44" s="276"/>
      <c r="H44" s="277"/>
      <c r="I44" s="222"/>
      <c r="J44" s="223"/>
      <c r="K44" s="224"/>
      <c r="L44" s="225"/>
      <c r="M44" s="226"/>
      <c r="N44" s="227"/>
    </row>
    <row r="45" spans="1:14">
      <c r="B45" s="772"/>
      <c r="C45" s="773"/>
      <c r="D45" s="773"/>
      <c r="E45" s="773"/>
      <c r="F45" s="773"/>
      <c r="G45" s="773"/>
      <c r="H45" s="774"/>
      <c r="I45" s="775"/>
      <c r="J45" s="756"/>
      <c r="K45" s="224"/>
      <c r="L45" s="776"/>
      <c r="M45" s="777"/>
      <c r="N45" s="227"/>
    </row>
    <row r="46" spans="1:14">
      <c r="B46" s="772"/>
      <c r="C46" s="773"/>
      <c r="D46" s="773"/>
      <c r="E46" s="778"/>
      <c r="F46" s="773"/>
      <c r="G46" s="773"/>
      <c r="H46" s="774"/>
      <c r="I46" s="36"/>
      <c r="J46" s="37"/>
      <c r="K46" s="229"/>
      <c r="L46" s="231"/>
      <c r="M46" s="232"/>
      <c r="N46" s="233"/>
    </row>
    <row r="47" spans="1:14">
      <c r="B47" s="779" t="s">
        <v>2105</v>
      </c>
      <c r="C47" s="780"/>
      <c r="D47" s="780"/>
      <c r="E47" s="38"/>
      <c r="F47" s="39"/>
      <c r="G47" s="39"/>
      <c r="H47" s="40"/>
      <c r="I47" s="36"/>
      <c r="J47" s="37"/>
      <c r="K47" s="234"/>
      <c r="L47" s="231"/>
      <c r="M47" s="351">
        <v>0.1</v>
      </c>
      <c r="N47" s="295">
        <f>N81*M47</f>
        <v>959.29946129502503</v>
      </c>
    </row>
    <row r="48" spans="1:14" ht="15.75" thickBot="1">
      <c r="B48" s="772"/>
      <c r="C48" s="773"/>
      <c r="D48" s="773"/>
      <c r="E48" s="773"/>
      <c r="F48" s="773"/>
      <c r="G48" s="773"/>
      <c r="H48" s="774"/>
      <c r="I48" s="781"/>
      <c r="J48" s="782"/>
      <c r="K48" s="41"/>
      <c r="L48" s="783"/>
      <c r="M48" s="784"/>
      <c r="N48" s="105"/>
    </row>
    <row r="49" spans="1:14" ht="15.75" thickBot="1">
      <c r="B49" s="759" t="s">
        <v>2072</v>
      </c>
      <c r="C49" s="760"/>
      <c r="D49" s="760"/>
      <c r="E49" s="760"/>
      <c r="F49" s="760"/>
      <c r="G49" s="760"/>
      <c r="H49" s="760"/>
      <c r="I49" s="760"/>
      <c r="J49" s="760"/>
      <c r="K49" s="760"/>
      <c r="L49" s="760"/>
      <c r="M49" s="761"/>
      <c r="N49" s="344">
        <f>SUM(N36:N48)</f>
        <v>150558.61335122533</v>
      </c>
    </row>
    <row r="50" spans="1:14">
      <c r="B50" s="235"/>
      <c r="C50" s="34"/>
      <c r="D50" s="34"/>
      <c r="E50" s="34"/>
      <c r="F50" s="34"/>
      <c r="G50" s="34"/>
      <c r="H50" s="34"/>
      <c r="I50" s="34"/>
      <c r="J50" s="34"/>
      <c r="K50" s="34"/>
      <c r="L50" s="34"/>
      <c r="M50" s="34"/>
      <c r="N50" s="35"/>
    </row>
    <row r="51" spans="1:14">
      <c r="B51" s="64" t="s">
        <v>2073</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750" t="s">
        <v>2063</v>
      </c>
      <c r="C53" s="751"/>
      <c r="D53" s="751"/>
      <c r="E53" s="751"/>
      <c r="F53" s="751"/>
      <c r="G53" s="751"/>
      <c r="H53" s="751"/>
      <c r="I53" s="752"/>
      <c r="J53" s="270" t="s">
        <v>2065</v>
      </c>
      <c r="K53" s="85" t="s">
        <v>2066</v>
      </c>
      <c r="L53" s="753" t="s">
        <v>2074</v>
      </c>
      <c r="M53" s="752"/>
      <c r="N53" s="86" t="s">
        <v>2071</v>
      </c>
    </row>
    <row r="54" spans="1:14">
      <c r="A54" t="s">
        <v>1117</v>
      </c>
      <c r="B54" s="43" t="str">
        <f>VLOOKUP(A54,MATERIALES!A5:D373,3,FALSE)</f>
        <v>Agregado Petreo para Triturar (Crudo)</v>
      </c>
      <c r="C54" s="236"/>
      <c r="D54" s="236"/>
      <c r="E54" s="236"/>
      <c r="F54" s="236"/>
      <c r="G54" s="236"/>
      <c r="H54" s="236"/>
      <c r="I54" s="223"/>
      <c r="J54" s="200" t="str">
        <f>VLOOKUP(A54,MATERIALES!A8:D646,2,FALSE)</f>
        <v>m3</v>
      </c>
      <c r="K54" s="237">
        <v>1.4</v>
      </c>
      <c r="L54" s="222"/>
      <c r="M54" s="352">
        <f>VLOOKUP(A54,MATERIALES!A5:D396,4,FALSE)</f>
        <v>26654.735894889112</v>
      </c>
      <c r="N54" s="227">
        <f>K54*M54</f>
        <v>37316.630252844756</v>
      </c>
    </row>
    <row r="55" spans="1:14">
      <c r="A55" s="108" t="s">
        <v>1131</v>
      </c>
      <c r="B55" s="43" t="str">
        <f>VLOOKUP(A55,MATERIALES!A6:D373,3,FALSE)</f>
        <v>Agua</v>
      </c>
      <c r="C55" s="236"/>
      <c r="D55" s="236"/>
      <c r="E55" s="236"/>
      <c r="F55" s="236"/>
      <c r="G55" s="236"/>
      <c r="H55" s="236"/>
      <c r="I55" s="223"/>
      <c r="J55" s="200" t="str">
        <f>VLOOKUP(A55,MATERIALES!A9:D647,2,FALSE)</f>
        <v>lt</v>
      </c>
      <c r="K55" s="237">
        <v>25</v>
      </c>
      <c r="L55" s="222"/>
      <c r="M55" s="352">
        <f>VLOOKUP(A55,MATERIALES!A6:D397,4,FALSE)</f>
        <v>56.024337816260008</v>
      </c>
      <c r="N55" s="227">
        <f>K55*M55</f>
        <v>1400.6084454065001</v>
      </c>
    </row>
    <row r="56" spans="1:14">
      <c r="B56" s="43"/>
      <c r="C56" s="236"/>
      <c r="D56" s="236"/>
      <c r="E56" s="236"/>
      <c r="F56" s="236"/>
      <c r="G56" s="236"/>
      <c r="H56" s="236"/>
      <c r="I56" s="223"/>
      <c r="J56" s="200"/>
      <c r="K56" s="237"/>
      <c r="L56" s="222"/>
      <c r="M56" s="238"/>
      <c r="N56" s="239"/>
    </row>
    <row r="57" spans="1:14">
      <c r="B57" s="43"/>
      <c r="C57" s="236"/>
      <c r="D57" s="236"/>
      <c r="E57" s="236"/>
      <c r="F57" s="236"/>
      <c r="G57" s="236"/>
      <c r="H57" s="236"/>
      <c r="I57" s="223"/>
      <c r="J57" s="200"/>
      <c r="K57" s="237"/>
      <c r="L57" s="222"/>
      <c r="M57" s="238"/>
      <c r="N57" s="239"/>
    </row>
    <row r="58" spans="1:14" ht="15.75" thickBot="1">
      <c r="B58" s="754"/>
      <c r="C58" s="755"/>
      <c r="D58" s="755"/>
      <c r="E58" s="755"/>
      <c r="F58" s="755"/>
      <c r="G58" s="755"/>
      <c r="H58" s="755"/>
      <c r="I58" s="756"/>
      <c r="J58" s="42"/>
      <c r="K58" s="44"/>
      <c r="L58" s="757"/>
      <c r="M58" s="758"/>
      <c r="N58" s="45"/>
    </row>
    <row r="59" spans="1:14" ht="15.75" thickBot="1">
      <c r="B59" s="759" t="s">
        <v>2072</v>
      </c>
      <c r="C59" s="760"/>
      <c r="D59" s="760"/>
      <c r="E59" s="760"/>
      <c r="F59" s="760"/>
      <c r="G59" s="760"/>
      <c r="H59" s="760"/>
      <c r="I59" s="760"/>
      <c r="J59" s="760"/>
      <c r="K59" s="760"/>
      <c r="L59" s="760"/>
      <c r="M59" s="761"/>
      <c r="N59" s="344">
        <f>SUM(N54:N58)</f>
        <v>38717.238698251254</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8" t="s">
        <v>2076</v>
      </c>
      <c r="C63" s="269"/>
      <c r="D63" s="269"/>
      <c r="E63" s="269"/>
      <c r="F63" s="269"/>
      <c r="G63" s="269"/>
      <c r="H63" s="73" t="s">
        <v>2065</v>
      </c>
      <c r="I63" s="74" t="s">
        <v>2077</v>
      </c>
      <c r="J63" s="75" t="s">
        <v>2106</v>
      </c>
      <c r="K63" s="73" t="s">
        <v>2107</v>
      </c>
      <c r="L63" s="762" t="s">
        <v>2080</v>
      </c>
      <c r="M63" s="735"/>
      <c r="N63" s="76" t="s">
        <v>2071</v>
      </c>
    </row>
    <row r="64" spans="1:14">
      <c r="A64" t="s">
        <v>1852</v>
      </c>
      <c r="B64" s="46" t="str">
        <f>VLOOKUP(A64,TRANSPORTE!A5:D117,3,FALSE)</f>
        <v>Transporte de Material Crudo de Rio</v>
      </c>
      <c r="C64" s="272"/>
      <c r="D64" s="272"/>
      <c r="E64" s="272"/>
      <c r="F64" s="272"/>
      <c r="G64" s="272"/>
      <c r="H64" s="266" t="s">
        <v>2122</v>
      </c>
      <c r="I64" s="234">
        <v>1.4</v>
      </c>
      <c r="J64" s="241">
        <v>1</v>
      </c>
      <c r="K64" s="234">
        <f>I64*J64</f>
        <v>1.4</v>
      </c>
      <c r="L64" s="763">
        <f>VLOOKUP(A64,TRANSPORTE!A5:D117,4,FALSE)</f>
        <v>1355.0479121462611</v>
      </c>
      <c r="M64" s="764"/>
      <c r="N64" s="242">
        <f>K64*L64</f>
        <v>1897.0670770047655</v>
      </c>
    </row>
    <row r="65" spans="1:15">
      <c r="A65" t="s">
        <v>1952</v>
      </c>
      <c r="B65" s="46" t="str">
        <f>VLOOKUP(A65,TRANSPORTE!A6:D117,3,FALSE)</f>
        <v>Transporte de mezcla gruesa en Caliente MGC</v>
      </c>
      <c r="C65" s="47"/>
      <c r="D65" s="47"/>
      <c r="E65" s="47"/>
      <c r="F65" s="47"/>
      <c r="G65" s="47"/>
      <c r="H65" s="266" t="s">
        <v>2122</v>
      </c>
      <c r="I65" s="234">
        <v>1.25</v>
      </c>
      <c r="J65" s="241">
        <v>1</v>
      </c>
      <c r="K65" s="234">
        <f>I65*J65</f>
        <v>1.25</v>
      </c>
      <c r="L65" s="763">
        <f>VLOOKUP(A65,TRANSPORTE!A6:D117,4,FALSE)</f>
        <v>1355.0479121462611</v>
      </c>
      <c r="M65" s="764"/>
      <c r="N65" s="242">
        <f>K65*L65</f>
        <v>1693.8098901828264</v>
      </c>
    </row>
    <row r="66" spans="1:15">
      <c r="B66" s="46"/>
      <c r="C66" s="47"/>
      <c r="D66" s="47"/>
      <c r="E66" s="47"/>
      <c r="F66" s="47"/>
      <c r="G66" s="47"/>
      <c r="H66" s="243"/>
      <c r="I66" s="234"/>
      <c r="J66" s="234"/>
      <c r="K66" s="234"/>
      <c r="L66" s="244"/>
      <c r="M66" s="245"/>
      <c r="N66" s="246"/>
    </row>
    <row r="67" spans="1:15">
      <c r="B67" s="46"/>
      <c r="C67" s="47"/>
      <c r="D67" s="47"/>
      <c r="E67" s="47"/>
      <c r="F67" s="47"/>
      <c r="G67" s="47"/>
      <c r="H67" s="243"/>
      <c r="I67" s="234"/>
      <c r="J67" s="234"/>
      <c r="K67" s="234"/>
      <c r="L67" s="244"/>
      <c r="M67" s="245"/>
      <c r="N67" s="246"/>
    </row>
    <row r="68" spans="1:15">
      <c r="B68" s="46"/>
      <c r="C68" s="47"/>
      <c r="D68" s="47"/>
      <c r="E68" s="47"/>
      <c r="F68" s="47"/>
      <c r="G68" s="47"/>
      <c r="H68" s="243"/>
      <c r="I68" s="234"/>
      <c r="J68" s="234"/>
      <c r="K68" s="234"/>
      <c r="L68" s="244"/>
      <c r="M68" s="245"/>
      <c r="N68" s="246"/>
    </row>
    <row r="69" spans="1:15" ht="15.75" thickBot="1">
      <c r="B69" s="264"/>
      <c r="C69" s="265"/>
      <c r="D69" s="265"/>
      <c r="E69" s="265"/>
      <c r="F69" s="265"/>
      <c r="G69" s="265"/>
      <c r="H69" s="48"/>
      <c r="I69" s="124"/>
      <c r="J69" s="124"/>
      <c r="K69" s="124"/>
      <c r="L69" s="748"/>
      <c r="M69" s="749"/>
      <c r="N69" s="125"/>
    </row>
    <row r="70" spans="1:15" ht="15.75" thickBot="1">
      <c r="B70" s="765" t="s">
        <v>2072</v>
      </c>
      <c r="C70" s="766"/>
      <c r="D70" s="766"/>
      <c r="E70" s="766"/>
      <c r="F70" s="766"/>
      <c r="G70" s="766"/>
      <c r="H70" s="766"/>
      <c r="I70" s="766"/>
      <c r="J70" s="766"/>
      <c r="K70" s="766"/>
      <c r="L70" s="766"/>
      <c r="M70" s="767"/>
      <c r="N70" s="104">
        <f>N64+N65+N66+N67+N68</f>
        <v>3590.8769671875916</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85" t="s">
        <v>2108</v>
      </c>
      <c r="C74" s="786"/>
      <c r="D74" s="786"/>
      <c r="E74" s="786"/>
      <c r="F74" s="786"/>
      <c r="G74" s="786"/>
      <c r="H74" s="786"/>
      <c r="I74" s="73" t="s">
        <v>2082</v>
      </c>
      <c r="J74" s="75" t="s">
        <v>2109</v>
      </c>
      <c r="K74" s="74" t="s">
        <v>2084</v>
      </c>
      <c r="L74" s="787" t="s">
        <v>2070</v>
      </c>
      <c r="M74" s="788"/>
      <c r="N74" s="98" t="s">
        <v>2071</v>
      </c>
    </row>
    <row r="75" spans="1:15">
      <c r="A75" t="s">
        <v>718</v>
      </c>
      <c r="B75" s="49" t="str">
        <f>VLOOKUP(A75,'MANO DE OBRA'!A8:D68,3,FALSE)</f>
        <v>Obrero (8)</v>
      </c>
      <c r="C75" s="47"/>
      <c r="D75" s="47"/>
      <c r="E75" s="47"/>
      <c r="F75" s="47"/>
      <c r="G75" s="47"/>
      <c r="H75" s="47"/>
      <c r="I75" s="247">
        <f>K75/J75*100</f>
        <v>270661.59999999998</v>
      </c>
      <c r="J75" s="248">
        <v>185</v>
      </c>
      <c r="K75" s="249">
        <f>VLOOKUP(A75,'MANO DE OBRA'!A8:D99,4,FALSE)</f>
        <v>500723.95999999996</v>
      </c>
      <c r="L75" s="50"/>
      <c r="M75" s="250">
        <v>80</v>
      </c>
      <c r="N75" s="345">
        <f>K75/M75</f>
        <v>6259.0494999999992</v>
      </c>
      <c r="O75" s="106"/>
    </row>
    <row r="76" spans="1:15">
      <c r="A76" t="s">
        <v>728</v>
      </c>
      <c r="B76" s="49" t="str">
        <f>VLOOKUP(A76,'MANO DE OBRA'!A8:D69,3,FALSE)</f>
        <v>Oficial</v>
      </c>
      <c r="C76" s="47"/>
      <c r="D76" s="47"/>
      <c r="E76" s="47"/>
      <c r="F76" s="47"/>
      <c r="G76" s="47"/>
      <c r="H76" s="47"/>
      <c r="I76" s="247">
        <f>K76/J76*100</f>
        <v>57668.23979157189</v>
      </c>
      <c r="J76" s="248">
        <v>185</v>
      </c>
      <c r="K76" s="249">
        <f>VLOOKUP(A76,'MANO DE OBRA'!A8:D100,4,FALSE)</f>
        <v>106686.24361440798</v>
      </c>
      <c r="L76" s="50"/>
      <c r="M76" s="254">
        <v>80</v>
      </c>
      <c r="N76" s="345">
        <f>K76/M76</f>
        <v>1333.5780451800997</v>
      </c>
    </row>
    <row r="77" spans="1:15">
      <c r="A77" t="s">
        <v>756</v>
      </c>
      <c r="B77" s="49" t="str">
        <f>VLOOKUP(A77,'MANO DE OBRA'!A9:D70,3,FALSE)</f>
        <v>Rastrilleros (2)</v>
      </c>
      <c r="C77" s="47"/>
      <c r="D77" s="47"/>
      <c r="E77" s="47"/>
      <c r="F77" s="47"/>
      <c r="G77" s="47"/>
      <c r="H77" s="47"/>
      <c r="I77" s="247">
        <f>K77/J77*100</f>
        <v>86502.359687357821</v>
      </c>
      <c r="J77" s="248">
        <v>185</v>
      </c>
      <c r="K77" s="249">
        <f>VLOOKUP(A77,'MANO DE OBRA'!A9:D101,4,FALSE)</f>
        <v>160029.36542161196</v>
      </c>
      <c r="L77" s="50"/>
      <c r="M77" s="255">
        <v>80</v>
      </c>
      <c r="N77" s="345">
        <f>K77/M77</f>
        <v>2000.3670677701496</v>
      </c>
    </row>
    <row r="78" spans="1:15">
      <c r="B78" s="49"/>
      <c r="C78" s="47"/>
      <c r="D78" s="47"/>
      <c r="E78" s="47"/>
      <c r="F78" s="47"/>
      <c r="G78" s="47"/>
      <c r="H78" s="47"/>
      <c r="I78" s="234"/>
      <c r="J78" s="252"/>
      <c r="K78" s="253"/>
      <c r="L78" s="273"/>
      <c r="M78" s="255"/>
      <c r="N78" s="251"/>
    </row>
    <row r="79" spans="1:15">
      <c r="B79" s="49"/>
      <c r="C79" s="47"/>
      <c r="D79" s="47"/>
      <c r="E79" s="47"/>
      <c r="F79" s="47"/>
      <c r="G79" s="47"/>
      <c r="H79" s="47"/>
      <c r="I79" s="234"/>
      <c r="J79" s="252"/>
      <c r="K79" s="253"/>
      <c r="L79" s="273"/>
      <c r="M79" s="255"/>
      <c r="N79" s="251"/>
    </row>
    <row r="80" spans="1:15" ht="15.75" thickBot="1">
      <c r="B80" s="746"/>
      <c r="C80" s="747"/>
      <c r="D80" s="747"/>
      <c r="E80" s="747"/>
      <c r="F80" s="747"/>
      <c r="G80" s="747"/>
      <c r="H80" s="747"/>
      <c r="I80" s="124"/>
      <c r="J80" s="124"/>
      <c r="K80" s="124"/>
      <c r="L80" s="847"/>
      <c r="M80" s="847"/>
      <c r="N80" s="45"/>
    </row>
    <row r="81" spans="1:14" ht="15.75" thickBot="1">
      <c r="B81" s="765" t="s">
        <v>2072</v>
      </c>
      <c r="C81" s="766"/>
      <c r="D81" s="766"/>
      <c r="E81" s="766"/>
      <c r="F81" s="766"/>
      <c r="G81" s="766"/>
      <c r="H81" s="766"/>
      <c r="I81" s="766"/>
      <c r="J81" s="766"/>
      <c r="K81" s="766"/>
      <c r="L81" s="766"/>
      <c r="M81" s="767"/>
      <c r="N81" s="256">
        <f>SUM(N75:N80)</f>
        <v>9592.9946129502496</v>
      </c>
    </row>
    <row r="82" spans="1:14" ht="15.75" thickBot="1">
      <c r="B82" s="33"/>
      <c r="C82" s="34"/>
      <c r="D82" s="34"/>
      <c r="E82" s="34"/>
      <c r="F82" s="34"/>
      <c r="G82" s="34"/>
      <c r="H82" s="34"/>
      <c r="I82" s="34"/>
      <c r="J82" s="34"/>
      <c r="K82" s="34"/>
      <c r="L82" s="34"/>
      <c r="M82" s="34"/>
      <c r="N82" s="35"/>
    </row>
    <row r="83" spans="1:14" ht="15.75" thickBot="1">
      <c r="B83" s="759" t="s">
        <v>2085</v>
      </c>
      <c r="C83" s="760"/>
      <c r="D83" s="760"/>
      <c r="E83" s="760"/>
      <c r="F83" s="760"/>
      <c r="G83" s="760"/>
      <c r="H83" s="760"/>
      <c r="I83" s="760"/>
      <c r="J83" s="760"/>
      <c r="K83" s="760"/>
      <c r="L83" s="760"/>
      <c r="M83" s="761"/>
      <c r="N83" s="99">
        <f>N49+N59+N70+N81</f>
        <v>202459.72362961443</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750" t="s">
        <v>2110</v>
      </c>
      <c r="C87" s="751"/>
      <c r="D87" s="751"/>
      <c r="E87" s="751"/>
      <c r="F87" s="751"/>
      <c r="G87" s="751"/>
      <c r="H87" s="751"/>
      <c r="I87" s="269"/>
      <c r="J87" s="289"/>
      <c r="K87" s="257" t="s">
        <v>2087</v>
      </c>
      <c r="L87" s="789" t="s">
        <v>2088</v>
      </c>
      <c r="M87" s="790"/>
      <c r="N87" s="258"/>
    </row>
    <row r="88" spans="1:14">
      <c r="B88" s="791" t="s">
        <v>2111</v>
      </c>
      <c r="C88" s="792"/>
      <c r="D88" s="792"/>
      <c r="E88" s="792"/>
      <c r="F88" s="792"/>
      <c r="G88" s="792"/>
      <c r="H88" s="792"/>
      <c r="I88" s="87"/>
      <c r="J88" s="88"/>
      <c r="K88" s="259">
        <v>0.2</v>
      </c>
      <c r="L88" s="793">
        <f>N83*K88</f>
        <v>40491.944725922891</v>
      </c>
      <c r="M88" s="794"/>
      <c r="N88" s="51"/>
    </row>
    <row r="89" spans="1:14">
      <c r="B89" s="89" t="s">
        <v>2090</v>
      </c>
      <c r="C89" s="90"/>
      <c r="D89" s="90"/>
      <c r="E89" s="90"/>
      <c r="F89" s="90"/>
      <c r="G89" s="90"/>
      <c r="H89" s="90"/>
      <c r="I89" s="87"/>
      <c r="J89" s="88"/>
      <c r="K89" s="259">
        <v>0.05</v>
      </c>
      <c r="L89" s="793">
        <f>N83*K89</f>
        <v>10122.986181480723</v>
      </c>
      <c r="M89" s="794"/>
      <c r="N89" s="51"/>
    </row>
    <row r="90" spans="1:14" ht="15.75" thickBot="1">
      <c r="B90" s="91" t="s">
        <v>2091</v>
      </c>
      <c r="C90" s="92"/>
      <c r="D90" s="92"/>
      <c r="E90" s="92"/>
      <c r="F90" s="92"/>
      <c r="G90" s="92"/>
      <c r="H90" s="92"/>
      <c r="I90" s="93"/>
      <c r="J90" s="94"/>
      <c r="K90" s="260">
        <v>0.05</v>
      </c>
      <c r="L90" s="795">
        <f>N83*K90</f>
        <v>10122.986181480723</v>
      </c>
      <c r="M90" s="796"/>
      <c r="N90" s="51"/>
    </row>
    <row r="91" spans="1:14" ht="15.75" thickBot="1">
      <c r="B91" s="759" t="s">
        <v>2072</v>
      </c>
      <c r="C91" s="760"/>
      <c r="D91" s="760"/>
      <c r="E91" s="760"/>
      <c r="F91" s="760"/>
      <c r="G91" s="760"/>
      <c r="H91" s="760"/>
      <c r="I91" s="760"/>
      <c r="J91" s="760"/>
      <c r="K91" s="760"/>
      <c r="L91" s="760"/>
      <c r="M91" s="761"/>
      <c r="N91" s="52">
        <f>L88+L89+L90</f>
        <v>60737.917088884336</v>
      </c>
    </row>
    <row r="92" spans="1:14" ht="15.75" thickBot="1">
      <c r="B92" s="33"/>
      <c r="C92" s="34"/>
      <c r="D92" s="34"/>
      <c r="E92" s="34"/>
      <c r="F92" s="34"/>
      <c r="G92" s="34"/>
      <c r="H92" s="34"/>
      <c r="I92" s="34"/>
      <c r="J92" s="34"/>
      <c r="K92" s="34"/>
      <c r="L92" s="34"/>
      <c r="M92" s="34"/>
      <c r="N92" s="35"/>
    </row>
    <row r="93" spans="1:14" ht="15.75" thickBot="1">
      <c r="A93" t="s">
        <v>2114</v>
      </c>
      <c r="B93" s="759" t="s">
        <v>2113</v>
      </c>
      <c r="C93" s="760"/>
      <c r="D93" s="760"/>
      <c r="E93" s="760"/>
      <c r="F93" s="760"/>
      <c r="G93" s="760"/>
      <c r="H93" s="760"/>
      <c r="I93" s="760"/>
      <c r="J93" s="760"/>
      <c r="K93" s="760"/>
      <c r="L93" s="760"/>
      <c r="M93" s="761"/>
      <c r="N93" s="166">
        <f>N83+N91</f>
        <v>263197.64071849873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3" t="s">
        <v>2097</v>
      </c>
      <c r="C103" s="204"/>
      <c r="D103" s="204"/>
      <c r="E103" s="204"/>
      <c r="F103" s="204"/>
      <c r="G103" s="204"/>
      <c r="H103" s="204"/>
      <c r="I103" s="204"/>
      <c r="J103" s="204"/>
      <c r="K103" s="204"/>
      <c r="L103" s="204"/>
      <c r="M103" s="204"/>
      <c r="N103" s="205"/>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c r="B106" s="206"/>
      <c r="C106" s="207"/>
      <c r="D106" s="207"/>
      <c r="E106" s="207"/>
      <c r="F106" s="207"/>
      <c r="G106" s="207"/>
      <c r="H106" s="207"/>
      <c r="I106" s="207"/>
      <c r="J106" s="207"/>
      <c r="K106" s="207"/>
      <c r="L106" s="207"/>
      <c r="M106" s="207"/>
      <c r="N106" s="208"/>
    </row>
    <row r="107" spans="2:14" ht="15.75" thickBot="1">
      <c r="B107" s="209"/>
      <c r="C107" s="210"/>
      <c r="D107" s="210"/>
      <c r="E107" s="210"/>
      <c r="F107" s="210"/>
      <c r="G107" s="210"/>
      <c r="H107" s="210"/>
      <c r="I107" s="210"/>
      <c r="J107" s="210"/>
      <c r="K107" s="210"/>
      <c r="L107" s="210"/>
      <c r="M107" s="210"/>
      <c r="N107" s="211"/>
    </row>
    <row r="108" spans="2:14">
      <c r="B108" s="212"/>
      <c r="C108" s="213"/>
      <c r="D108" s="213"/>
      <c r="E108" s="213"/>
      <c r="F108" s="213"/>
      <c r="G108" s="213"/>
      <c r="H108" s="213"/>
      <c r="I108" s="213"/>
      <c r="J108" s="213"/>
      <c r="K108" s="213"/>
      <c r="L108" s="213"/>
      <c r="M108" s="213"/>
      <c r="N108" s="214"/>
    </row>
    <row r="109" spans="2:14">
      <c r="B109" s="198" t="s">
        <v>2098</v>
      </c>
      <c r="C109" s="31"/>
      <c r="D109" s="31"/>
      <c r="E109" s="31"/>
      <c r="F109" s="31"/>
      <c r="G109" s="31"/>
      <c r="H109" s="31"/>
      <c r="I109" s="31"/>
      <c r="J109" s="31"/>
      <c r="K109" s="31"/>
      <c r="L109" s="31"/>
      <c r="M109" s="31"/>
      <c r="N109" s="32"/>
    </row>
    <row r="110" spans="2:14" ht="15" customHeight="1">
      <c r="B110" s="797" t="s">
        <v>2099</v>
      </c>
      <c r="C110" s="798"/>
      <c r="D110" s="798"/>
      <c r="E110" s="798"/>
      <c r="F110" s="798"/>
      <c r="G110" s="798"/>
      <c r="H110" s="798"/>
      <c r="I110" s="798"/>
      <c r="J110" s="798"/>
      <c r="K110" s="798"/>
      <c r="L110" s="798"/>
      <c r="M110" s="798"/>
      <c r="N110" s="799"/>
    </row>
    <row r="111" spans="2:14" ht="15" customHeight="1">
      <c r="B111" s="797"/>
      <c r="C111" s="798"/>
      <c r="D111" s="798"/>
      <c r="E111" s="798"/>
      <c r="F111" s="798"/>
      <c r="G111" s="798"/>
      <c r="H111" s="798"/>
      <c r="I111" s="798"/>
      <c r="J111" s="798"/>
      <c r="K111" s="798"/>
      <c r="L111" s="798"/>
      <c r="M111" s="798"/>
      <c r="N111" s="799"/>
    </row>
    <row r="112" spans="2:14" ht="30" customHeight="1">
      <c r="B112" s="800" t="s">
        <v>2100</v>
      </c>
      <c r="C112" s="801"/>
      <c r="D112" s="801"/>
      <c r="E112" s="801"/>
      <c r="F112" s="801"/>
      <c r="G112" s="801"/>
      <c r="H112" s="801"/>
      <c r="I112" s="801"/>
      <c r="J112" s="801"/>
      <c r="K112" s="801"/>
      <c r="L112" s="801"/>
      <c r="M112" s="801"/>
      <c r="N112" s="802"/>
    </row>
    <row r="113" spans="2:14">
      <c r="B113" s="800"/>
      <c r="C113" s="801"/>
      <c r="D113" s="801"/>
      <c r="E113" s="801"/>
      <c r="F113" s="801"/>
      <c r="G113" s="801"/>
      <c r="H113" s="801"/>
      <c r="I113" s="801"/>
      <c r="J113" s="801"/>
      <c r="K113" s="801"/>
      <c r="L113" s="801"/>
      <c r="M113" s="801"/>
      <c r="N113" s="802"/>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286"/>
      <c r="C116" s="287"/>
      <c r="D116" s="287"/>
      <c r="E116" s="287"/>
      <c r="F116" s="287"/>
      <c r="G116" s="287"/>
      <c r="H116" s="287"/>
      <c r="I116" s="287"/>
      <c r="J116" s="287"/>
      <c r="K116" s="287"/>
      <c r="L116" s="287"/>
      <c r="M116" s="287"/>
      <c r="N116" s="288"/>
    </row>
    <row r="117" spans="2:14">
      <c r="B117" s="198"/>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736"/>
      <c r="K123" s="736"/>
      <c r="L123" s="736"/>
      <c r="M123" s="736"/>
      <c r="N123" s="737"/>
    </row>
    <row r="124" spans="2:14" ht="15.75" thickBot="1">
      <c r="B124" s="216" t="s">
        <v>2103</v>
      </c>
      <c r="C124" s="343"/>
      <c r="D124" s="343"/>
      <c r="E124" s="57"/>
      <c r="F124" s="57"/>
      <c r="G124" s="57"/>
      <c r="H124" s="57"/>
      <c r="I124" s="57"/>
      <c r="J124" s="738"/>
      <c r="K124" s="738"/>
      <c r="L124" s="738"/>
      <c r="M124" s="738"/>
      <c r="N124" s="739"/>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320</v>
      </c>
      <c r="C31" s="81" t="s">
        <v>2176</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819</v>
      </c>
      <c r="B36" s="772" t="str">
        <f>VLOOKUP(A36,EQUIPOS!A6:D154,3,FALSE)</f>
        <v>Cargador : Potencia en el volante 125 hp, Clasificación de RPM del motor 2300.</v>
      </c>
      <c r="C36" s="773"/>
      <c r="D36" s="773"/>
      <c r="E36" s="773"/>
      <c r="F36" s="773"/>
      <c r="G36" s="773"/>
      <c r="H36" s="774"/>
      <c r="I36" s="222"/>
      <c r="J36" s="223"/>
      <c r="K36" s="224">
        <f>VLOOKUP(A36,EQUIPOS!A6:D163,4,FALSE)</f>
        <v>165414.51938850479</v>
      </c>
      <c r="L36" s="225"/>
      <c r="M36" s="226">
        <v>30</v>
      </c>
      <c r="N36" s="227">
        <f>K36/M36</f>
        <v>5513.8173129501602</v>
      </c>
    </row>
    <row r="37" spans="1:14">
      <c r="A37" s="113" t="s">
        <v>837</v>
      </c>
      <c r="B37" s="772" t="str">
        <f>VLOOKUP(A37,EQUIPOS!A7:D154,3,FALSE)</f>
        <v>Compactador neumático de Potencia 70 HP, peso de 13 ton</v>
      </c>
      <c r="C37" s="773"/>
      <c r="D37" s="773"/>
      <c r="E37" s="773"/>
      <c r="F37" s="773"/>
      <c r="G37" s="773"/>
      <c r="H37" s="774"/>
      <c r="I37" s="222"/>
      <c r="J37" s="223"/>
      <c r="K37" s="224">
        <f>VLOOKUP(A37,EQUIPOS!A7:D164,4,FALSE)</f>
        <v>136681.41876730914</v>
      </c>
      <c r="L37" s="225"/>
      <c r="M37" s="226">
        <v>10</v>
      </c>
      <c r="N37" s="227">
        <f t="shared" ref="N37:N43" si="0">K37/M37</f>
        <v>13668.141876730913</v>
      </c>
    </row>
    <row r="38" spans="1:14">
      <c r="A38" t="s">
        <v>827</v>
      </c>
      <c r="B38" s="772" t="str">
        <f>VLOOKUP(A38,EQUIPOS!A8:D154,3,FALSE)</f>
        <v>Compactador de Rodillo POTENCIA: 99HP, PESO: 8 ton</v>
      </c>
      <c r="C38" s="773"/>
      <c r="D38" s="773"/>
      <c r="E38" s="773"/>
      <c r="F38" s="773"/>
      <c r="G38" s="773"/>
      <c r="H38" s="774"/>
      <c r="I38" s="222"/>
      <c r="J38" s="223"/>
      <c r="K38" s="224">
        <f>VLOOKUP(A38,EQUIPOS!A8:D165,4,FALSE)</f>
        <v>118174.3302919812</v>
      </c>
      <c r="L38" s="225"/>
      <c r="M38" s="226">
        <v>10</v>
      </c>
      <c r="N38" s="227">
        <f t="shared" si="0"/>
        <v>11817.43302919812</v>
      </c>
    </row>
    <row r="39" spans="1:14">
      <c r="A39" t="s">
        <v>975</v>
      </c>
      <c r="B39" s="772" t="str">
        <f>VLOOKUP(A39,EQUIPOS!A9:D154,3,FALSE)</f>
        <v>Planta de asfalto en caliente</v>
      </c>
      <c r="C39" s="773"/>
      <c r="D39" s="773"/>
      <c r="E39" s="773"/>
      <c r="F39" s="773"/>
      <c r="G39" s="773"/>
      <c r="H39" s="774"/>
      <c r="I39" s="222"/>
      <c r="J39" s="223"/>
      <c r="K39" s="224">
        <f>VLOOKUP(A39,EQUIPOS!A9:D166,4,FALSE)</f>
        <v>627867.38776754192</v>
      </c>
      <c r="L39" s="225"/>
      <c r="M39" s="226">
        <v>10</v>
      </c>
      <c r="N39" s="227">
        <f t="shared" si="0"/>
        <v>62786.738776754195</v>
      </c>
    </row>
    <row r="40" spans="1:14">
      <c r="A40" t="s">
        <v>981</v>
      </c>
      <c r="B40" s="772" t="str">
        <f>VLOOKUP(A40,EQUIPOS!A10:D154,3,FALSE)</f>
        <v>Planta trituradora</v>
      </c>
      <c r="C40" s="773"/>
      <c r="D40" s="773"/>
      <c r="E40" s="773"/>
      <c r="F40" s="773"/>
      <c r="G40" s="773"/>
      <c r="H40" s="774"/>
      <c r="I40" s="222"/>
      <c r="J40" s="223"/>
      <c r="K40" s="224">
        <f>VLOOKUP(A40,EQUIPOS!A10:D167,4,FALSE)</f>
        <v>522759.86824479204</v>
      </c>
      <c r="L40" s="225"/>
      <c r="M40" s="226">
        <v>30</v>
      </c>
      <c r="N40" s="227">
        <f t="shared" si="0"/>
        <v>17425.32894149307</v>
      </c>
    </row>
    <row r="41" spans="1:14">
      <c r="A41" t="s">
        <v>1007</v>
      </c>
      <c r="B41" s="772" t="str">
        <f>VLOOKUP(A41,EQUIPOS!A11:D155,3,FALSE)</f>
        <v xml:space="preserve">Retroexcavadora E-200 sobre orugas
</v>
      </c>
      <c r="C41" s="773"/>
      <c r="D41" s="773"/>
      <c r="E41" s="773"/>
      <c r="F41" s="773"/>
      <c r="G41" s="773"/>
      <c r="H41" s="774"/>
      <c r="I41" s="222"/>
      <c r="J41" s="223"/>
      <c r="K41" s="224">
        <f>VLOOKUP(A41,EQUIPOS!A11:D168,4,FALSE)</f>
        <v>210024.19001165734</v>
      </c>
      <c r="L41" s="225"/>
      <c r="M41" s="226">
        <v>30</v>
      </c>
      <c r="N41" s="227">
        <f t="shared" si="0"/>
        <v>7000.806333721911</v>
      </c>
    </row>
    <row r="42" spans="1:14">
      <c r="A42" t="s">
        <v>1059</v>
      </c>
      <c r="B42" s="772" t="str">
        <f>VLOOKUP(A42,EQUIPOS!A12:D156,3,FALSE)</f>
        <v xml:space="preserve">Terminadora de asfalto (Finisher), potencia en el volante 174 HP, R=20M3/H, velocidad de desplazamiento 114 m/min
</v>
      </c>
      <c r="C42" s="773"/>
      <c r="D42" s="773"/>
      <c r="E42" s="773"/>
      <c r="F42" s="773"/>
      <c r="G42" s="773"/>
      <c r="H42" s="774"/>
      <c r="I42" s="222"/>
      <c r="J42" s="223"/>
      <c r="K42" s="224">
        <f>VLOOKUP(A42,EQUIPOS!A12:D169,4,FALSE)</f>
        <v>222361.14354313904</v>
      </c>
      <c r="L42" s="225"/>
      <c r="M42" s="226">
        <v>10</v>
      </c>
      <c r="N42" s="227">
        <f t="shared" si="0"/>
        <v>22236.114354313904</v>
      </c>
    </row>
    <row r="43" spans="1:14">
      <c r="A43" t="s">
        <v>1077</v>
      </c>
      <c r="B43" s="772" t="str">
        <f>VLOOKUP(A43,EQUIPOS!A13:D157,3,FALSE)</f>
        <v>Volqueta 6 m3</v>
      </c>
      <c r="C43" s="773"/>
      <c r="D43" s="773"/>
      <c r="E43" s="773"/>
      <c r="F43" s="773"/>
      <c r="G43" s="773"/>
      <c r="H43" s="774"/>
      <c r="I43" s="222"/>
      <c r="J43" s="223"/>
      <c r="K43" s="224">
        <f>VLOOKUP(A43,EQUIPOS!A13:D170,4,FALSE)</f>
        <v>91509.332647680494</v>
      </c>
      <c r="L43" s="225"/>
      <c r="M43" s="226">
        <v>10</v>
      </c>
      <c r="N43" s="227">
        <f t="shared" si="0"/>
        <v>9150.9332647680494</v>
      </c>
    </row>
    <row r="44" spans="1:14">
      <c r="B44" s="275"/>
      <c r="C44" s="276"/>
      <c r="D44" s="276"/>
      <c r="E44" s="276"/>
      <c r="F44" s="276"/>
      <c r="G44" s="276"/>
      <c r="H44" s="277"/>
      <c r="I44" s="222"/>
      <c r="J44" s="223"/>
      <c r="K44" s="224"/>
      <c r="L44" s="225"/>
      <c r="M44" s="226"/>
      <c r="N44" s="227"/>
    </row>
    <row r="45" spans="1:14">
      <c r="B45" s="772"/>
      <c r="C45" s="773"/>
      <c r="D45" s="773"/>
      <c r="E45" s="773"/>
      <c r="F45" s="773"/>
      <c r="G45" s="773"/>
      <c r="H45" s="774"/>
      <c r="I45" s="775"/>
      <c r="J45" s="756"/>
      <c r="K45" s="224"/>
      <c r="L45" s="776"/>
      <c r="M45" s="777"/>
      <c r="N45" s="227"/>
    </row>
    <row r="46" spans="1:14">
      <c r="B46" s="772"/>
      <c r="C46" s="773"/>
      <c r="D46" s="773"/>
      <c r="E46" s="778"/>
      <c r="F46" s="773"/>
      <c r="G46" s="773"/>
      <c r="H46" s="774"/>
      <c r="I46" s="36"/>
      <c r="J46" s="37"/>
      <c r="K46" s="229"/>
      <c r="L46" s="231"/>
      <c r="M46" s="232"/>
      <c r="N46" s="233"/>
    </row>
    <row r="47" spans="1:14">
      <c r="B47" s="779" t="s">
        <v>2105</v>
      </c>
      <c r="C47" s="780"/>
      <c r="D47" s="780"/>
      <c r="E47" s="38"/>
      <c r="F47" s="39"/>
      <c r="G47" s="39"/>
      <c r="H47" s="40"/>
      <c r="I47" s="36"/>
      <c r="J47" s="37"/>
      <c r="K47" s="234"/>
      <c r="L47" s="231"/>
      <c r="M47" s="351">
        <v>0.1</v>
      </c>
      <c r="N47" s="295">
        <f>N81*M47</f>
        <v>959.29946129502503</v>
      </c>
    </row>
    <row r="48" spans="1:14" ht="15.75" thickBot="1">
      <c r="B48" s="772"/>
      <c r="C48" s="773"/>
      <c r="D48" s="773"/>
      <c r="E48" s="773"/>
      <c r="F48" s="773"/>
      <c r="G48" s="773"/>
      <c r="H48" s="774"/>
      <c r="I48" s="781"/>
      <c r="J48" s="782"/>
      <c r="K48" s="41"/>
      <c r="L48" s="783"/>
      <c r="M48" s="784"/>
      <c r="N48" s="105"/>
    </row>
    <row r="49" spans="1:14" ht="15.75" thickBot="1">
      <c r="B49" s="759" t="s">
        <v>2072</v>
      </c>
      <c r="C49" s="760"/>
      <c r="D49" s="760"/>
      <c r="E49" s="760"/>
      <c r="F49" s="760"/>
      <c r="G49" s="760"/>
      <c r="H49" s="760"/>
      <c r="I49" s="760"/>
      <c r="J49" s="760"/>
      <c r="K49" s="760"/>
      <c r="L49" s="760"/>
      <c r="M49" s="761"/>
      <c r="N49" s="344">
        <f>SUM(N36:N48)</f>
        <v>150558.61335122533</v>
      </c>
    </row>
    <row r="50" spans="1:14">
      <c r="B50" s="235"/>
      <c r="C50" s="34"/>
      <c r="D50" s="34"/>
      <c r="E50" s="34"/>
      <c r="F50" s="34"/>
      <c r="G50" s="34"/>
      <c r="H50" s="34"/>
      <c r="I50" s="34"/>
      <c r="J50" s="34"/>
      <c r="K50" s="34"/>
      <c r="L50" s="34"/>
      <c r="M50" s="34"/>
      <c r="N50" s="35"/>
    </row>
    <row r="51" spans="1:14">
      <c r="B51" s="64" t="s">
        <v>2073</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750" t="s">
        <v>2063</v>
      </c>
      <c r="C53" s="751"/>
      <c r="D53" s="751"/>
      <c r="E53" s="751"/>
      <c r="F53" s="751"/>
      <c r="G53" s="751"/>
      <c r="H53" s="751"/>
      <c r="I53" s="752"/>
      <c r="J53" s="270" t="s">
        <v>2065</v>
      </c>
      <c r="K53" s="85" t="s">
        <v>2066</v>
      </c>
      <c r="L53" s="753" t="s">
        <v>2074</v>
      </c>
      <c r="M53" s="752"/>
      <c r="N53" s="86" t="s">
        <v>2071</v>
      </c>
    </row>
    <row r="54" spans="1:14">
      <c r="A54" t="s">
        <v>1117</v>
      </c>
      <c r="B54" s="43" t="str">
        <f>VLOOKUP(A54,MATERIALES!A5:D373,3,FALSE)</f>
        <v>Agregado Petreo para Triturar (Crudo)</v>
      </c>
      <c r="C54" s="236"/>
      <c r="D54" s="236"/>
      <c r="E54" s="236"/>
      <c r="F54" s="236"/>
      <c r="G54" s="236"/>
      <c r="H54" s="236"/>
      <c r="I54" s="223"/>
      <c r="J54" s="200" t="str">
        <f>VLOOKUP(A54,MATERIALES!A8:D646,2,FALSE)</f>
        <v>m3</v>
      </c>
      <c r="K54" s="237">
        <v>1.4</v>
      </c>
      <c r="L54" s="222"/>
      <c r="M54" s="352">
        <f>VLOOKUP(A54,MATERIALES!A5:D396,4,FALSE)</f>
        <v>26654.735894889112</v>
      </c>
      <c r="N54" s="227">
        <f>K54*M54</f>
        <v>37316.630252844756</v>
      </c>
    </row>
    <row r="55" spans="1:14">
      <c r="A55" s="108" t="s">
        <v>1131</v>
      </c>
      <c r="B55" s="43" t="str">
        <f>VLOOKUP(A55,MATERIALES!A6:D373,3,FALSE)</f>
        <v>Agua</v>
      </c>
      <c r="C55" s="236"/>
      <c r="D55" s="236"/>
      <c r="E55" s="236"/>
      <c r="F55" s="236"/>
      <c r="G55" s="236"/>
      <c r="H55" s="236"/>
      <c r="I55" s="223"/>
      <c r="J55" s="200" t="str">
        <f>VLOOKUP(A55,MATERIALES!A9:D647,2,FALSE)</f>
        <v>lt</v>
      </c>
      <c r="K55" s="237">
        <v>25</v>
      </c>
      <c r="L55" s="222"/>
      <c r="M55" s="352">
        <f>VLOOKUP(A55,MATERIALES!A6:D397,4,FALSE)</f>
        <v>56.024337816260008</v>
      </c>
      <c r="N55" s="227">
        <f>K55*M55</f>
        <v>1400.6084454065001</v>
      </c>
    </row>
    <row r="56" spans="1:14">
      <c r="B56" s="43"/>
      <c r="C56" s="236"/>
      <c r="D56" s="236"/>
      <c r="E56" s="236"/>
      <c r="F56" s="236"/>
      <c r="G56" s="236"/>
      <c r="H56" s="236"/>
      <c r="I56" s="223"/>
      <c r="J56" s="200"/>
      <c r="K56" s="237"/>
      <c r="L56" s="222"/>
      <c r="M56" s="238"/>
      <c r="N56" s="239"/>
    </row>
    <row r="57" spans="1:14">
      <c r="B57" s="43"/>
      <c r="C57" s="236"/>
      <c r="D57" s="236"/>
      <c r="E57" s="236"/>
      <c r="F57" s="236"/>
      <c r="G57" s="236"/>
      <c r="H57" s="236"/>
      <c r="I57" s="223"/>
      <c r="J57" s="200"/>
      <c r="K57" s="237"/>
      <c r="L57" s="222"/>
      <c r="M57" s="238"/>
      <c r="N57" s="239"/>
    </row>
    <row r="58" spans="1:14" ht="15.75" thickBot="1">
      <c r="B58" s="754"/>
      <c r="C58" s="755"/>
      <c r="D58" s="755"/>
      <c r="E58" s="755"/>
      <c r="F58" s="755"/>
      <c r="G58" s="755"/>
      <c r="H58" s="755"/>
      <c r="I58" s="756"/>
      <c r="J58" s="42"/>
      <c r="K58" s="44"/>
      <c r="L58" s="757"/>
      <c r="M58" s="758"/>
      <c r="N58" s="45"/>
    </row>
    <row r="59" spans="1:14" ht="15.75" thickBot="1">
      <c r="B59" s="759" t="s">
        <v>2072</v>
      </c>
      <c r="C59" s="760"/>
      <c r="D59" s="760"/>
      <c r="E59" s="760"/>
      <c r="F59" s="760"/>
      <c r="G59" s="760"/>
      <c r="H59" s="760"/>
      <c r="I59" s="760"/>
      <c r="J59" s="760"/>
      <c r="K59" s="760"/>
      <c r="L59" s="760"/>
      <c r="M59" s="761"/>
      <c r="N59" s="344">
        <f>SUM(N54:N58)</f>
        <v>38717.238698251254</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8" t="s">
        <v>2076</v>
      </c>
      <c r="C63" s="269"/>
      <c r="D63" s="269"/>
      <c r="E63" s="269"/>
      <c r="F63" s="269"/>
      <c r="G63" s="269"/>
      <c r="H63" s="73" t="s">
        <v>2065</v>
      </c>
      <c r="I63" s="74" t="s">
        <v>2077</v>
      </c>
      <c r="J63" s="75" t="s">
        <v>2106</v>
      </c>
      <c r="K63" s="73" t="s">
        <v>2107</v>
      </c>
      <c r="L63" s="762" t="s">
        <v>2080</v>
      </c>
      <c r="M63" s="735"/>
      <c r="N63" s="76" t="s">
        <v>2071</v>
      </c>
    </row>
    <row r="64" spans="1:14">
      <c r="A64" t="s">
        <v>1852</v>
      </c>
      <c r="B64" s="46" t="str">
        <f>VLOOKUP(A64,TRANSPORTE!A5:D117,3,FALSE)</f>
        <v>Transporte de Material Crudo de Rio</v>
      </c>
      <c r="C64" s="272"/>
      <c r="D64" s="272"/>
      <c r="E64" s="272"/>
      <c r="F64" s="272"/>
      <c r="G64" s="272"/>
      <c r="H64" s="266" t="s">
        <v>2122</v>
      </c>
      <c r="I64" s="234">
        <v>1.4</v>
      </c>
      <c r="J64" s="241">
        <v>1</v>
      </c>
      <c r="K64" s="234">
        <f>I64*J64</f>
        <v>1.4</v>
      </c>
      <c r="L64" s="763">
        <f>VLOOKUP(A64,TRANSPORTE!A5:D117,4,FALSE)</f>
        <v>1355.0479121462611</v>
      </c>
      <c r="M64" s="764"/>
      <c r="N64" s="242">
        <f>K64*L64</f>
        <v>1897.0670770047655</v>
      </c>
    </row>
    <row r="65" spans="1:15">
      <c r="A65" t="s">
        <v>1908</v>
      </c>
      <c r="B65" s="46" t="str">
        <f>VLOOKUP(A65,TRANSPORTE!A6:D117,3,FALSE)</f>
        <v>Transporte de mezcla</v>
      </c>
      <c r="C65" s="47"/>
      <c r="D65" s="47"/>
      <c r="E65" s="47"/>
      <c r="F65" s="47"/>
      <c r="G65" s="47"/>
      <c r="H65" s="266" t="s">
        <v>2122</v>
      </c>
      <c r="I65" s="234">
        <v>1.25</v>
      </c>
      <c r="J65" s="241">
        <v>1</v>
      </c>
      <c r="K65" s="234">
        <f>I65*J65</f>
        <v>1.25</v>
      </c>
      <c r="L65" s="763">
        <f>VLOOKUP(A65,TRANSPORTE!A6:D117,4,FALSE)</f>
        <v>1355.0479121462611</v>
      </c>
      <c r="M65" s="764"/>
      <c r="N65" s="242">
        <f>K65*L65</f>
        <v>1693.8098901828264</v>
      </c>
    </row>
    <row r="66" spans="1:15">
      <c r="B66" s="46"/>
      <c r="C66" s="47"/>
      <c r="D66" s="47"/>
      <c r="E66" s="47"/>
      <c r="F66" s="47"/>
      <c r="G66" s="47"/>
      <c r="H66" s="243"/>
      <c r="I66" s="234"/>
      <c r="J66" s="234"/>
      <c r="K66" s="234"/>
      <c r="L66" s="244"/>
      <c r="M66" s="245"/>
      <c r="N66" s="246"/>
    </row>
    <row r="67" spans="1:15">
      <c r="B67" s="46"/>
      <c r="C67" s="47"/>
      <c r="D67" s="47"/>
      <c r="E67" s="47"/>
      <c r="F67" s="47"/>
      <c r="G67" s="47"/>
      <c r="H67" s="243"/>
      <c r="I67" s="234"/>
      <c r="J67" s="234"/>
      <c r="K67" s="234"/>
      <c r="L67" s="244"/>
      <c r="M67" s="245"/>
      <c r="N67" s="246"/>
    </row>
    <row r="68" spans="1:15">
      <c r="B68" s="46"/>
      <c r="C68" s="47"/>
      <c r="D68" s="47"/>
      <c r="E68" s="47"/>
      <c r="F68" s="47"/>
      <c r="G68" s="47"/>
      <c r="H68" s="243"/>
      <c r="I68" s="234"/>
      <c r="J68" s="234"/>
      <c r="K68" s="234"/>
      <c r="L68" s="244"/>
      <c r="M68" s="245"/>
      <c r="N68" s="246"/>
    </row>
    <row r="69" spans="1:15" ht="15.75" thickBot="1">
      <c r="B69" s="264"/>
      <c r="C69" s="265"/>
      <c r="D69" s="265"/>
      <c r="E69" s="265"/>
      <c r="F69" s="265"/>
      <c r="G69" s="265"/>
      <c r="H69" s="48"/>
      <c r="I69" s="124"/>
      <c r="J69" s="124"/>
      <c r="K69" s="124"/>
      <c r="L69" s="748"/>
      <c r="M69" s="749"/>
      <c r="N69" s="125"/>
    </row>
    <row r="70" spans="1:15" ht="15.75" thickBot="1">
      <c r="B70" s="765" t="s">
        <v>2072</v>
      </c>
      <c r="C70" s="766"/>
      <c r="D70" s="766"/>
      <c r="E70" s="766"/>
      <c r="F70" s="766"/>
      <c r="G70" s="766"/>
      <c r="H70" s="766"/>
      <c r="I70" s="766"/>
      <c r="J70" s="766"/>
      <c r="K70" s="766"/>
      <c r="L70" s="766"/>
      <c r="M70" s="767"/>
      <c r="N70" s="104">
        <f>N64+N65+N66+N67+N68</f>
        <v>3590.8769671875916</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85" t="s">
        <v>2108</v>
      </c>
      <c r="C74" s="786"/>
      <c r="D74" s="786"/>
      <c r="E74" s="786"/>
      <c r="F74" s="786"/>
      <c r="G74" s="786"/>
      <c r="H74" s="786"/>
      <c r="I74" s="73" t="s">
        <v>2082</v>
      </c>
      <c r="J74" s="75" t="s">
        <v>2109</v>
      </c>
      <c r="K74" s="74" t="s">
        <v>2084</v>
      </c>
      <c r="L74" s="787" t="s">
        <v>2070</v>
      </c>
      <c r="M74" s="788"/>
      <c r="N74" s="98" t="s">
        <v>2071</v>
      </c>
    </row>
    <row r="75" spans="1:15">
      <c r="A75" t="s">
        <v>718</v>
      </c>
      <c r="B75" s="49" t="str">
        <f>VLOOKUP(A75,'MANO DE OBRA'!A8:D68,3,FALSE)</f>
        <v>Obrero (8)</v>
      </c>
      <c r="C75" s="47"/>
      <c r="D75" s="47"/>
      <c r="E75" s="47"/>
      <c r="F75" s="47"/>
      <c r="G75" s="47"/>
      <c r="H75" s="47"/>
      <c r="I75" s="247">
        <f>K75/J75*100</f>
        <v>270661.59999999998</v>
      </c>
      <c r="J75" s="248">
        <v>185</v>
      </c>
      <c r="K75" s="249">
        <f>VLOOKUP(A75,'MANO DE OBRA'!A8:D99,4,FALSE)</f>
        <v>500723.95999999996</v>
      </c>
      <c r="L75" s="50"/>
      <c r="M75" s="250">
        <v>80</v>
      </c>
      <c r="N75" s="345">
        <f>K75/M75</f>
        <v>6259.0494999999992</v>
      </c>
      <c r="O75" s="106"/>
    </row>
    <row r="76" spans="1:15">
      <c r="A76" t="s">
        <v>728</v>
      </c>
      <c r="B76" s="49" t="str">
        <f>VLOOKUP(A76,'MANO DE OBRA'!A8:D69,3,FALSE)</f>
        <v>Oficial</v>
      </c>
      <c r="C76" s="47"/>
      <c r="D76" s="47"/>
      <c r="E76" s="47"/>
      <c r="F76" s="47"/>
      <c r="G76" s="47"/>
      <c r="H76" s="47"/>
      <c r="I76" s="247">
        <f>K76/J76*100</f>
        <v>57668.23979157189</v>
      </c>
      <c r="J76" s="248">
        <v>185</v>
      </c>
      <c r="K76" s="249">
        <f>VLOOKUP(A76,'MANO DE OBRA'!A8:D100,4,FALSE)</f>
        <v>106686.24361440798</v>
      </c>
      <c r="L76" s="50"/>
      <c r="M76" s="254">
        <v>80</v>
      </c>
      <c r="N76" s="345">
        <f>K76/M76</f>
        <v>1333.5780451800997</v>
      </c>
    </row>
    <row r="77" spans="1:15">
      <c r="A77" t="s">
        <v>756</v>
      </c>
      <c r="B77" s="49" t="str">
        <f>VLOOKUP(A77,'MANO DE OBRA'!A9:D70,3,FALSE)</f>
        <v>Rastrilleros (2)</v>
      </c>
      <c r="C77" s="47"/>
      <c r="D77" s="47"/>
      <c r="E77" s="47"/>
      <c r="F77" s="47"/>
      <c r="G77" s="47"/>
      <c r="H77" s="47"/>
      <c r="I77" s="247">
        <f>K77/J77*100</f>
        <v>86502.359687357821</v>
      </c>
      <c r="J77" s="248">
        <v>185</v>
      </c>
      <c r="K77" s="249">
        <f>VLOOKUP(A77,'MANO DE OBRA'!A9:D101,4,FALSE)</f>
        <v>160029.36542161196</v>
      </c>
      <c r="L77" s="50"/>
      <c r="M77" s="255">
        <v>80</v>
      </c>
      <c r="N77" s="345">
        <f>K77/M77</f>
        <v>2000.3670677701496</v>
      </c>
    </row>
    <row r="78" spans="1:15">
      <c r="B78" s="49"/>
      <c r="C78" s="47"/>
      <c r="D78" s="47"/>
      <c r="E78" s="47"/>
      <c r="F78" s="47"/>
      <c r="G78" s="47"/>
      <c r="H78" s="47"/>
      <c r="I78" s="234"/>
      <c r="J78" s="252"/>
      <c r="K78" s="253"/>
      <c r="L78" s="273"/>
      <c r="M78" s="255"/>
      <c r="N78" s="251"/>
    </row>
    <row r="79" spans="1:15">
      <c r="B79" s="49"/>
      <c r="C79" s="47"/>
      <c r="D79" s="47"/>
      <c r="E79" s="47"/>
      <c r="F79" s="47"/>
      <c r="G79" s="47"/>
      <c r="H79" s="47"/>
      <c r="I79" s="234"/>
      <c r="J79" s="252"/>
      <c r="K79" s="253"/>
      <c r="L79" s="273"/>
      <c r="M79" s="255"/>
      <c r="N79" s="251"/>
    </row>
    <row r="80" spans="1:15" ht="15.75" thickBot="1">
      <c r="B80" s="746"/>
      <c r="C80" s="747"/>
      <c r="D80" s="747"/>
      <c r="E80" s="747"/>
      <c r="F80" s="747"/>
      <c r="G80" s="747"/>
      <c r="H80" s="747"/>
      <c r="I80" s="124"/>
      <c r="J80" s="124"/>
      <c r="K80" s="124"/>
      <c r="L80" s="847"/>
      <c r="M80" s="847"/>
      <c r="N80" s="45"/>
    </row>
    <row r="81" spans="1:14" ht="15.75" thickBot="1">
      <c r="B81" s="765" t="s">
        <v>2072</v>
      </c>
      <c r="C81" s="766"/>
      <c r="D81" s="766"/>
      <c r="E81" s="766"/>
      <c r="F81" s="766"/>
      <c r="G81" s="766"/>
      <c r="H81" s="766"/>
      <c r="I81" s="766"/>
      <c r="J81" s="766"/>
      <c r="K81" s="766"/>
      <c r="L81" s="766"/>
      <c r="M81" s="767"/>
      <c r="N81" s="256">
        <f>SUM(N75:N80)</f>
        <v>9592.9946129502496</v>
      </c>
    </row>
    <row r="82" spans="1:14" ht="15.75" thickBot="1">
      <c r="B82" s="33"/>
      <c r="C82" s="34"/>
      <c r="D82" s="34"/>
      <c r="E82" s="34"/>
      <c r="F82" s="34"/>
      <c r="G82" s="34"/>
      <c r="H82" s="34"/>
      <c r="I82" s="34"/>
      <c r="J82" s="34"/>
      <c r="K82" s="34"/>
      <c r="L82" s="34"/>
      <c r="M82" s="34"/>
      <c r="N82" s="35"/>
    </row>
    <row r="83" spans="1:14" ht="15.75" thickBot="1">
      <c r="B83" s="759" t="s">
        <v>2085</v>
      </c>
      <c r="C83" s="760"/>
      <c r="D83" s="760"/>
      <c r="E83" s="760"/>
      <c r="F83" s="760"/>
      <c r="G83" s="760"/>
      <c r="H83" s="760"/>
      <c r="I83" s="760"/>
      <c r="J83" s="760"/>
      <c r="K83" s="760"/>
      <c r="L83" s="760"/>
      <c r="M83" s="761"/>
      <c r="N83" s="99">
        <f>N49+N59+N70+N81</f>
        <v>202459.72362961443</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750" t="s">
        <v>2110</v>
      </c>
      <c r="C87" s="751"/>
      <c r="D87" s="751"/>
      <c r="E87" s="751"/>
      <c r="F87" s="751"/>
      <c r="G87" s="751"/>
      <c r="H87" s="751"/>
      <c r="I87" s="269"/>
      <c r="J87" s="289"/>
      <c r="K87" s="257" t="s">
        <v>2087</v>
      </c>
      <c r="L87" s="789" t="s">
        <v>2088</v>
      </c>
      <c r="M87" s="790"/>
      <c r="N87" s="258"/>
    </row>
    <row r="88" spans="1:14">
      <c r="B88" s="791" t="s">
        <v>2111</v>
      </c>
      <c r="C88" s="792"/>
      <c r="D88" s="792"/>
      <c r="E88" s="792"/>
      <c r="F88" s="792"/>
      <c r="G88" s="792"/>
      <c r="H88" s="792"/>
      <c r="I88" s="87"/>
      <c r="J88" s="88"/>
      <c r="K88" s="259">
        <v>0.2</v>
      </c>
      <c r="L88" s="793">
        <f>N83*K88</f>
        <v>40491.944725922891</v>
      </c>
      <c r="M88" s="794"/>
      <c r="N88" s="51"/>
    </row>
    <row r="89" spans="1:14">
      <c r="B89" s="89" t="s">
        <v>2090</v>
      </c>
      <c r="C89" s="90"/>
      <c r="D89" s="90"/>
      <c r="E89" s="90"/>
      <c r="F89" s="90"/>
      <c r="G89" s="90"/>
      <c r="H89" s="90"/>
      <c r="I89" s="87"/>
      <c r="J89" s="88"/>
      <c r="K89" s="259">
        <v>0.05</v>
      </c>
      <c r="L89" s="793">
        <f>N83*K89</f>
        <v>10122.986181480723</v>
      </c>
      <c r="M89" s="794"/>
      <c r="N89" s="51"/>
    </row>
    <row r="90" spans="1:14" ht="15.75" thickBot="1">
      <c r="B90" s="91" t="s">
        <v>2091</v>
      </c>
      <c r="C90" s="92"/>
      <c r="D90" s="92"/>
      <c r="E90" s="92"/>
      <c r="F90" s="92"/>
      <c r="G90" s="92"/>
      <c r="H90" s="92"/>
      <c r="I90" s="93"/>
      <c r="J90" s="94"/>
      <c r="K90" s="260">
        <v>0.05</v>
      </c>
      <c r="L90" s="795">
        <f>N83*K90</f>
        <v>10122.986181480723</v>
      </c>
      <c r="M90" s="796"/>
      <c r="N90" s="51"/>
    </row>
    <row r="91" spans="1:14" ht="15.75" thickBot="1">
      <c r="B91" s="759" t="s">
        <v>2072</v>
      </c>
      <c r="C91" s="760"/>
      <c r="D91" s="760"/>
      <c r="E91" s="760"/>
      <c r="F91" s="760"/>
      <c r="G91" s="760"/>
      <c r="H91" s="760"/>
      <c r="I91" s="760"/>
      <c r="J91" s="760"/>
      <c r="K91" s="760"/>
      <c r="L91" s="760"/>
      <c r="M91" s="761"/>
      <c r="N91" s="52">
        <f>L88+L89+L90</f>
        <v>60737.917088884336</v>
      </c>
    </row>
    <row r="92" spans="1:14" ht="15.75" thickBot="1">
      <c r="B92" s="33"/>
      <c r="C92" s="34"/>
      <c r="D92" s="34"/>
      <c r="E92" s="34"/>
      <c r="F92" s="34"/>
      <c r="G92" s="34"/>
      <c r="H92" s="34"/>
      <c r="I92" s="34"/>
      <c r="J92" s="34"/>
      <c r="K92" s="34"/>
      <c r="L92" s="34"/>
      <c r="M92" s="34"/>
      <c r="N92" s="35"/>
    </row>
    <row r="93" spans="1:14" ht="15.75" thickBot="1">
      <c r="A93" t="s">
        <v>2114</v>
      </c>
      <c r="B93" s="759" t="s">
        <v>2113</v>
      </c>
      <c r="C93" s="760"/>
      <c r="D93" s="760"/>
      <c r="E93" s="760"/>
      <c r="F93" s="760"/>
      <c r="G93" s="760"/>
      <c r="H93" s="760"/>
      <c r="I93" s="760"/>
      <c r="J93" s="760"/>
      <c r="K93" s="760"/>
      <c r="L93" s="760"/>
      <c r="M93" s="761"/>
      <c r="N93" s="166">
        <f>N83+N91</f>
        <v>263197.64071849873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3" t="s">
        <v>2097</v>
      </c>
      <c r="C103" s="204"/>
      <c r="D103" s="204"/>
      <c r="E103" s="204"/>
      <c r="F103" s="204"/>
      <c r="G103" s="204"/>
      <c r="H103" s="204"/>
      <c r="I103" s="204"/>
      <c r="J103" s="204"/>
      <c r="K103" s="204"/>
      <c r="L103" s="204"/>
      <c r="M103" s="204"/>
      <c r="N103" s="205"/>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c r="B106" s="206"/>
      <c r="C106" s="207"/>
      <c r="D106" s="207"/>
      <c r="E106" s="207"/>
      <c r="F106" s="207"/>
      <c r="G106" s="207"/>
      <c r="H106" s="207"/>
      <c r="I106" s="207"/>
      <c r="J106" s="207"/>
      <c r="K106" s="207"/>
      <c r="L106" s="207"/>
      <c r="M106" s="207"/>
      <c r="N106" s="208"/>
    </row>
    <row r="107" spans="2:14" ht="15.75" thickBot="1">
      <c r="B107" s="209"/>
      <c r="C107" s="210"/>
      <c r="D107" s="210"/>
      <c r="E107" s="210"/>
      <c r="F107" s="210"/>
      <c r="G107" s="210"/>
      <c r="H107" s="210"/>
      <c r="I107" s="210"/>
      <c r="J107" s="210"/>
      <c r="K107" s="210"/>
      <c r="L107" s="210"/>
      <c r="M107" s="210"/>
      <c r="N107" s="211"/>
    </row>
    <row r="108" spans="2:14">
      <c r="B108" s="212"/>
      <c r="C108" s="213"/>
      <c r="D108" s="213"/>
      <c r="E108" s="213"/>
      <c r="F108" s="213"/>
      <c r="G108" s="213"/>
      <c r="H108" s="213"/>
      <c r="I108" s="213"/>
      <c r="J108" s="213"/>
      <c r="K108" s="213"/>
      <c r="L108" s="213"/>
      <c r="M108" s="213"/>
      <c r="N108" s="214"/>
    </row>
    <row r="109" spans="2:14">
      <c r="B109" s="198" t="s">
        <v>2098</v>
      </c>
      <c r="C109" s="31"/>
      <c r="D109" s="31"/>
      <c r="E109" s="31"/>
      <c r="F109" s="31"/>
      <c r="G109" s="31"/>
      <c r="H109" s="31"/>
      <c r="I109" s="31"/>
      <c r="J109" s="31"/>
      <c r="K109" s="31"/>
      <c r="L109" s="31"/>
      <c r="M109" s="31"/>
      <c r="N109" s="32"/>
    </row>
    <row r="110" spans="2:14" ht="15" customHeight="1">
      <c r="B110" s="797" t="s">
        <v>2099</v>
      </c>
      <c r="C110" s="798"/>
      <c r="D110" s="798"/>
      <c r="E110" s="798"/>
      <c r="F110" s="798"/>
      <c r="G110" s="798"/>
      <c r="H110" s="798"/>
      <c r="I110" s="798"/>
      <c r="J110" s="798"/>
      <c r="K110" s="798"/>
      <c r="L110" s="798"/>
      <c r="M110" s="798"/>
      <c r="N110" s="799"/>
    </row>
    <row r="111" spans="2:14" ht="15" customHeight="1">
      <c r="B111" s="797"/>
      <c r="C111" s="798"/>
      <c r="D111" s="798"/>
      <c r="E111" s="798"/>
      <c r="F111" s="798"/>
      <c r="G111" s="798"/>
      <c r="H111" s="798"/>
      <c r="I111" s="798"/>
      <c r="J111" s="798"/>
      <c r="K111" s="798"/>
      <c r="L111" s="798"/>
      <c r="M111" s="798"/>
      <c r="N111" s="799"/>
    </row>
    <row r="112" spans="2:14" ht="30" customHeight="1">
      <c r="B112" s="800" t="s">
        <v>2100</v>
      </c>
      <c r="C112" s="801"/>
      <c r="D112" s="801"/>
      <c r="E112" s="801"/>
      <c r="F112" s="801"/>
      <c r="G112" s="801"/>
      <c r="H112" s="801"/>
      <c r="I112" s="801"/>
      <c r="J112" s="801"/>
      <c r="K112" s="801"/>
      <c r="L112" s="801"/>
      <c r="M112" s="801"/>
      <c r="N112" s="802"/>
    </row>
    <row r="113" spans="2:14">
      <c r="B113" s="800"/>
      <c r="C113" s="801"/>
      <c r="D113" s="801"/>
      <c r="E113" s="801"/>
      <c r="F113" s="801"/>
      <c r="G113" s="801"/>
      <c r="H113" s="801"/>
      <c r="I113" s="801"/>
      <c r="J113" s="801"/>
      <c r="K113" s="801"/>
      <c r="L113" s="801"/>
      <c r="M113" s="801"/>
      <c r="N113" s="802"/>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286"/>
      <c r="C116" s="287"/>
      <c r="D116" s="287"/>
      <c r="E116" s="287"/>
      <c r="F116" s="287"/>
      <c r="G116" s="287"/>
      <c r="H116" s="287"/>
      <c r="I116" s="287"/>
      <c r="J116" s="287"/>
      <c r="K116" s="287"/>
      <c r="L116" s="287"/>
      <c r="M116" s="287"/>
      <c r="N116" s="288"/>
    </row>
    <row r="117" spans="2:14">
      <c r="B117" s="198"/>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736"/>
      <c r="K123" s="736"/>
      <c r="L123" s="736"/>
      <c r="M123" s="736"/>
      <c r="N123" s="737"/>
    </row>
    <row r="124" spans="2:14" ht="15.75" thickBot="1">
      <c r="B124" s="216" t="s">
        <v>2103</v>
      </c>
      <c r="C124" s="343"/>
      <c r="D124" s="343"/>
      <c r="E124" s="57"/>
      <c r="F124" s="57"/>
      <c r="G124" s="57"/>
      <c r="H124" s="57"/>
      <c r="I124" s="57"/>
      <c r="J124" s="738"/>
      <c r="K124" s="738"/>
      <c r="L124" s="738"/>
      <c r="M124" s="738"/>
      <c r="N124" s="739"/>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322</v>
      </c>
      <c r="C31" s="81" t="s">
        <v>2177</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819</v>
      </c>
      <c r="B36" s="772" t="str">
        <f>VLOOKUP(A36,EQUIPOS!A6:D154,3,FALSE)</f>
        <v>Cargador : Potencia en el volante 125 hp, Clasificación de RPM del motor 2300.</v>
      </c>
      <c r="C36" s="773"/>
      <c r="D36" s="773"/>
      <c r="E36" s="773"/>
      <c r="F36" s="773"/>
      <c r="G36" s="773"/>
      <c r="H36" s="774"/>
      <c r="I36" s="222"/>
      <c r="J36" s="223"/>
      <c r="K36" s="224">
        <f>VLOOKUP(A36,EQUIPOS!A6:D163,4,FALSE)</f>
        <v>165414.51938850479</v>
      </c>
      <c r="L36" s="225"/>
      <c r="M36" s="226">
        <v>30</v>
      </c>
      <c r="N36" s="227">
        <f>K36/M36</f>
        <v>5513.8173129501602</v>
      </c>
    </row>
    <row r="37" spans="1:14">
      <c r="A37" s="113" t="s">
        <v>837</v>
      </c>
      <c r="B37" s="772" t="str">
        <f>VLOOKUP(A37,EQUIPOS!A7:D154,3,FALSE)</f>
        <v>Compactador neumático de Potencia 70 HP, peso de 13 ton</v>
      </c>
      <c r="C37" s="773"/>
      <c r="D37" s="773"/>
      <c r="E37" s="773"/>
      <c r="F37" s="773"/>
      <c r="G37" s="773"/>
      <c r="H37" s="774"/>
      <c r="I37" s="222"/>
      <c r="J37" s="223"/>
      <c r="K37" s="224">
        <f>VLOOKUP(A37,EQUIPOS!A7:D164,4,FALSE)</f>
        <v>136681.41876730914</v>
      </c>
      <c r="L37" s="225"/>
      <c r="M37" s="226">
        <v>8</v>
      </c>
      <c r="N37" s="227">
        <f t="shared" ref="N37:N43" si="0">K37/M37</f>
        <v>17085.177345913642</v>
      </c>
    </row>
    <row r="38" spans="1:14">
      <c r="A38" t="s">
        <v>827</v>
      </c>
      <c r="B38" s="772" t="str">
        <f>VLOOKUP(A38,EQUIPOS!A8:D154,3,FALSE)</f>
        <v>Compactador de Rodillo POTENCIA: 99HP, PESO: 8 ton</v>
      </c>
      <c r="C38" s="773"/>
      <c r="D38" s="773"/>
      <c r="E38" s="773"/>
      <c r="F38" s="773"/>
      <c r="G38" s="773"/>
      <c r="H38" s="774"/>
      <c r="I38" s="222"/>
      <c r="J38" s="223"/>
      <c r="K38" s="224">
        <f>VLOOKUP(A38,EQUIPOS!A8:D165,4,FALSE)</f>
        <v>118174.3302919812</v>
      </c>
      <c r="L38" s="225"/>
      <c r="M38" s="226">
        <v>8</v>
      </c>
      <c r="N38" s="227">
        <f t="shared" si="0"/>
        <v>14771.79128649765</v>
      </c>
    </row>
    <row r="39" spans="1:14">
      <c r="A39" t="s">
        <v>975</v>
      </c>
      <c r="B39" s="772" t="str">
        <f>VLOOKUP(A39,EQUIPOS!A9:D154,3,FALSE)</f>
        <v>Planta de asfalto en caliente</v>
      </c>
      <c r="C39" s="773"/>
      <c r="D39" s="773"/>
      <c r="E39" s="773"/>
      <c r="F39" s="773"/>
      <c r="G39" s="773"/>
      <c r="H39" s="774"/>
      <c r="I39" s="222"/>
      <c r="J39" s="223"/>
      <c r="K39" s="224">
        <f>VLOOKUP(A39,EQUIPOS!A9:D166,4,FALSE)</f>
        <v>627867.38776754192</v>
      </c>
      <c r="L39" s="225"/>
      <c r="M39" s="226">
        <v>8</v>
      </c>
      <c r="N39" s="227">
        <f t="shared" si="0"/>
        <v>78483.42347094274</v>
      </c>
    </row>
    <row r="40" spans="1:14">
      <c r="A40" t="s">
        <v>981</v>
      </c>
      <c r="B40" s="772" t="str">
        <f>VLOOKUP(A40,EQUIPOS!A10:D154,3,FALSE)</f>
        <v>Planta trituradora</v>
      </c>
      <c r="C40" s="773"/>
      <c r="D40" s="773"/>
      <c r="E40" s="773"/>
      <c r="F40" s="773"/>
      <c r="G40" s="773"/>
      <c r="H40" s="774"/>
      <c r="I40" s="222"/>
      <c r="J40" s="223"/>
      <c r="K40" s="224">
        <f>VLOOKUP(A40,EQUIPOS!A10:D167,4,FALSE)</f>
        <v>522759.86824479204</v>
      </c>
      <c r="L40" s="225"/>
      <c r="M40" s="226">
        <v>30</v>
      </c>
      <c r="N40" s="227">
        <f t="shared" si="0"/>
        <v>17425.32894149307</v>
      </c>
    </row>
    <row r="41" spans="1:14">
      <c r="A41" t="s">
        <v>1007</v>
      </c>
      <c r="B41" s="772" t="str">
        <f>VLOOKUP(A41,EQUIPOS!A11:D155,3,FALSE)</f>
        <v xml:space="preserve">Retroexcavadora E-200 sobre orugas
</v>
      </c>
      <c r="C41" s="773"/>
      <c r="D41" s="773"/>
      <c r="E41" s="773"/>
      <c r="F41" s="773"/>
      <c r="G41" s="773"/>
      <c r="H41" s="774"/>
      <c r="I41" s="222"/>
      <c r="J41" s="223"/>
      <c r="K41" s="224">
        <f>VLOOKUP(A41,EQUIPOS!A11:D168,4,FALSE)</f>
        <v>210024.19001165734</v>
      </c>
      <c r="L41" s="225"/>
      <c r="M41" s="226">
        <v>30</v>
      </c>
      <c r="N41" s="227">
        <f t="shared" si="0"/>
        <v>7000.806333721911</v>
      </c>
    </row>
    <row r="42" spans="1:14">
      <c r="A42" t="s">
        <v>1059</v>
      </c>
      <c r="B42" s="772" t="str">
        <f>VLOOKUP(A42,EQUIPOS!A12:D156,3,FALSE)</f>
        <v xml:space="preserve">Terminadora de asfalto (Finisher), potencia en el volante 174 HP, R=20M3/H, velocidad de desplazamiento 114 m/min
</v>
      </c>
      <c r="C42" s="773"/>
      <c r="D42" s="773"/>
      <c r="E42" s="773"/>
      <c r="F42" s="773"/>
      <c r="G42" s="773"/>
      <c r="H42" s="774"/>
      <c r="I42" s="222"/>
      <c r="J42" s="223"/>
      <c r="K42" s="224">
        <f>VLOOKUP(A42,EQUIPOS!A12:D169,4,FALSE)</f>
        <v>222361.14354313904</v>
      </c>
      <c r="L42" s="225"/>
      <c r="M42" s="226">
        <v>8</v>
      </c>
      <c r="N42" s="227">
        <f t="shared" si="0"/>
        <v>27795.14294289238</v>
      </c>
    </row>
    <row r="43" spans="1:14">
      <c r="A43" t="s">
        <v>1077</v>
      </c>
      <c r="B43" s="772" t="str">
        <f>VLOOKUP(A43,EQUIPOS!A13:D157,3,FALSE)</f>
        <v>Volqueta 6 m3</v>
      </c>
      <c r="C43" s="773"/>
      <c r="D43" s="773"/>
      <c r="E43" s="773"/>
      <c r="F43" s="773"/>
      <c r="G43" s="773"/>
      <c r="H43" s="774"/>
      <c r="I43" s="222"/>
      <c r="J43" s="223"/>
      <c r="K43" s="224">
        <f>VLOOKUP(A43,EQUIPOS!A13:D170,4,FALSE)</f>
        <v>91509.332647680494</v>
      </c>
      <c r="L43" s="225"/>
      <c r="M43" s="226">
        <v>8</v>
      </c>
      <c r="N43" s="227">
        <f t="shared" si="0"/>
        <v>11438.666580960062</v>
      </c>
    </row>
    <row r="44" spans="1:14">
      <c r="B44" s="772"/>
      <c r="C44" s="773"/>
      <c r="D44" s="773"/>
      <c r="E44" s="773"/>
      <c r="F44" s="773"/>
      <c r="G44" s="773"/>
      <c r="H44" s="774"/>
      <c r="I44" s="775"/>
      <c r="J44" s="756"/>
      <c r="K44" s="224"/>
      <c r="L44" s="776"/>
      <c r="M44" s="777"/>
      <c r="N44" s="227"/>
    </row>
    <row r="45" spans="1:14">
      <c r="B45" s="772"/>
      <c r="C45" s="773"/>
      <c r="D45" s="773"/>
      <c r="E45" s="778"/>
      <c r="F45" s="773"/>
      <c r="G45" s="773"/>
      <c r="H45" s="774"/>
      <c r="I45" s="36"/>
      <c r="J45" s="37"/>
      <c r="K45" s="229"/>
      <c r="L45" s="231"/>
      <c r="M45" s="232"/>
      <c r="N45" s="233"/>
    </row>
    <row r="46" spans="1:14">
      <c r="B46" s="779" t="s">
        <v>2105</v>
      </c>
      <c r="C46" s="780"/>
      <c r="D46" s="780"/>
      <c r="E46" s="38"/>
      <c r="F46" s="39"/>
      <c r="G46" s="39"/>
      <c r="H46" s="40"/>
      <c r="I46" s="36"/>
      <c r="J46" s="37"/>
      <c r="K46" s="234"/>
      <c r="L46" s="231"/>
      <c r="M46" s="351">
        <v>0.1</v>
      </c>
      <c r="N46" s="295">
        <f>N80*M46</f>
        <v>1065.8882903278056</v>
      </c>
    </row>
    <row r="47" spans="1:14" ht="15.75" thickBot="1">
      <c r="B47" s="772"/>
      <c r="C47" s="773"/>
      <c r="D47" s="773"/>
      <c r="E47" s="773"/>
      <c r="F47" s="773"/>
      <c r="G47" s="773"/>
      <c r="H47" s="774"/>
      <c r="I47" s="781"/>
      <c r="J47" s="782"/>
      <c r="K47" s="41"/>
      <c r="L47" s="783"/>
      <c r="M47" s="784"/>
      <c r="N47" s="105"/>
    </row>
    <row r="48" spans="1:14" ht="15.75" thickBot="1">
      <c r="B48" s="759" t="s">
        <v>2072</v>
      </c>
      <c r="C48" s="760"/>
      <c r="D48" s="760"/>
      <c r="E48" s="760"/>
      <c r="F48" s="760"/>
      <c r="G48" s="760"/>
      <c r="H48" s="760"/>
      <c r="I48" s="760"/>
      <c r="J48" s="760"/>
      <c r="K48" s="760"/>
      <c r="L48" s="760"/>
      <c r="M48" s="761"/>
      <c r="N48" s="344">
        <f>SUM(N36:N47)</f>
        <v>180580.04250569941</v>
      </c>
    </row>
    <row r="49" spans="1:14">
      <c r="B49" s="235"/>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750" t="s">
        <v>2063</v>
      </c>
      <c r="C52" s="751"/>
      <c r="D52" s="751"/>
      <c r="E52" s="751"/>
      <c r="F52" s="751"/>
      <c r="G52" s="751"/>
      <c r="H52" s="751"/>
      <c r="I52" s="752"/>
      <c r="J52" s="270" t="s">
        <v>2065</v>
      </c>
      <c r="K52" s="85" t="s">
        <v>2066</v>
      </c>
      <c r="L52" s="753" t="s">
        <v>2074</v>
      </c>
      <c r="M52" s="752"/>
      <c r="N52" s="86" t="s">
        <v>2071</v>
      </c>
    </row>
    <row r="53" spans="1:14">
      <c r="A53" t="s">
        <v>1117</v>
      </c>
      <c r="B53" s="43" t="str">
        <f>VLOOKUP(A53,MATERIALES!A5:D373,3,FALSE)</f>
        <v>Agregado Petreo para Triturar (Crudo)</v>
      </c>
      <c r="C53" s="236"/>
      <c r="D53" s="236"/>
      <c r="E53" s="236"/>
      <c r="F53" s="236"/>
      <c r="G53" s="236"/>
      <c r="H53" s="236"/>
      <c r="I53" s="223"/>
      <c r="J53" s="200" t="str">
        <f>VLOOKUP(A53,MATERIALES!A7:D645,2,FALSE)</f>
        <v>m3</v>
      </c>
      <c r="K53" s="237">
        <v>1.4</v>
      </c>
      <c r="L53" s="222"/>
      <c r="M53" s="352">
        <f>VLOOKUP(A53,MATERIALES!A5:D396,4,FALSE)</f>
        <v>26654.735894889112</v>
      </c>
      <c r="N53" s="227">
        <f>K53*M53</f>
        <v>37316.630252844756</v>
      </c>
    </row>
    <row r="54" spans="1:14">
      <c r="A54" s="108" t="s">
        <v>1131</v>
      </c>
      <c r="B54" s="43" t="str">
        <f>VLOOKUP(A54,MATERIALES!A6:D373,3,FALSE)</f>
        <v>Agua</v>
      </c>
      <c r="C54" s="236"/>
      <c r="D54" s="236"/>
      <c r="E54" s="236"/>
      <c r="F54" s="236"/>
      <c r="G54" s="236"/>
      <c r="H54" s="236"/>
      <c r="I54" s="223"/>
      <c r="J54" s="200" t="str">
        <f>VLOOKUP(A54,MATERIALES!A8:D646,2,FALSE)</f>
        <v>lt</v>
      </c>
      <c r="K54" s="237">
        <v>25</v>
      </c>
      <c r="L54" s="222"/>
      <c r="M54" s="352">
        <f>VLOOKUP(A54,MATERIALES!A6:D397,4,FALSE)</f>
        <v>56.024337816260008</v>
      </c>
      <c r="N54" s="227">
        <f>K54*M54</f>
        <v>1400.6084454065001</v>
      </c>
    </row>
    <row r="55" spans="1:14">
      <c r="B55" s="43"/>
      <c r="C55" s="236"/>
      <c r="D55" s="236"/>
      <c r="E55" s="236"/>
      <c r="F55" s="236"/>
      <c r="G55" s="236"/>
      <c r="H55" s="236"/>
      <c r="I55" s="223"/>
      <c r="J55" s="200"/>
      <c r="K55" s="237"/>
      <c r="L55" s="222"/>
      <c r="M55" s="238"/>
      <c r="N55" s="239"/>
    </row>
    <row r="56" spans="1:14">
      <c r="B56" s="43"/>
      <c r="C56" s="236"/>
      <c r="D56" s="236"/>
      <c r="E56" s="236"/>
      <c r="F56" s="236"/>
      <c r="G56" s="236"/>
      <c r="H56" s="236"/>
      <c r="I56" s="223"/>
      <c r="J56" s="200"/>
      <c r="K56" s="237"/>
      <c r="L56" s="222"/>
      <c r="M56" s="238"/>
      <c r="N56" s="239"/>
    </row>
    <row r="57" spans="1:14" ht="15.75" thickBot="1">
      <c r="B57" s="754"/>
      <c r="C57" s="755"/>
      <c r="D57" s="755"/>
      <c r="E57" s="755"/>
      <c r="F57" s="755"/>
      <c r="G57" s="755"/>
      <c r="H57" s="755"/>
      <c r="I57" s="756"/>
      <c r="J57" s="42"/>
      <c r="K57" s="44"/>
      <c r="L57" s="757"/>
      <c r="M57" s="758"/>
      <c r="N57" s="45"/>
    </row>
    <row r="58" spans="1:14" ht="15.75" thickBot="1">
      <c r="B58" s="759" t="s">
        <v>2072</v>
      </c>
      <c r="C58" s="760"/>
      <c r="D58" s="760"/>
      <c r="E58" s="760"/>
      <c r="F58" s="760"/>
      <c r="G58" s="760"/>
      <c r="H58" s="760"/>
      <c r="I58" s="760"/>
      <c r="J58" s="760"/>
      <c r="K58" s="760"/>
      <c r="L58" s="760"/>
      <c r="M58" s="761"/>
      <c r="N58" s="344">
        <f>SUM(N53:N57)</f>
        <v>38717.238698251254</v>
      </c>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8" t="s">
        <v>2076</v>
      </c>
      <c r="C62" s="269"/>
      <c r="D62" s="269"/>
      <c r="E62" s="269"/>
      <c r="F62" s="269"/>
      <c r="G62" s="269"/>
      <c r="H62" s="73" t="s">
        <v>2065</v>
      </c>
      <c r="I62" s="74" t="s">
        <v>2077</v>
      </c>
      <c r="J62" s="75" t="s">
        <v>2106</v>
      </c>
      <c r="K62" s="73" t="s">
        <v>2107</v>
      </c>
      <c r="L62" s="762" t="s">
        <v>2080</v>
      </c>
      <c r="M62" s="735"/>
      <c r="N62" s="76" t="s">
        <v>2071</v>
      </c>
    </row>
    <row r="63" spans="1:14">
      <c r="A63" t="s">
        <v>1852</v>
      </c>
      <c r="B63" s="46" t="str">
        <f>VLOOKUP(A63,TRANSPORTE!A5:D117,3,FALSE)</f>
        <v>Transporte de Material Crudo de Rio</v>
      </c>
      <c r="C63" s="272"/>
      <c r="D63" s="272"/>
      <c r="E63" s="272"/>
      <c r="F63" s="272"/>
      <c r="G63" s="272"/>
      <c r="H63" s="266" t="s">
        <v>2122</v>
      </c>
      <c r="I63" s="234">
        <v>1.4</v>
      </c>
      <c r="J63" s="241">
        <v>1</v>
      </c>
      <c r="K63" s="234">
        <f>I63*J63</f>
        <v>1.4</v>
      </c>
      <c r="L63" s="763">
        <f>VLOOKUP(A63,TRANSPORTE!A5:D117,4,FALSE)</f>
        <v>1355.0479121462611</v>
      </c>
      <c r="M63" s="764"/>
      <c r="N63" s="242">
        <f>K63*L63</f>
        <v>1897.0670770047655</v>
      </c>
    </row>
    <row r="64" spans="1:14">
      <c r="A64" t="s">
        <v>1819</v>
      </c>
      <c r="B64" s="46" t="str">
        <f>VLOOKUP(A64,TRANSPORTE!A6:D117,3,FALSE)</f>
        <v>Transporte de Mezcla densa en Caliente MDC-25</v>
      </c>
      <c r="C64" s="47"/>
      <c r="D64" s="47"/>
      <c r="E64" s="47"/>
      <c r="F64" s="47"/>
      <c r="G64" s="47"/>
      <c r="H64" s="266" t="s">
        <v>2122</v>
      </c>
      <c r="I64" s="234">
        <v>1.25</v>
      </c>
      <c r="J64" s="241">
        <v>1</v>
      </c>
      <c r="K64" s="234">
        <f>I64*J64</f>
        <v>1.25</v>
      </c>
      <c r="L64" s="763">
        <f>VLOOKUP(A64,TRANSPORTE!A6:D117,4,FALSE)</f>
        <v>1355.0479121462611</v>
      </c>
      <c r="M64" s="764"/>
      <c r="N64" s="242">
        <f>K64*L64</f>
        <v>1693.8098901828264</v>
      </c>
    </row>
    <row r="65" spans="1:15">
      <c r="B65" s="46"/>
      <c r="C65" s="47"/>
      <c r="D65" s="47"/>
      <c r="E65" s="47"/>
      <c r="F65" s="47"/>
      <c r="G65" s="47"/>
      <c r="H65" s="243"/>
      <c r="I65" s="234"/>
      <c r="J65" s="234"/>
      <c r="K65" s="234"/>
      <c r="L65" s="244"/>
      <c r="M65" s="245"/>
      <c r="N65" s="246"/>
    </row>
    <row r="66" spans="1:15">
      <c r="B66" s="46"/>
      <c r="C66" s="47"/>
      <c r="D66" s="47"/>
      <c r="E66" s="47"/>
      <c r="F66" s="47"/>
      <c r="G66" s="47"/>
      <c r="H66" s="243"/>
      <c r="I66" s="234"/>
      <c r="J66" s="234"/>
      <c r="K66" s="234"/>
      <c r="L66" s="244"/>
      <c r="M66" s="245"/>
      <c r="N66" s="246"/>
    </row>
    <row r="67" spans="1:15">
      <c r="B67" s="46"/>
      <c r="C67" s="47"/>
      <c r="D67" s="47"/>
      <c r="E67" s="47"/>
      <c r="F67" s="47"/>
      <c r="G67" s="47"/>
      <c r="H67" s="243"/>
      <c r="I67" s="234"/>
      <c r="J67" s="234"/>
      <c r="K67" s="234"/>
      <c r="L67" s="244"/>
      <c r="M67" s="245"/>
      <c r="N67" s="246"/>
    </row>
    <row r="68" spans="1:15" ht="15.75" thickBot="1">
      <c r="B68" s="264"/>
      <c r="C68" s="265"/>
      <c r="D68" s="265"/>
      <c r="E68" s="265"/>
      <c r="F68" s="265"/>
      <c r="G68" s="265"/>
      <c r="H68" s="48"/>
      <c r="I68" s="124"/>
      <c r="J68" s="124"/>
      <c r="K68" s="124"/>
      <c r="L68" s="748"/>
      <c r="M68" s="749"/>
      <c r="N68" s="125"/>
    </row>
    <row r="69" spans="1:15" ht="15.75" thickBot="1">
      <c r="B69" s="765" t="s">
        <v>2072</v>
      </c>
      <c r="C69" s="766"/>
      <c r="D69" s="766"/>
      <c r="E69" s="766"/>
      <c r="F69" s="766"/>
      <c r="G69" s="766"/>
      <c r="H69" s="766"/>
      <c r="I69" s="766"/>
      <c r="J69" s="766"/>
      <c r="K69" s="766"/>
      <c r="L69" s="766"/>
      <c r="M69" s="767"/>
      <c r="N69" s="104">
        <f>N63+N64+N65+N66+N67</f>
        <v>3590.8769671875916</v>
      </c>
    </row>
    <row r="70" spans="1:15">
      <c r="B70" s="33"/>
      <c r="C70" s="34"/>
      <c r="D70" s="34"/>
      <c r="E70" s="34"/>
      <c r="F70" s="34"/>
      <c r="G70" s="34"/>
      <c r="H70" s="34"/>
      <c r="I70" s="34"/>
      <c r="J70" s="34"/>
      <c r="K70" s="34"/>
      <c r="L70" s="34"/>
      <c r="M70" s="34"/>
      <c r="N70" s="35"/>
    </row>
    <row r="71" spans="1:15">
      <c r="B71" s="64" t="s">
        <v>2081</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785" t="s">
        <v>2108</v>
      </c>
      <c r="C73" s="786"/>
      <c r="D73" s="786"/>
      <c r="E73" s="786"/>
      <c r="F73" s="786"/>
      <c r="G73" s="786"/>
      <c r="H73" s="786"/>
      <c r="I73" s="73" t="s">
        <v>2082</v>
      </c>
      <c r="J73" s="75" t="s">
        <v>2109</v>
      </c>
      <c r="K73" s="74" t="s">
        <v>2084</v>
      </c>
      <c r="L73" s="787" t="s">
        <v>2070</v>
      </c>
      <c r="M73" s="788"/>
      <c r="N73" s="98" t="s">
        <v>2071</v>
      </c>
    </row>
    <row r="74" spans="1:15">
      <c r="A74" t="s">
        <v>718</v>
      </c>
      <c r="B74" s="49" t="str">
        <f>VLOOKUP(A74,'MANO DE OBRA'!A8:D68,3,FALSE)</f>
        <v>Obrero (8)</v>
      </c>
      <c r="C74" s="47"/>
      <c r="D74" s="47"/>
      <c r="E74" s="47"/>
      <c r="F74" s="47"/>
      <c r="G74" s="47"/>
      <c r="H74" s="47"/>
      <c r="I74" s="247">
        <f>K74/J74*100</f>
        <v>270661.59999999998</v>
      </c>
      <c r="J74" s="248">
        <v>185</v>
      </c>
      <c r="K74" s="249">
        <f>VLOOKUP(A74,'MANO DE OBRA'!A8:D99,4,FALSE)</f>
        <v>500723.95999999996</v>
      </c>
      <c r="L74" s="50"/>
      <c r="M74" s="250">
        <v>72</v>
      </c>
      <c r="N74" s="345">
        <f>K74/M74</f>
        <v>6954.4994444444437</v>
      </c>
      <c r="O74" s="106"/>
    </row>
    <row r="75" spans="1:15">
      <c r="A75" t="s">
        <v>728</v>
      </c>
      <c r="B75" s="49" t="str">
        <f>VLOOKUP(A75,'MANO DE OBRA'!A8:D69,3,FALSE)</f>
        <v>Oficial</v>
      </c>
      <c r="C75" s="47"/>
      <c r="D75" s="47"/>
      <c r="E75" s="47"/>
      <c r="F75" s="47"/>
      <c r="G75" s="47"/>
      <c r="H75" s="47"/>
      <c r="I75" s="247">
        <f>K75/J75*100</f>
        <v>57668.23979157189</v>
      </c>
      <c r="J75" s="248">
        <v>185</v>
      </c>
      <c r="K75" s="249">
        <f>VLOOKUP(A75,'MANO DE OBRA'!A8:D100,4,FALSE)</f>
        <v>106686.24361440798</v>
      </c>
      <c r="L75" s="50"/>
      <c r="M75" s="254">
        <v>72</v>
      </c>
      <c r="N75" s="345">
        <f>K75/M75</f>
        <v>1481.7533835334443</v>
      </c>
    </row>
    <row r="76" spans="1:15">
      <c r="A76" t="s">
        <v>756</v>
      </c>
      <c r="B76" s="49" t="str">
        <f>VLOOKUP(A76,'MANO DE OBRA'!A9:D70,3,FALSE)</f>
        <v>Rastrilleros (2)</v>
      </c>
      <c r="C76" s="47"/>
      <c r="D76" s="47"/>
      <c r="E76" s="47"/>
      <c r="F76" s="47"/>
      <c r="G76" s="47"/>
      <c r="H76" s="47"/>
      <c r="I76" s="247">
        <f>K76/J76*100</f>
        <v>86502.359687357821</v>
      </c>
      <c r="J76" s="248">
        <v>185</v>
      </c>
      <c r="K76" s="249">
        <f>VLOOKUP(A76,'MANO DE OBRA'!A9:D101,4,FALSE)</f>
        <v>160029.36542161196</v>
      </c>
      <c r="L76" s="50"/>
      <c r="M76" s="255">
        <v>72</v>
      </c>
      <c r="N76" s="345">
        <f>K76/M76</f>
        <v>2222.630075300166</v>
      </c>
    </row>
    <row r="77" spans="1:15">
      <c r="B77" s="49"/>
      <c r="C77" s="47"/>
      <c r="D77" s="47"/>
      <c r="E77" s="47"/>
      <c r="F77" s="47"/>
      <c r="G77" s="47"/>
      <c r="H77" s="47"/>
      <c r="I77" s="234"/>
      <c r="J77" s="252"/>
      <c r="K77" s="253"/>
      <c r="L77" s="273"/>
      <c r="M77" s="255"/>
      <c r="N77" s="251"/>
    </row>
    <row r="78" spans="1:15">
      <c r="B78" s="49"/>
      <c r="C78" s="47"/>
      <c r="D78" s="47"/>
      <c r="E78" s="47"/>
      <c r="F78" s="47"/>
      <c r="G78" s="47"/>
      <c r="H78" s="47"/>
      <c r="I78" s="234"/>
      <c r="J78" s="252"/>
      <c r="K78" s="253"/>
      <c r="L78" s="273"/>
      <c r="M78" s="255"/>
      <c r="N78" s="251"/>
    </row>
    <row r="79" spans="1:15" ht="15.75" thickBot="1">
      <c r="B79" s="746"/>
      <c r="C79" s="747"/>
      <c r="D79" s="747"/>
      <c r="E79" s="747"/>
      <c r="F79" s="747"/>
      <c r="G79" s="747"/>
      <c r="H79" s="747"/>
      <c r="I79" s="124"/>
      <c r="J79" s="124"/>
      <c r="K79" s="124"/>
      <c r="L79" s="847"/>
      <c r="M79" s="847"/>
      <c r="N79" s="45"/>
    </row>
    <row r="80" spans="1:15" ht="15.75" thickBot="1">
      <c r="B80" s="765" t="s">
        <v>2072</v>
      </c>
      <c r="C80" s="766"/>
      <c r="D80" s="766"/>
      <c r="E80" s="766"/>
      <c r="F80" s="766"/>
      <c r="G80" s="766"/>
      <c r="H80" s="766"/>
      <c r="I80" s="766"/>
      <c r="J80" s="766"/>
      <c r="K80" s="766"/>
      <c r="L80" s="766"/>
      <c r="M80" s="767"/>
      <c r="N80" s="256">
        <f>SUM(N74:N79)</f>
        <v>10658.882903278056</v>
      </c>
    </row>
    <row r="81" spans="1:14" ht="15.75" thickBot="1">
      <c r="B81" s="33"/>
      <c r="C81" s="34"/>
      <c r="D81" s="34"/>
      <c r="E81" s="34"/>
      <c r="F81" s="34"/>
      <c r="G81" s="34"/>
      <c r="H81" s="34"/>
      <c r="I81" s="34"/>
      <c r="J81" s="34"/>
      <c r="K81" s="34"/>
      <c r="L81" s="34"/>
      <c r="M81" s="34"/>
      <c r="N81" s="35"/>
    </row>
    <row r="82" spans="1:14" ht="15.75" thickBot="1">
      <c r="B82" s="759" t="s">
        <v>2085</v>
      </c>
      <c r="C82" s="760"/>
      <c r="D82" s="760"/>
      <c r="E82" s="760"/>
      <c r="F82" s="760"/>
      <c r="G82" s="760"/>
      <c r="H82" s="760"/>
      <c r="I82" s="760"/>
      <c r="J82" s="760"/>
      <c r="K82" s="760"/>
      <c r="L82" s="760"/>
      <c r="M82" s="761"/>
      <c r="N82" s="99">
        <f>N48+N58+N69+N80</f>
        <v>233547.04107441631</v>
      </c>
    </row>
    <row r="83" spans="1:14">
      <c r="B83" s="33"/>
      <c r="C83" s="34"/>
      <c r="D83" s="34"/>
      <c r="E83" s="34"/>
      <c r="F83" s="34"/>
      <c r="G83" s="34"/>
      <c r="H83" s="34"/>
      <c r="I83" s="34"/>
      <c r="J83" s="34"/>
      <c r="K83" s="34"/>
      <c r="L83" s="34"/>
      <c r="M83" s="34"/>
      <c r="N83" s="35"/>
    </row>
    <row r="84" spans="1:14">
      <c r="B84" s="64" t="s">
        <v>2086</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750" t="s">
        <v>2110</v>
      </c>
      <c r="C86" s="751"/>
      <c r="D86" s="751"/>
      <c r="E86" s="751"/>
      <c r="F86" s="751"/>
      <c r="G86" s="751"/>
      <c r="H86" s="751"/>
      <c r="I86" s="269"/>
      <c r="J86" s="289"/>
      <c r="K86" s="257" t="s">
        <v>2087</v>
      </c>
      <c r="L86" s="789" t="s">
        <v>2088</v>
      </c>
      <c r="M86" s="790"/>
      <c r="N86" s="258"/>
    </row>
    <row r="87" spans="1:14">
      <c r="B87" s="791" t="s">
        <v>2111</v>
      </c>
      <c r="C87" s="792"/>
      <c r="D87" s="792"/>
      <c r="E87" s="792"/>
      <c r="F87" s="792"/>
      <c r="G87" s="792"/>
      <c r="H87" s="792"/>
      <c r="I87" s="87"/>
      <c r="J87" s="88"/>
      <c r="K87" s="259">
        <v>0.2</v>
      </c>
      <c r="L87" s="793">
        <f>N82*K87</f>
        <v>46709.408214883268</v>
      </c>
      <c r="M87" s="794"/>
      <c r="N87" s="51"/>
    </row>
    <row r="88" spans="1:14">
      <c r="B88" s="89" t="s">
        <v>2090</v>
      </c>
      <c r="C88" s="90"/>
      <c r="D88" s="90"/>
      <c r="E88" s="90"/>
      <c r="F88" s="90"/>
      <c r="G88" s="90"/>
      <c r="H88" s="90"/>
      <c r="I88" s="87"/>
      <c r="J88" s="88"/>
      <c r="K88" s="259">
        <v>0.05</v>
      </c>
      <c r="L88" s="793">
        <f>N82*K88</f>
        <v>11677.352053720817</v>
      </c>
      <c r="M88" s="794"/>
      <c r="N88" s="51"/>
    </row>
    <row r="89" spans="1:14" ht="15.75" thickBot="1">
      <c r="B89" s="91" t="s">
        <v>2091</v>
      </c>
      <c r="C89" s="92"/>
      <c r="D89" s="92"/>
      <c r="E89" s="92"/>
      <c r="F89" s="92"/>
      <c r="G89" s="92"/>
      <c r="H89" s="92"/>
      <c r="I89" s="93"/>
      <c r="J89" s="94"/>
      <c r="K89" s="260">
        <v>0.05</v>
      </c>
      <c r="L89" s="795">
        <f>N82*K89</f>
        <v>11677.352053720817</v>
      </c>
      <c r="M89" s="796"/>
      <c r="N89" s="51"/>
    </row>
    <row r="90" spans="1:14" ht="15.75" thickBot="1">
      <c r="B90" s="759" t="s">
        <v>2072</v>
      </c>
      <c r="C90" s="760"/>
      <c r="D90" s="760"/>
      <c r="E90" s="760"/>
      <c r="F90" s="760"/>
      <c r="G90" s="760"/>
      <c r="H90" s="760"/>
      <c r="I90" s="760"/>
      <c r="J90" s="760"/>
      <c r="K90" s="760"/>
      <c r="L90" s="760"/>
      <c r="M90" s="761"/>
      <c r="N90" s="52">
        <f>L87+L88+L89</f>
        <v>70064.112322324901</v>
      </c>
    </row>
    <row r="91" spans="1:14" ht="15.75" thickBot="1">
      <c r="B91" s="33"/>
      <c r="C91" s="34"/>
      <c r="D91" s="34"/>
      <c r="E91" s="34"/>
      <c r="F91" s="34"/>
      <c r="G91" s="34"/>
      <c r="H91" s="34"/>
      <c r="I91" s="34"/>
      <c r="J91" s="34"/>
      <c r="K91" s="34"/>
      <c r="L91" s="34"/>
      <c r="M91" s="34"/>
      <c r="N91" s="35"/>
    </row>
    <row r="92" spans="1:14" ht="15.75" thickBot="1">
      <c r="A92" t="s">
        <v>2114</v>
      </c>
      <c r="B92" s="759" t="s">
        <v>2113</v>
      </c>
      <c r="C92" s="760"/>
      <c r="D92" s="760"/>
      <c r="E92" s="760"/>
      <c r="F92" s="760"/>
      <c r="G92" s="760"/>
      <c r="H92" s="760"/>
      <c r="I92" s="760"/>
      <c r="J92" s="760"/>
      <c r="K92" s="760"/>
      <c r="L92" s="760"/>
      <c r="M92" s="761"/>
      <c r="N92" s="166">
        <f>N82+N90</f>
        <v>303611.1533967412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2093</v>
      </c>
      <c r="F97" s="53"/>
      <c r="G97" s="53"/>
      <c r="H97" s="53"/>
      <c r="I97" s="53"/>
      <c r="J97" s="53"/>
      <c r="K97" s="12"/>
      <c r="L97" s="12"/>
      <c r="M97" s="12"/>
      <c r="N97" s="17"/>
    </row>
    <row r="98" spans="2:14">
      <c r="B98" s="16"/>
      <c r="C98" s="12"/>
      <c r="D98" s="12"/>
      <c r="E98" s="12" t="s">
        <v>2094</v>
      </c>
      <c r="F98" s="12"/>
      <c r="G98" s="12"/>
      <c r="H98" s="12"/>
      <c r="I98" s="12"/>
      <c r="J98" s="12"/>
      <c r="K98" s="12"/>
      <c r="L98" s="12"/>
      <c r="M98" s="12"/>
      <c r="N98" s="17"/>
    </row>
    <row r="99" spans="2:14">
      <c r="B99" s="16"/>
      <c r="C99" s="12"/>
      <c r="D99" s="12"/>
      <c r="E99" s="12" t="s">
        <v>2095</v>
      </c>
      <c r="F99" s="12"/>
      <c r="G99" s="12"/>
      <c r="H99" s="12"/>
      <c r="I99" s="12"/>
      <c r="J99" s="12"/>
      <c r="K99" s="12"/>
      <c r="L99" s="12"/>
      <c r="M99" s="12"/>
      <c r="N99" s="17"/>
    </row>
    <row r="100" spans="2:14">
      <c r="B100" s="16"/>
      <c r="C100" s="12"/>
      <c r="D100" s="12"/>
      <c r="E100" s="12" t="s">
        <v>2096</v>
      </c>
      <c r="F100" s="12"/>
      <c r="G100" s="12"/>
      <c r="H100" s="12"/>
      <c r="I100" s="12"/>
      <c r="J100" s="12"/>
      <c r="K100" s="12"/>
      <c r="L100" s="12"/>
      <c r="M100" s="12"/>
      <c r="N100" s="17"/>
    </row>
    <row r="101" spans="2:14" ht="15.75" thickBot="1">
      <c r="B101" s="16"/>
      <c r="C101" s="12"/>
      <c r="D101" s="12"/>
      <c r="E101" s="12"/>
      <c r="F101" s="12" t="s">
        <v>7</v>
      </c>
      <c r="G101" s="12"/>
      <c r="H101" s="12"/>
      <c r="I101" s="12"/>
      <c r="J101" s="12"/>
      <c r="K101" s="12"/>
      <c r="L101" s="12"/>
      <c r="M101" s="12"/>
      <c r="N101" s="17"/>
    </row>
    <row r="102" spans="2:14">
      <c r="B102" s="203" t="s">
        <v>2097</v>
      </c>
      <c r="C102" s="204"/>
      <c r="D102" s="204"/>
      <c r="E102" s="204"/>
      <c r="F102" s="204"/>
      <c r="G102" s="204"/>
      <c r="H102" s="204"/>
      <c r="I102" s="204"/>
      <c r="J102" s="204"/>
      <c r="K102" s="204"/>
      <c r="L102" s="204"/>
      <c r="M102" s="204"/>
      <c r="N102" s="205"/>
    </row>
    <row r="103" spans="2:14">
      <c r="B103" s="206"/>
      <c r="C103" s="207"/>
      <c r="D103" s="207"/>
      <c r="E103" s="207"/>
      <c r="F103" s="207"/>
      <c r="G103" s="207"/>
      <c r="H103" s="207"/>
      <c r="I103" s="207"/>
      <c r="J103" s="207"/>
      <c r="K103" s="207"/>
      <c r="L103" s="207"/>
      <c r="M103" s="207"/>
      <c r="N103" s="208"/>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ht="15.75" thickBot="1">
      <c r="B106" s="209"/>
      <c r="C106" s="210"/>
      <c r="D106" s="210"/>
      <c r="E106" s="210"/>
      <c r="F106" s="210"/>
      <c r="G106" s="210"/>
      <c r="H106" s="210"/>
      <c r="I106" s="210"/>
      <c r="J106" s="210"/>
      <c r="K106" s="210"/>
      <c r="L106" s="210"/>
      <c r="M106" s="210"/>
      <c r="N106" s="211"/>
    </row>
    <row r="107" spans="2:14">
      <c r="B107" s="212"/>
      <c r="C107" s="213"/>
      <c r="D107" s="213"/>
      <c r="E107" s="213"/>
      <c r="F107" s="213"/>
      <c r="G107" s="213"/>
      <c r="H107" s="213"/>
      <c r="I107" s="213"/>
      <c r="J107" s="213"/>
      <c r="K107" s="213"/>
      <c r="L107" s="213"/>
      <c r="M107" s="213"/>
      <c r="N107" s="214"/>
    </row>
    <row r="108" spans="2:14">
      <c r="B108" s="198" t="s">
        <v>2098</v>
      </c>
      <c r="C108" s="31"/>
      <c r="D108" s="31"/>
      <c r="E108" s="31"/>
      <c r="F108" s="31"/>
      <c r="G108" s="31"/>
      <c r="H108" s="31"/>
      <c r="I108" s="31"/>
      <c r="J108" s="31"/>
      <c r="K108" s="31"/>
      <c r="L108" s="31"/>
      <c r="M108" s="31"/>
      <c r="N108" s="32"/>
    </row>
    <row r="109" spans="2:14" ht="15" customHeight="1">
      <c r="B109" s="797" t="s">
        <v>2099</v>
      </c>
      <c r="C109" s="798"/>
      <c r="D109" s="798"/>
      <c r="E109" s="798"/>
      <c r="F109" s="798"/>
      <c r="G109" s="798"/>
      <c r="H109" s="798"/>
      <c r="I109" s="798"/>
      <c r="J109" s="798"/>
      <c r="K109" s="798"/>
      <c r="L109" s="798"/>
      <c r="M109" s="798"/>
      <c r="N109" s="799"/>
    </row>
    <row r="110" spans="2:14" ht="15" customHeight="1">
      <c r="B110" s="797"/>
      <c r="C110" s="798"/>
      <c r="D110" s="798"/>
      <c r="E110" s="798"/>
      <c r="F110" s="798"/>
      <c r="G110" s="798"/>
      <c r="H110" s="798"/>
      <c r="I110" s="798"/>
      <c r="J110" s="798"/>
      <c r="K110" s="798"/>
      <c r="L110" s="798"/>
      <c r="M110" s="798"/>
      <c r="N110" s="799"/>
    </row>
    <row r="111" spans="2:14" ht="30" customHeight="1">
      <c r="B111" s="800" t="s">
        <v>2100</v>
      </c>
      <c r="C111" s="801"/>
      <c r="D111" s="801"/>
      <c r="E111" s="801"/>
      <c r="F111" s="801"/>
      <c r="G111" s="801"/>
      <c r="H111" s="801"/>
      <c r="I111" s="801"/>
      <c r="J111" s="801"/>
      <c r="K111" s="801"/>
      <c r="L111" s="801"/>
      <c r="M111" s="801"/>
      <c r="N111" s="802"/>
    </row>
    <row r="112" spans="2:14">
      <c r="B112" s="800"/>
      <c r="C112" s="801"/>
      <c r="D112" s="801"/>
      <c r="E112" s="801"/>
      <c r="F112" s="801"/>
      <c r="G112" s="801"/>
      <c r="H112" s="801"/>
      <c r="I112" s="801"/>
      <c r="J112" s="801"/>
      <c r="K112" s="801"/>
      <c r="L112" s="801"/>
      <c r="M112" s="801"/>
      <c r="N112" s="802"/>
    </row>
    <row r="113" spans="2:14">
      <c r="B113" s="286"/>
      <c r="C113" s="287"/>
      <c r="D113" s="287"/>
      <c r="E113" s="287"/>
      <c r="F113" s="287"/>
      <c r="G113" s="287"/>
      <c r="H113" s="287"/>
      <c r="I113" s="287"/>
      <c r="J113" s="287"/>
      <c r="K113" s="287"/>
      <c r="L113" s="287"/>
      <c r="M113" s="287"/>
      <c r="N113" s="288"/>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198"/>
      <c r="C116" s="31"/>
      <c r="D116" s="31"/>
      <c r="E116" s="31"/>
      <c r="F116" s="31"/>
      <c r="G116" s="31"/>
      <c r="H116" s="31"/>
      <c r="I116" s="31"/>
      <c r="J116" s="31"/>
      <c r="K116" s="31"/>
      <c r="L116" s="31"/>
      <c r="M116" s="31"/>
      <c r="N116" s="32"/>
    </row>
    <row r="117" spans="2:14">
      <c r="B117" s="16"/>
      <c r="C117" s="12"/>
      <c r="D117" s="12"/>
      <c r="E117" s="12" t="s">
        <v>2093</v>
      </c>
      <c r="F117" s="53"/>
      <c r="G117" s="53"/>
      <c r="H117" s="12"/>
      <c r="I117" s="12"/>
      <c r="J117" s="12"/>
      <c r="K117" s="12"/>
      <c r="L117" s="12"/>
      <c r="M117" s="12"/>
      <c r="N117" s="17"/>
    </row>
    <row r="118" spans="2:14">
      <c r="B118" s="16"/>
      <c r="C118" s="12"/>
      <c r="D118" s="12"/>
      <c r="E118" s="54" t="s">
        <v>2094</v>
      </c>
      <c r="F118" s="12"/>
      <c r="G118" s="12"/>
      <c r="H118" s="54"/>
      <c r="I118" s="54"/>
      <c r="J118" s="54"/>
      <c r="K118" s="12"/>
      <c r="L118" s="12"/>
      <c r="M118" s="12"/>
      <c r="N118" s="17"/>
    </row>
    <row r="119" spans="2:14">
      <c r="B119" s="16"/>
      <c r="C119" s="12"/>
      <c r="D119" s="12"/>
      <c r="E119" s="55" t="s">
        <v>2101</v>
      </c>
      <c r="F119" s="12"/>
      <c r="G119" s="12"/>
      <c r="H119" s="55"/>
      <c r="I119" s="55"/>
      <c r="J119" s="55"/>
      <c r="K119" s="12"/>
      <c r="L119" s="12"/>
      <c r="M119" s="12"/>
      <c r="N119" s="17"/>
    </row>
    <row r="120" spans="2:14">
      <c r="B120" s="56"/>
      <c r="C120" s="31"/>
      <c r="D120" s="31"/>
      <c r="E120" s="12" t="s">
        <v>2096</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2102</v>
      </c>
      <c r="C122" s="55"/>
      <c r="D122" s="55"/>
      <c r="E122" s="12"/>
      <c r="F122" s="12"/>
      <c r="G122" s="12"/>
      <c r="H122" s="12"/>
      <c r="I122" s="12"/>
      <c r="J122" s="736"/>
      <c r="K122" s="736"/>
      <c r="L122" s="736"/>
      <c r="M122" s="736"/>
      <c r="N122" s="737"/>
    </row>
    <row r="123" spans="2:14" ht="15.75" thickBot="1">
      <c r="B123" s="216" t="s">
        <v>2103</v>
      </c>
      <c r="C123" s="343"/>
      <c r="D123" s="343"/>
      <c r="E123" s="57"/>
      <c r="F123" s="57"/>
      <c r="G123" s="57"/>
      <c r="H123" s="57"/>
      <c r="I123" s="57"/>
      <c r="J123" s="738"/>
      <c r="K123" s="738"/>
      <c r="L123" s="738"/>
      <c r="M123" s="738"/>
      <c r="N123" s="739"/>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324</v>
      </c>
      <c r="C31" s="81" t="s">
        <v>2178</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819</v>
      </c>
      <c r="B36" s="772" t="str">
        <f>VLOOKUP(A36,EQUIPOS!A6:D154,3,FALSE)</f>
        <v>Cargador : Potencia en el volante 125 hp, Clasificación de RPM del motor 2300.</v>
      </c>
      <c r="C36" s="773"/>
      <c r="D36" s="773"/>
      <c r="E36" s="773"/>
      <c r="F36" s="773"/>
      <c r="G36" s="773"/>
      <c r="H36" s="774"/>
      <c r="I36" s="222"/>
      <c r="J36" s="223"/>
      <c r="K36" s="224">
        <f>VLOOKUP(A36,EQUIPOS!A6:D163,4,FALSE)</f>
        <v>165414.51938850479</v>
      </c>
      <c r="L36" s="225"/>
      <c r="M36" s="226">
        <v>30</v>
      </c>
      <c r="N36" s="227">
        <f>K36/M36</f>
        <v>5513.8173129501602</v>
      </c>
    </row>
    <row r="37" spans="1:14">
      <c r="A37" s="113" t="s">
        <v>837</v>
      </c>
      <c r="B37" s="772" t="str">
        <f>VLOOKUP(A37,EQUIPOS!A7:D154,3,FALSE)</f>
        <v>Compactador neumático de Potencia 70 HP, peso de 13 ton</v>
      </c>
      <c r="C37" s="773"/>
      <c r="D37" s="773"/>
      <c r="E37" s="773"/>
      <c r="F37" s="773"/>
      <c r="G37" s="773"/>
      <c r="H37" s="774"/>
      <c r="I37" s="222"/>
      <c r="J37" s="223"/>
      <c r="K37" s="224">
        <f>VLOOKUP(A37,EQUIPOS!A7:D164,4,FALSE)</f>
        <v>136681.41876730914</v>
      </c>
      <c r="L37" s="225"/>
      <c r="M37" s="226">
        <v>8</v>
      </c>
      <c r="N37" s="227">
        <f t="shared" ref="N37:N43" si="0">K37/M37</f>
        <v>17085.177345913642</v>
      </c>
    </row>
    <row r="38" spans="1:14">
      <c r="A38" t="s">
        <v>827</v>
      </c>
      <c r="B38" s="772" t="str">
        <f>VLOOKUP(A38,EQUIPOS!A8:D154,3,FALSE)</f>
        <v>Compactador de Rodillo POTENCIA: 99HP, PESO: 8 ton</v>
      </c>
      <c r="C38" s="773"/>
      <c r="D38" s="773"/>
      <c r="E38" s="773"/>
      <c r="F38" s="773"/>
      <c r="G38" s="773"/>
      <c r="H38" s="774"/>
      <c r="I38" s="222"/>
      <c r="J38" s="223"/>
      <c r="K38" s="224">
        <f>VLOOKUP(A38,EQUIPOS!A8:D165,4,FALSE)</f>
        <v>118174.3302919812</v>
      </c>
      <c r="L38" s="225"/>
      <c r="M38" s="226">
        <v>8</v>
      </c>
      <c r="N38" s="227">
        <f t="shared" si="0"/>
        <v>14771.79128649765</v>
      </c>
    </row>
    <row r="39" spans="1:14">
      <c r="A39" t="s">
        <v>975</v>
      </c>
      <c r="B39" s="772" t="str">
        <f>VLOOKUP(A39,EQUIPOS!A9:D154,3,FALSE)</f>
        <v>Planta de asfalto en caliente</v>
      </c>
      <c r="C39" s="773"/>
      <c r="D39" s="773"/>
      <c r="E39" s="773"/>
      <c r="F39" s="773"/>
      <c r="G39" s="773"/>
      <c r="H39" s="774"/>
      <c r="I39" s="222"/>
      <c r="J39" s="223"/>
      <c r="K39" s="224">
        <f>VLOOKUP(A39,EQUIPOS!A9:D166,4,FALSE)</f>
        <v>627867.38776754192</v>
      </c>
      <c r="L39" s="225"/>
      <c r="M39" s="226">
        <v>8</v>
      </c>
      <c r="N39" s="227">
        <f t="shared" si="0"/>
        <v>78483.42347094274</v>
      </c>
    </row>
    <row r="40" spans="1:14">
      <c r="A40" t="s">
        <v>981</v>
      </c>
      <c r="B40" s="772" t="str">
        <f>VLOOKUP(A40,EQUIPOS!A10:D154,3,FALSE)</f>
        <v>Planta trituradora</v>
      </c>
      <c r="C40" s="773"/>
      <c r="D40" s="773"/>
      <c r="E40" s="773"/>
      <c r="F40" s="773"/>
      <c r="G40" s="773"/>
      <c r="H40" s="774"/>
      <c r="I40" s="222"/>
      <c r="J40" s="223"/>
      <c r="K40" s="224">
        <f>VLOOKUP(A40,EQUIPOS!A10:D167,4,FALSE)</f>
        <v>522759.86824479204</v>
      </c>
      <c r="L40" s="225"/>
      <c r="M40" s="226">
        <v>30</v>
      </c>
      <c r="N40" s="227">
        <f t="shared" si="0"/>
        <v>17425.32894149307</v>
      </c>
    </row>
    <row r="41" spans="1:14">
      <c r="A41" t="s">
        <v>1007</v>
      </c>
      <c r="B41" s="772" t="str">
        <f>VLOOKUP(A41,EQUIPOS!A11:D155,3,FALSE)</f>
        <v xml:space="preserve">Retroexcavadora E-200 sobre orugas
</v>
      </c>
      <c r="C41" s="773"/>
      <c r="D41" s="773"/>
      <c r="E41" s="773"/>
      <c r="F41" s="773"/>
      <c r="G41" s="773"/>
      <c r="H41" s="774"/>
      <c r="I41" s="222"/>
      <c r="J41" s="223"/>
      <c r="K41" s="224">
        <f>VLOOKUP(A41,EQUIPOS!A11:D168,4,FALSE)</f>
        <v>210024.19001165734</v>
      </c>
      <c r="L41" s="225"/>
      <c r="M41" s="226">
        <v>30</v>
      </c>
      <c r="N41" s="227">
        <f t="shared" si="0"/>
        <v>7000.806333721911</v>
      </c>
    </row>
    <row r="42" spans="1:14">
      <c r="A42" t="s">
        <v>1059</v>
      </c>
      <c r="B42" s="772" t="str">
        <f>VLOOKUP(A42,EQUIPOS!A12:D156,3,FALSE)</f>
        <v xml:space="preserve">Terminadora de asfalto (Finisher), potencia en el volante 174 HP, R=20M3/H, velocidad de desplazamiento 114 m/min
</v>
      </c>
      <c r="C42" s="773"/>
      <c r="D42" s="773"/>
      <c r="E42" s="773"/>
      <c r="F42" s="773"/>
      <c r="G42" s="773"/>
      <c r="H42" s="774"/>
      <c r="I42" s="222"/>
      <c r="J42" s="223"/>
      <c r="K42" s="224">
        <f>VLOOKUP(A42,EQUIPOS!A12:D169,4,FALSE)</f>
        <v>222361.14354313904</v>
      </c>
      <c r="L42" s="225"/>
      <c r="M42" s="226">
        <v>8</v>
      </c>
      <c r="N42" s="227">
        <f t="shared" si="0"/>
        <v>27795.14294289238</v>
      </c>
    </row>
    <row r="43" spans="1:14">
      <c r="A43" t="s">
        <v>1077</v>
      </c>
      <c r="B43" s="772" t="str">
        <f>VLOOKUP(A43,EQUIPOS!A13:D157,3,FALSE)</f>
        <v>Volqueta 6 m3</v>
      </c>
      <c r="C43" s="773"/>
      <c r="D43" s="773"/>
      <c r="E43" s="773"/>
      <c r="F43" s="773"/>
      <c r="G43" s="773"/>
      <c r="H43" s="774"/>
      <c r="I43" s="222"/>
      <c r="J43" s="223"/>
      <c r="K43" s="224">
        <f>VLOOKUP(A43,EQUIPOS!A13:D170,4,FALSE)</f>
        <v>91509.332647680494</v>
      </c>
      <c r="L43" s="225"/>
      <c r="M43" s="226">
        <v>8</v>
      </c>
      <c r="N43" s="227">
        <f t="shared" si="0"/>
        <v>11438.666580960062</v>
      </c>
    </row>
    <row r="44" spans="1:14">
      <c r="B44" s="772"/>
      <c r="C44" s="773"/>
      <c r="D44" s="773"/>
      <c r="E44" s="773"/>
      <c r="F44" s="773"/>
      <c r="G44" s="773"/>
      <c r="H44" s="774"/>
      <c r="I44" s="775"/>
      <c r="J44" s="756"/>
      <c r="K44" s="224"/>
      <c r="L44" s="776"/>
      <c r="M44" s="777"/>
      <c r="N44" s="227"/>
    </row>
    <row r="45" spans="1:14">
      <c r="B45" s="772"/>
      <c r="C45" s="773"/>
      <c r="D45" s="773"/>
      <c r="E45" s="778"/>
      <c r="F45" s="773"/>
      <c r="G45" s="773"/>
      <c r="H45" s="774"/>
      <c r="I45" s="36"/>
      <c r="J45" s="37"/>
      <c r="K45" s="229"/>
      <c r="L45" s="231"/>
      <c r="M45" s="232"/>
      <c r="N45" s="233"/>
    </row>
    <row r="46" spans="1:14">
      <c r="B46" s="779" t="s">
        <v>2105</v>
      </c>
      <c r="C46" s="780"/>
      <c r="D46" s="780"/>
      <c r="E46" s="38"/>
      <c r="F46" s="39"/>
      <c r="G46" s="39"/>
      <c r="H46" s="40"/>
      <c r="I46" s="36"/>
      <c r="J46" s="37"/>
      <c r="K46" s="234"/>
      <c r="L46" s="231"/>
      <c r="M46" s="351">
        <v>0.1</v>
      </c>
      <c r="N46" s="295">
        <f>N80*M46</f>
        <v>1065.8882903278056</v>
      </c>
    </row>
    <row r="47" spans="1:14" ht="15.75" thickBot="1">
      <c r="B47" s="772"/>
      <c r="C47" s="773"/>
      <c r="D47" s="773"/>
      <c r="E47" s="773"/>
      <c r="F47" s="773"/>
      <c r="G47" s="773"/>
      <c r="H47" s="774"/>
      <c r="I47" s="781"/>
      <c r="J47" s="782"/>
      <c r="K47" s="41"/>
      <c r="L47" s="783"/>
      <c r="M47" s="784"/>
      <c r="N47" s="105"/>
    </row>
    <row r="48" spans="1:14" ht="15.75" thickBot="1">
      <c r="B48" s="759" t="s">
        <v>2072</v>
      </c>
      <c r="C48" s="760"/>
      <c r="D48" s="760"/>
      <c r="E48" s="760"/>
      <c r="F48" s="760"/>
      <c r="G48" s="760"/>
      <c r="H48" s="760"/>
      <c r="I48" s="760"/>
      <c r="J48" s="760"/>
      <c r="K48" s="760"/>
      <c r="L48" s="760"/>
      <c r="M48" s="761"/>
      <c r="N48" s="344">
        <f>SUM(N36:N47)</f>
        <v>180580.04250569941</v>
      </c>
    </row>
    <row r="49" spans="1:14">
      <c r="B49" s="235"/>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750" t="s">
        <v>2063</v>
      </c>
      <c r="C52" s="751"/>
      <c r="D52" s="751"/>
      <c r="E52" s="751"/>
      <c r="F52" s="751"/>
      <c r="G52" s="751"/>
      <c r="H52" s="751"/>
      <c r="I52" s="752"/>
      <c r="J52" s="270" t="s">
        <v>2065</v>
      </c>
      <c r="K52" s="85" t="s">
        <v>2066</v>
      </c>
      <c r="L52" s="753" t="s">
        <v>2074</v>
      </c>
      <c r="M52" s="752"/>
      <c r="N52" s="86" t="s">
        <v>2071</v>
      </c>
    </row>
    <row r="53" spans="1:14">
      <c r="A53" t="s">
        <v>1117</v>
      </c>
      <c r="B53" s="43" t="str">
        <f>VLOOKUP(A53,MATERIALES!A5:D373,3,FALSE)</f>
        <v>Agregado Petreo para Triturar (Crudo)</v>
      </c>
      <c r="C53" s="236"/>
      <c r="D53" s="236"/>
      <c r="E53" s="236"/>
      <c r="F53" s="236"/>
      <c r="G53" s="236"/>
      <c r="H53" s="236"/>
      <c r="I53" s="223"/>
      <c r="J53" s="200" t="str">
        <f>VLOOKUP(A53,MATERIALES!A7:D645,2,FALSE)</f>
        <v>m3</v>
      </c>
      <c r="K53" s="237">
        <v>1.4</v>
      </c>
      <c r="L53" s="222"/>
      <c r="M53" s="352">
        <f>VLOOKUP(A53,MATERIALES!A5:D396,4,FALSE)</f>
        <v>26654.735894889112</v>
      </c>
      <c r="N53" s="227">
        <f>K53*M53</f>
        <v>37316.630252844756</v>
      </c>
    </row>
    <row r="54" spans="1:14">
      <c r="A54" s="108" t="s">
        <v>1131</v>
      </c>
      <c r="B54" s="43" t="str">
        <f>VLOOKUP(A54,MATERIALES!A6:D373,3,FALSE)</f>
        <v>Agua</v>
      </c>
      <c r="C54" s="236"/>
      <c r="D54" s="236"/>
      <c r="E54" s="236"/>
      <c r="F54" s="236"/>
      <c r="G54" s="236"/>
      <c r="H54" s="236"/>
      <c r="I54" s="223"/>
      <c r="J54" s="200" t="str">
        <f>VLOOKUP(A54,MATERIALES!A8:D646,2,FALSE)</f>
        <v>lt</v>
      </c>
      <c r="K54" s="237">
        <v>25</v>
      </c>
      <c r="L54" s="222"/>
      <c r="M54" s="352">
        <f>VLOOKUP(A54,MATERIALES!A6:D397,4,FALSE)</f>
        <v>56.024337816260008</v>
      </c>
      <c r="N54" s="227">
        <f>K54*M54</f>
        <v>1400.6084454065001</v>
      </c>
    </row>
    <row r="55" spans="1:14">
      <c r="B55" s="43"/>
      <c r="C55" s="236"/>
      <c r="D55" s="236"/>
      <c r="E55" s="236"/>
      <c r="F55" s="236"/>
      <c r="G55" s="236"/>
      <c r="H55" s="236"/>
      <c r="I55" s="223"/>
      <c r="J55" s="200"/>
      <c r="K55" s="237"/>
      <c r="L55" s="222"/>
      <c r="M55" s="238"/>
      <c r="N55" s="239"/>
    </row>
    <row r="56" spans="1:14">
      <c r="B56" s="43"/>
      <c r="C56" s="236"/>
      <c r="D56" s="236"/>
      <c r="E56" s="236"/>
      <c r="F56" s="236"/>
      <c r="G56" s="236"/>
      <c r="H56" s="236"/>
      <c r="I56" s="223"/>
      <c r="J56" s="200"/>
      <c r="K56" s="237"/>
      <c r="L56" s="222"/>
      <c r="M56" s="238"/>
      <c r="N56" s="239"/>
    </row>
    <row r="57" spans="1:14" ht="15.75" thickBot="1">
      <c r="B57" s="754"/>
      <c r="C57" s="755"/>
      <c r="D57" s="755"/>
      <c r="E57" s="755"/>
      <c r="F57" s="755"/>
      <c r="G57" s="755"/>
      <c r="H57" s="755"/>
      <c r="I57" s="756"/>
      <c r="J57" s="42"/>
      <c r="K57" s="44"/>
      <c r="L57" s="757"/>
      <c r="M57" s="758"/>
      <c r="N57" s="45"/>
    </row>
    <row r="58" spans="1:14" ht="15.75" thickBot="1">
      <c r="B58" s="759" t="s">
        <v>2072</v>
      </c>
      <c r="C58" s="760"/>
      <c r="D58" s="760"/>
      <c r="E58" s="760"/>
      <c r="F58" s="760"/>
      <c r="G58" s="760"/>
      <c r="H58" s="760"/>
      <c r="I58" s="760"/>
      <c r="J58" s="760"/>
      <c r="K58" s="760"/>
      <c r="L58" s="760"/>
      <c r="M58" s="761"/>
      <c r="N58" s="344">
        <f>SUM(N53:N57)</f>
        <v>38717.238698251254</v>
      </c>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8" t="s">
        <v>2076</v>
      </c>
      <c r="C62" s="269"/>
      <c r="D62" s="269"/>
      <c r="E62" s="269"/>
      <c r="F62" s="269"/>
      <c r="G62" s="269"/>
      <c r="H62" s="73" t="s">
        <v>2065</v>
      </c>
      <c r="I62" s="74" t="s">
        <v>2077</v>
      </c>
      <c r="J62" s="75" t="s">
        <v>2106</v>
      </c>
      <c r="K62" s="73" t="s">
        <v>2107</v>
      </c>
      <c r="L62" s="762" t="s">
        <v>2080</v>
      </c>
      <c r="M62" s="735"/>
      <c r="N62" s="76" t="s">
        <v>2071</v>
      </c>
    </row>
    <row r="63" spans="1:14">
      <c r="A63" t="s">
        <v>1852</v>
      </c>
      <c r="B63" s="46" t="str">
        <f>VLOOKUP(A63,TRANSPORTE!A5:D117,3,FALSE)</f>
        <v>Transporte de Material Crudo de Rio</v>
      </c>
      <c r="C63" s="272"/>
      <c r="D63" s="272"/>
      <c r="E63" s="272"/>
      <c r="F63" s="272"/>
      <c r="G63" s="272"/>
      <c r="H63" s="266" t="s">
        <v>2122</v>
      </c>
      <c r="I63" s="234">
        <v>1.4</v>
      </c>
      <c r="J63" s="241">
        <v>1</v>
      </c>
      <c r="K63" s="234">
        <f>I63*J63</f>
        <v>1.4</v>
      </c>
      <c r="L63" s="763">
        <f>VLOOKUP(A63,TRANSPORTE!A5:D117,4,FALSE)</f>
        <v>1355.0479121462611</v>
      </c>
      <c r="M63" s="764"/>
      <c r="N63" s="242">
        <f>K63*L63</f>
        <v>1897.0670770047655</v>
      </c>
    </row>
    <row r="64" spans="1:14">
      <c r="A64" t="s">
        <v>1952</v>
      </c>
      <c r="B64" s="46" t="str">
        <f>VLOOKUP(A64,TRANSPORTE!A6:D117,3,FALSE)</f>
        <v>Transporte de mezcla gruesa en Caliente MGC</v>
      </c>
      <c r="C64" s="47"/>
      <c r="D64" s="47"/>
      <c r="E64" s="47"/>
      <c r="F64" s="47"/>
      <c r="G64" s="47"/>
      <c r="H64" s="266" t="s">
        <v>2122</v>
      </c>
      <c r="I64" s="234">
        <v>1.25</v>
      </c>
      <c r="J64" s="241">
        <v>1</v>
      </c>
      <c r="K64" s="234">
        <f>I64*J64</f>
        <v>1.25</v>
      </c>
      <c r="L64" s="763">
        <f>VLOOKUP(A64,TRANSPORTE!A6:D117,4,FALSE)</f>
        <v>1355.0479121462611</v>
      </c>
      <c r="M64" s="764"/>
      <c r="N64" s="242">
        <f>K64*L64</f>
        <v>1693.8098901828264</v>
      </c>
    </row>
    <row r="65" spans="1:15">
      <c r="B65" s="46"/>
      <c r="C65" s="47"/>
      <c r="D65" s="47"/>
      <c r="E65" s="47"/>
      <c r="F65" s="47"/>
      <c r="G65" s="47"/>
      <c r="H65" s="243"/>
      <c r="I65" s="234"/>
      <c r="J65" s="234"/>
      <c r="K65" s="234"/>
      <c r="L65" s="244"/>
      <c r="M65" s="245"/>
      <c r="N65" s="246"/>
    </row>
    <row r="66" spans="1:15">
      <c r="B66" s="46"/>
      <c r="C66" s="47"/>
      <c r="D66" s="47"/>
      <c r="E66" s="47"/>
      <c r="F66" s="47"/>
      <c r="G66" s="47"/>
      <c r="H66" s="243"/>
      <c r="I66" s="234"/>
      <c r="J66" s="234"/>
      <c r="K66" s="234"/>
      <c r="L66" s="244"/>
      <c r="M66" s="245"/>
      <c r="N66" s="246"/>
    </row>
    <row r="67" spans="1:15">
      <c r="B67" s="46"/>
      <c r="C67" s="47"/>
      <c r="D67" s="47"/>
      <c r="E67" s="47"/>
      <c r="F67" s="47"/>
      <c r="G67" s="47"/>
      <c r="H67" s="243"/>
      <c r="I67" s="234"/>
      <c r="J67" s="234"/>
      <c r="K67" s="234"/>
      <c r="L67" s="244"/>
      <c r="M67" s="245"/>
      <c r="N67" s="246"/>
    </row>
    <row r="68" spans="1:15" ht="15.75" thickBot="1">
      <c r="B68" s="264"/>
      <c r="C68" s="265"/>
      <c r="D68" s="265"/>
      <c r="E68" s="265"/>
      <c r="F68" s="265"/>
      <c r="G68" s="265"/>
      <c r="H68" s="48"/>
      <c r="I68" s="124"/>
      <c r="J68" s="124"/>
      <c r="K68" s="124"/>
      <c r="L68" s="748"/>
      <c r="M68" s="749"/>
      <c r="N68" s="125"/>
    </row>
    <row r="69" spans="1:15" ht="15.75" thickBot="1">
      <c r="B69" s="765" t="s">
        <v>2072</v>
      </c>
      <c r="C69" s="766"/>
      <c r="D69" s="766"/>
      <c r="E69" s="766"/>
      <c r="F69" s="766"/>
      <c r="G69" s="766"/>
      <c r="H69" s="766"/>
      <c r="I69" s="766"/>
      <c r="J69" s="766"/>
      <c r="K69" s="766"/>
      <c r="L69" s="766"/>
      <c r="M69" s="767"/>
      <c r="N69" s="104">
        <f>N63+N64+N65+N66+N67</f>
        <v>3590.8769671875916</v>
      </c>
    </row>
    <row r="70" spans="1:15">
      <c r="B70" s="33"/>
      <c r="C70" s="34"/>
      <c r="D70" s="34"/>
      <c r="E70" s="34"/>
      <c r="F70" s="34"/>
      <c r="G70" s="34"/>
      <c r="H70" s="34"/>
      <c r="I70" s="34"/>
      <c r="J70" s="34"/>
      <c r="K70" s="34"/>
      <c r="L70" s="34"/>
      <c r="M70" s="34"/>
      <c r="N70" s="35"/>
    </row>
    <row r="71" spans="1:15">
      <c r="B71" s="64" t="s">
        <v>2081</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785" t="s">
        <v>2108</v>
      </c>
      <c r="C73" s="786"/>
      <c r="D73" s="786"/>
      <c r="E73" s="786"/>
      <c r="F73" s="786"/>
      <c r="G73" s="786"/>
      <c r="H73" s="786"/>
      <c r="I73" s="73" t="s">
        <v>2082</v>
      </c>
      <c r="J73" s="75" t="s">
        <v>2109</v>
      </c>
      <c r="K73" s="74" t="s">
        <v>2084</v>
      </c>
      <c r="L73" s="787" t="s">
        <v>2070</v>
      </c>
      <c r="M73" s="788"/>
      <c r="N73" s="98" t="s">
        <v>2071</v>
      </c>
    </row>
    <row r="74" spans="1:15">
      <c r="A74" t="s">
        <v>718</v>
      </c>
      <c r="B74" s="49" t="str">
        <f>VLOOKUP(A74,'MANO DE OBRA'!A8:D68,3,FALSE)</f>
        <v>Obrero (8)</v>
      </c>
      <c r="C74" s="47"/>
      <c r="D74" s="47"/>
      <c r="E74" s="47"/>
      <c r="F74" s="47"/>
      <c r="G74" s="47"/>
      <c r="H74" s="47"/>
      <c r="I74" s="247">
        <f>K74/J74*100</f>
        <v>270661.59999999998</v>
      </c>
      <c r="J74" s="248">
        <v>185</v>
      </c>
      <c r="K74" s="249">
        <f>VLOOKUP(A74,'MANO DE OBRA'!A8:D99,4,FALSE)</f>
        <v>500723.95999999996</v>
      </c>
      <c r="L74" s="50"/>
      <c r="M74" s="250">
        <v>72</v>
      </c>
      <c r="N74" s="345">
        <f>K74/M74</f>
        <v>6954.4994444444437</v>
      </c>
      <c r="O74" s="106"/>
    </row>
    <row r="75" spans="1:15">
      <c r="A75" t="s">
        <v>728</v>
      </c>
      <c r="B75" s="49" t="str">
        <f>VLOOKUP(A75,'MANO DE OBRA'!A8:D69,3,FALSE)</f>
        <v>Oficial</v>
      </c>
      <c r="C75" s="47"/>
      <c r="D75" s="47"/>
      <c r="E75" s="47"/>
      <c r="F75" s="47"/>
      <c r="G75" s="47"/>
      <c r="H75" s="47"/>
      <c r="I75" s="247">
        <f>K75/J75*100</f>
        <v>57668.23979157189</v>
      </c>
      <c r="J75" s="248">
        <v>185</v>
      </c>
      <c r="K75" s="249">
        <f>VLOOKUP(A75,'MANO DE OBRA'!A8:D100,4,FALSE)</f>
        <v>106686.24361440798</v>
      </c>
      <c r="L75" s="50"/>
      <c r="M75" s="254">
        <v>72</v>
      </c>
      <c r="N75" s="345">
        <f>K75/M75</f>
        <v>1481.7533835334443</v>
      </c>
    </row>
    <row r="76" spans="1:15">
      <c r="A76" t="s">
        <v>756</v>
      </c>
      <c r="B76" s="49" t="str">
        <f>VLOOKUP(A76,'MANO DE OBRA'!A9:D70,3,FALSE)</f>
        <v>Rastrilleros (2)</v>
      </c>
      <c r="C76" s="47"/>
      <c r="D76" s="47"/>
      <c r="E76" s="47"/>
      <c r="F76" s="47"/>
      <c r="G76" s="47"/>
      <c r="H76" s="47"/>
      <c r="I76" s="247">
        <f>K76/J76*100</f>
        <v>86502.359687357821</v>
      </c>
      <c r="J76" s="248">
        <v>185</v>
      </c>
      <c r="K76" s="249">
        <f>VLOOKUP(A76,'MANO DE OBRA'!A9:D101,4,FALSE)</f>
        <v>160029.36542161196</v>
      </c>
      <c r="L76" s="50"/>
      <c r="M76" s="255">
        <v>72</v>
      </c>
      <c r="N76" s="345">
        <f>K76/M76</f>
        <v>2222.630075300166</v>
      </c>
    </row>
    <row r="77" spans="1:15">
      <c r="B77" s="49"/>
      <c r="C77" s="47"/>
      <c r="D77" s="47"/>
      <c r="E77" s="47"/>
      <c r="F77" s="47"/>
      <c r="G77" s="47"/>
      <c r="H77" s="47"/>
      <c r="I77" s="234"/>
      <c r="J77" s="252"/>
      <c r="K77" s="253"/>
      <c r="L77" s="273"/>
      <c r="M77" s="255"/>
      <c r="N77" s="251"/>
    </row>
    <row r="78" spans="1:15">
      <c r="B78" s="49"/>
      <c r="C78" s="47"/>
      <c r="D78" s="47"/>
      <c r="E78" s="47"/>
      <c r="F78" s="47"/>
      <c r="G78" s="47"/>
      <c r="H78" s="47"/>
      <c r="I78" s="234"/>
      <c r="J78" s="252"/>
      <c r="K78" s="253"/>
      <c r="L78" s="273"/>
      <c r="M78" s="255"/>
      <c r="N78" s="251"/>
    </row>
    <row r="79" spans="1:15" ht="15.75" thickBot="1">
      <c r="B79" s="746"/>
      <c r="C79" s="747"/>
      <c r="D79" s="747"/>
      <c r="E79" s="747"/>
      <c r="F79" s="747"/>
      <c r="G79" s="747"/>
      <c r="H79" s="747"/>
      <c r="I79" s="124"/>
      <c r="J79" s="124"/>
      <c r="K79" s="124"/>
      <c r="L79" s="847"/>
      <c r="M79" s="847"/>
      <c r="N79" s="125"/>
    </row>
    <row r="80" spans="1:15" ht="15.75" thickBot="1">
      <c r="B80" s="765" t="s">
        <v>2072</v>
      </c>
      <c r="C80" s="766"/>
      <c r="D80" s="766"/>
      <c r="E80" s="766"/>
      <c r="F80" s="766"/>
      <c r="G80" s="766"/>
      <c r="H80" s="766"/>
      <c r="I80" s="766"/>
      <c r="J80" s="766"/>
      <c r="K80" s="766"/>
      <c r="L80" s="766"/>
      <c r="M80" s="767"/>
      <c r="N80" s="401">
        <f>SUM(N74:N79)</f>
        <v>10658.882903278056</v>
      </c>
    </row>
    <row r="81" spans="1:14" ht="15.75" thickBot="1">
      <c r="B81" s="33"/>
      <c r="C81" s="34"/>
      <c r="D81" s="34"/>
      <c r="E81" s="34"/>
      <c r="F81" s="34"/>
      <c r="G81" s="34"/>
      <c r="H81" s="34"/>
      <c r="I81" s="34"/>
      <c r="J81" s="34"/>
      <c r="K81" s="34"/>
      <c r="L81" s="34"/>
      <c r="M81" s="34"/>
      <c r="N81" s="35"/>
    </row>
    <row r="82" spans="1:14" ht="15.75" thickBot="1">
      <c r="B82" s="759" t="s">
        <v>2085</v>
      </c>
      <c r="C82" s="760"/>
      <c r="D82" s="760"/>
      <c r="E82" s="760"/>
      <c r="F82" s="760"/>
      <c r="G82" s="760"/>
      <c r="H82" s="760"/>
      <c r="I82" s="760"/>
      <c r="J82" s="760"/>
      <c r="K82" s="760"/>
      <c r="L82" s="760"/>
      <c r="M82" s="761"/>
      <c r="N82" s="99">
        <f>N48+N58+N69+N80</f>
        <v>233547.04107441631</v>
      </c>
    </row>
    <row r="83" spans="1:14">
      <c r="B83" s="33"/>
      <c r="C83" s="34"/>
      <c r="D83" s="34"/>
      <c r="E83" s="34"/>
      <c r="F83" s="34"/>
      <c r="G83" s="34"/>
      <c r="H83" s="34"/>
      <c r="I83" s="34"/>
      <c r="J83" s="34"/>
      <c r="K83" s="34"/>
      <c r="L83" s="34"/>
      <c r="M83" s="34"/>
      <c r="N83" s="35"/>
    </row>
    <row r="84" spans="1:14">
      <c r="B84" s="64" t="s">
        <v>2086</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750" t="s">
        <v>2110</v>
      </c>
      <c r="C86" s="751"/>
      <c r="D86" s="751"/>
      <c r="E86" s="751"/>
      <c r="F86" s="751"/>
      <c r="G86" s="751"/>
      <c r="H86" s="751"/>
      <c r="I86" s="269"/>
      <c r="J86" s="289"/>
      <c r="K86" s="257" t="s">
        <v>2087</v>
      </c>
      <c r="L86" s="789" t="s">
        <v>2088</v>
      </c>
      <c r="M86" s="790"/>
      <c r="N86" s="258"/>
    </row>
    <row r="87" spans="1:14">
      <c r="B87" s="791" t="s">
        <v>2111</v>
      </c>
      <c r="C87" s="792"/>
      <c r="D87" s="792"/>
      <c r="E87" s="792"/>
      <c r="F87" s="792"/>
      <c r="G87" s="792"/>
      <c r="H87" s="792"/>
      <c r="I87" s="87"/>
      <c r="J87" s="88"/>
      <c r="K87" s="259">
        <v>0.2</v>
      </c>
      <c r="L87" s="793">
        <f>N82*K87</f>
        <v>46709.408214883268</v>
      </c>
      <c r="M87" s="794"/>
      <c r="N87" s="51"/>
    </row>
    <row r="88" spans="1:14">
      <c r="B88" s="89" t="s">
        <v>2090</v>
      </c>
      <c r="C88" s="90"/>
      <c r="D88" s="90"/>
      <c r="E88" s="90"/>
      <c r="F88" s="90"/>
      <c r="G88" s="90"/>
      <c r="H88" s="90"/>
      <c r="I88" s="87"/>
      <c r="J88" s="88"/>
      <c r="K88" s="259">
        <v>0.05</v>
      </c>
      <c r="L88" s="793">
        <f>N82*K88</f>
        <v>11677.352053720817</v>
      </c>
      <c r="M88" s="794"/>
      <c r="N88" s="51"/>
    </row>
    <row r="89" spans="1:14" ht="15.75" thickBot="1">
      <c r="B89" s="91" t="s">
        <v>2091</v>
      </c>
      <c r="C89" s="92"/>
      <c r="D89" s="92"/>
      <c r="E89" s="92"/>
      <c r="F89" s="92"/>
      <c r="G89" s="92"/>
      <c r="H89" s="92"/>
      <c r="I89" s="93"/>
      <c r="J89" s="94"/>
      <c r="K89" s="260">
        <v>0.05</v>
      </c>
      <c r="L89" s="795">
        <f>N82*K89</f>
        <v>11677.352053720817</v>
      </c>
      <c r="M89" s="796"/>
      <c r="N89" s="51"/>
    </row>
    <row r="90" spans="1:14" ht="15.75" thickBot="1">
      <c r="B90" s="759" t="s">
        <v>2072</v>
      </c>
      <c r="C90" s="760"/>
      <c r="D90" s="760"/>
      <c r="E90" s="760"/>
      <c r="F90" s="760"/>
      <c r="G90" s="760"/>
      <c r="H90" s="760"/>
      <c r="I90" s="760"/>
      <c r="J90" s="760"/>
      <c r="K90" s="760"/>
      <c r="L90" s="760"/>
      <c r="M90" s="761"/>
      <c r="N90" s="52">
        <f>L87+L88+L89</f>
        <v>70064.112322324901</v>
      </c>
    </row>
    <row r="91" spans="1:14" ht="15.75" thickBot="1">
      <c r="B91" s="33"/>
      <c r="C91" s="34"/>
      <c r="D91" s="34"/>
      <c r="E91" s="34"/>
      <c r="F91" s="34"/>
      <c r="G91" s="34"/>
      <c r="H91" s="34"/>
      <c r="I91" s="34"/>
      <c r="J91" s="34"/>
      <c r="K91" s="34"/>
      <c r="L91" s="34"/>
      <c r="M91" s="34"/>
      <c r="N91" s="35"/>
    </row>
    <row r="92" spans="1:14" ht="15.75" thickBot="1">
      <c r="A92" t="s">
        <v>2114</v>
      </c>
      <c r="B92" s="759" t="s">
        <v>2113</v>
      </c>
      <c r="C92" s="760"/>
      <c r="D92" s="760"/>
      <c r="E92" s="760"/>
      <c r="F92" s="760"/>
      <c r="G92" s="760"/>
      <c r="H92" s="760"/>
      <c r="I92" s="760"/>
      <c r="J92" s="760"/>
      <c r="K92" s="760"/>
      <c r="L92" s="760"/>
      <c r="M92" s="761"/>
      <c r="N92" s="166">
        <f>N82+N90</f>
        <v>303611.1533967412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2093</v>
      </c>
      <c r="F97" s="53"/>
      <c r="G97" s="53"/>
      <c r="H97" s="53"/>
      <c r="I97" s="53"/>
      <c r="J97" s="53"/>
      <c r="K97" s="12"/>
      <c r="L97" s="12"/>
      <c r="M97" s="12"/>
      <c r="N97" s="17"/>
    </row>
    <row r="98" spans="2:14">
      <c r="B98" s="16"/>
      <c r="C98" s="12"/>
      <c r="D98" s="12"/>
      <c r="E98" s="12" t="s">
        <v>2094</v>
      </c>
      <c r="F98" s="12"/>
      <c r="G98" s="12"/>
      <c r="H98" s="12"/>
      <c r="I98" s="12"/>
      <c r="J98" s="12"/>
      <c r="K98" s="12"/>
      <c r="L98" s="12"/>
      <c r="M98" s="12"/>
      <c r="N98" s="17"/>
    </row>
    <row r="99" spans="2:14">
      <c r="B99" s="16"/>
      <c r="C99" s="12"/>
      <c r="D99" s="12"/>
      <c r="E99" s="12" t="s">
        <v>2095</v>
      </c>
      <c r="F99" s="12"/>
      <c r="G99" s="12"/>
      <c r="H99" s="12"/>
      <c r="I99" s="12"/>
      <c r="J99" s="12"/>
      <c r="K99" s="12"/>
      <c r="L99" s="12"/>
      <c r="M99" s="12"/>
      <c r="N99" s="17"/>
    </row>
    <row r="100" spans="2:14">
      <c r="B100" s="16"/>
      <c r="C100" s="12"/>
      <c r="D100" s="12"/>
      <c r="E100" s="12" t="s">
        <v>2096</v>
      </c>
      <c r="F100" s="12"/>
      <c r="G100" s="12"/>
      <c r="H100" s="12"/>
      <c r="I100" s="12"/>
      <c r="J100" s="12"/>
      <c r="K100" s="12"/>
      <c r="L100" s="12"/>
      <c r="M100" s="12"/>
      <c r="N100" s="17"/>
    </row>
    <row r="101" spans="2:14" ht="15.75" thickBot="1">
      <c r="B101" s="16"/>
      <c r="C101" s="12"/>
      <c r="D101" s="12"/>
      <c r="E101" s="12"/>
      <c r="F101" s="12" t="s">
        <v>7</v>
      </c>
      <c r="G101" s="12"/>
      <c r="H101" s="12"/>
      <c r="I101" s="12"/>
      <c r="J101" s="12"/>
      <c r="K101" s="12"/>
      <c r="L101" s="12"/>
      <c r="M101" s="12"/>
      <c r="N101" s="17"/>
    </row>
    <row r="102" spans="2:14">
      <c r="B102" s="203" t="s">
        <v>2097</v>
      </c>
      <c r="C102" s="204"/>
      <c r="D102" s="204"/>
      <c r="E102" s="204"/>
      <c r="F102" s="204"/>
      <c r="G102" s="204"/>
      <c r="H102" s="204"/>
      <c r="I102" s="204"/>
      <c r="J102" s="204"/>
      <c r="K102" s="204"/>
      <c r="L102" s="204"/>
      <c r="M102" s="204"/>
      <c r="N102" s="205"/>
    </row>
    <row r="103" spans="2:14">
      <c r="B103" s="206"/>
      <c r="C103" s="207"/>
      <c r="D103" s="207"/>
      <c r="E103" s="207"/>
      <c r="F103" s="207"/>
      <c r="G103" s="207"/>
      <c r="H103" s="207"/>
      <c r="I103" s="207"/>
      <c r="J103" s="207"/>
      <c r="K103" s="207"/>
      <c r="L103" s="207"/>
      <c r="M103" s="207"/>
      <c r="N103" s="208"/>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ht="15.75" thickBot="1">
      <c r="B106" s="209"/>
      <c r="C106" s="210"/>
      <c r="D106" s="210"/>
      <c r="E106" s="210"/>
      <c r="F106" s="210"/>
      <c r="G106" s="210"/>
      <c r="H106" s="210"/>
      <c r="I106" s="210"/>
      <c r="J106" s="210"/>
      <c r="K106" s="210"/>
      <c r="L106" s="210"/>
      <c r="M106" s="210"/>
      <c r="N106" s="211"/>
    </row>
    <row r="107" spans="2:14">
      <c r="B107" s="212"/>
      <c r="C107" s="213"/>
      <c r="D107" s="213"/>
      <c r="E107" s="213"/>
      <c r="F107" s="213"/>
      <c r="G107" s="213"/>
      <c r="H107" s="213"/>
      <c r="I107" s="213"/>
      <c r="J107" s="213"/>
      <c r="K107" s="213"/>
      <c r="L107" s="213"/>
      <c r="M107" s="213"/>
      <c r="N107" s="214"/>
    </row>
    <row r="108" spans="2:14">
      <c r="B108" s="198" t="s">
        <v>2098</v>
      </c>
      <c r="C108" s="31"/>
      <c r="D108" s="31"/>
      <c r="E108" s="31"/>
      <c r="F108" s="31"/>
      <c r="G108" s="31"/>
      <c r="H108" s="31"/>
      <c r="I108" s="31"/>
      <c r="J108" s="31"/>
      <c r="K108" s="31"/>
      <c r="L108" s="31"/>
      <c r="M108" s="31"/>
      <c r="N108" s="32"/>
    </row>
    <row r="109" spans="2:14" ht="15" customHeight="1">
      <c r="B109" s="797" t="s">
        <v>2099</v>
      </c>
      <c r="C109" s="798"/>
      <c r="D109" s="798"/>
      <c r="E109" s="798"/>
      <c r="F109" s="798"/>
      <c r="G109" s="798"/>
      <c r="H109" s="798"/>
      <c r="I109" s="798"/>
      <c r="J109" s="798"/>
      <c r="K109" s="798"/>
      <c r="L109" s="798"/>
      <c r="M109" s="798"/>
      <c r="N109" s="799"/>
    </row>
    <row r="110" spans="2:14" ht="15" customHeight="1">
      <c r="B110" s="797"/>
      <c r="C110" s="798"/>
      <c r="D110" s="798"/>
      <c r="E110" s="798"/>
      <c r="F110" s="798"/>
      <c r="G110" s="798"/>
      <c r="H110" s="798"/>
      <c r="I110" s="798"/>
      <c r="J110" s="798"/>
      <c r="K110" s="798"/>
      <c r="L110" s="798"/>
      <c r="M110" s="798"/>
      <c r="N110" s="799"/>
    </row>
    <row r="111" spans="2:14" ht="30" customHeight="1">
      <c r="B111" s="800" t="s">
        <v>2100</v>
      </c>
      <c r="C111" s="801"/>
      <c r="D111" s="801"/>
      <c r="E111" s="801"/>
      <c r="F111" s="801"/>
      <c r="G111" s="801"/>
      <c r="H111" s="801"/>
      <c r="I111" s="801"/>
      <c r="J111" s="801"/>
      <c r="K111" s="801"/>
      <c r="L111" s="801"/>
      <c r="M111" s="801"/>
      <c r="N111" s="802"/>
    </row>
    <row r="112" spans="2:14">
      <c r="B112" s="800"/>
      <c r="C112" s="801"/>
      <c r="D112" s="801"/>
      <c r="E112" s="801"/>
      <c r="F112" s="801"/>
      <c r="G112" s="801"/>
      <c r="H112" s="801"/>
      <c r="I112" s="801"/>
      <c r="J112" s="801"/>
      <c r="K112" s="801"/>
      <c r="L112" s="801"/>
      <c r="M112" s="801"/>
      <c r="N112" s="802"/>
    </row>
    <row r="113" spans="2:14">
      <c r="B113" s="286"/>
      <c r="C113" s="287"/>
      <c r="D113" s="287"/>
      <c r="E113" s="287"/>
      <c r="F113" s="287"/>
      <c r="G113" s="287"/>
      <c r="H113" s="287"/>
      <c r="I113" s="287"/>
      <c r="J113" s="287"/>
      <c r="K113" s="287"/>
      <c r="L113" s="287"/>
      <c r="M113" s="287"/>
      <c r="N113" s="288"/>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198"/>
      <c r="C116" s="31"/>
      <c r="D116" s="31"/>
      <c r="E116" s="31"/>
      <c r="F116" s="31"/>
      <c r="G116" s="31"/>
      <c r="H116" s="31"/>
      <c r="I116" s="31"/>
      <c r="J116" s="31"/>
      <c r="K116" s="31"/>
      <c r="L116" s="31"/>
      <c r="M116" s="31"/>
      <c r="N116" s="32"/>
    </row>
    <row r="117" spans="2:14">
      <c r="B117" s="16"/>
      <c r="C117" s="12"/>
      <c r="D117" s="12"/>
      <c r="E117" s="12" t="s">
        <v>2093</v>
      </c>
      <c r="F117" s="53"/>
      <c r="G117" s="53"/>
      <c r="H117" s="12"/>
      <c r="I117" s="12"/>
      <c r="J117" s="12"/>
      <c r="K117" s="12"/>
      <c r="L117" s="12"/>
      <c r="M117" s="12"/>
      <c r="N117" s="17"/>
    </row>
    <row r="118" spans="2:14">
      <c r="B118" s="16"/>
      <c r="C118" s="12"/>
      <c r="D118" s="12"/>
      <c r="E118" s="54" t="s">
        <v>2094</v>
      </c>
      <c r="F118" s="12"/>
      <c r="G118" s="12"/>
      <c r="H118" s="54"/>
      <c r="I118" s="54"/>
      <c r="J118" s="54"/>
      <c r="K118" s="12"/>
      <c r="L118" s="12"/>
      <c r="M118" s="12"/>
      <c r="N118" s="17"/>
    </row>
    <row r="119" spans="2:14">
      <c r="B119" s="16"/>
      <c r="C119" s="12"/>
      <c r="D119" s="12"/>
      <c r="E119" s="55" t="s">
        <v>2101</v>
      </c>
      <c r="F119" s="12"/>
      <c r="G119" s="12"/>
      <c r="H119" s="55"/>
      <c r="I119" s="55"/>
      <c r="J119" s="55"/>
      <c r="K119" s="12"/>
      <c r="L119" s="12"/>
      <c r="M119" s="12"/>
      <c r="N119" s="17"/>
    </row>
    <row r="120" spans="2:14">
      <c r="B120" s="56"/>
      <c r="C120" s="31"/>
      <c r="D120" s="31"/>
      <c r="E120" s="12" t="s">
        <v>2096</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2102</v>
      </c>
      <c r="C122" s="55"/>
      <c r="D122" s="55"/>
      <c r="E122" s="12"/>
      <c r="F122" s="12"/>
      <c r="G122" s="12"/>
      <c r="H122" s="12"/>
      <c r="I122" s="12"/>
      <c r="J122" s="736"/>
      <c r="K122" s="736"/>
      <c r="L122" s="736"/>
      <c r="M122" s="736"/>
      <c r="N122" s="737"/>
    </row>
    <row r="123" spans="2:14" ht="15.75" thickBot="1">
      <c r="B123" s="216" t="s">
        <v>2103</v>
      </c>
      <c r="C123" s="343"/>
      <c r="D123" s="343"/>
      <c r="E123" s="57"/>
      <c r="F123" s="57"/>
      <c r="G123" s="57"/>
      <c r="H123" s="57"/>
      <c r="I123" s="57"/>
      <c r="J123" s="738"/>
      <c r="K123" s="738"/>
      <c r="L123" s="738"/>
      <c r="M123" s="738"/>
      <c r="N123" s="739"/>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326</v>
      </c>
      <c r="C31" s="81" t="s">
        <v>2179</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819</v>
      </c>
      <c r="B36" s="772" t="str">
        <f>VLOOKUP(A36,EQUIPOS!A6:D154,3,FALSE)</f>
        <v>Cargador : Potencia en el volante 125 hp, Clasificación de RPM del motor 2300.</v>
      </c>
      <c r="C36" s="773"/>
      <c r="D36" s="773"/>
      <c r="E36" s="773"/>
      <c r="F36" s="773"/>
      <c r="G36" s="773"/>
      <c r="H36" s="774"/>
      <c r="I36" s="222"/>
      <c r="J36" s="223"/>
      <c r="K36" s="224">
        <f>VLOOKUP(A36,EQUIPOS!A6:D163,4,FALSE)</f>
        <v>165414.51938850479</v>
      </c>
      <c r="L36" s="225"/>
      <c r="M36" s="226">
        <v>30</v>
      </c>
      <c r="N36" s="227">
        <f>K36/M36</f>
        <v>5513.8173129501602</v>
      </c>
    </row>
    <row r="37" spans="1:14">
      <c r="A37" s="113" t="s">
        <v>837</v>
      </c>
      <c r="B37" s="772" t="str">
        <f>VLOOKUP(A37,EQUIPOS!A7:D154,3,FALSE)</f>
        <v>Compactador neumático de Potencia 70 HP, peso de 13 ton</v>
      </c>
      <c r="C37" s="773"/>
      <c r="D37" s="773"/>
      <c r="E37" s="773"/>
      <c r="F37" s="773"/>
      <c r="G37" s="773"/>
      <c r="H37" s="774"/>
      <c r="I37" s="222"/>
      <c r="J37" s="223"/>
      <c r="K37" s="224">
        <f>VLOOKUP(A37,EQUIPOS!A7:D164,4,FALSE)</f>
        <v>136681.41876730914</v>
      </c>
      <c r="L37" s="225"/>
      <c r="M37" s="226">
        <v>8</v>
      </c>
      <c r="N37" s="227">
        <f t="shared" ref="N37:N43" si="0">K37/M37</f>
        <v>17085.177345913642</v>
      </c>
    </row>
    <row r="38" spans="1:14">
      <c r="A38" t="s">
        <v>827</v>
      </c>
      <c r="B38" s="772" t="str">
        <f>VLOOKUP(A38,EQUIPOS!A8:D154,3,FALSE)</f>
        <v>Compactador de Rodillo POTENCIA: 99HP, PESO: 8 ton</v>
      </c>
      <c r="C38" s="773"/>
      <c r="D38" s="773"/>
      <c r="E38" s="773"/>
      <c r="F38" s="773"/>
      <c r="G38" s="773"/>
      <c r="H38" s="774"/>
      <c r="I38" s="222"/>
      <c r="J38" s="223"/>
      <c r="K38" s="224">
        <f>VLOOKUP(A38,EQUIPOS!A8:D165,4,FALSE)</f>
        <v>118174.3302919812</v>
      </c>
      <c r="L38" s="225"/>
      <c r="M38" s="226">
        <v>8</v>
      </c>
      <c r="N38" s="227">
        <f t="shared" si="0"/>
        <v>14771.79128649765</v>
      </c>
    </row>
    <row r="39" spans="1:14">
      <c r="A39" t="s">
        <v>975</v>
      </c>
      <c r="B39" s="772" t="str">
        <f>VLOOKUP(A39,EQUIPOS!A9:D154,3,FALSE)</f>
        <v>Planta de asfalto en caliente</v>
      </c>
      <c r="C39" s="773"/>
      <c r="D39" s="773"/>
      <c r="E39" s="773"/>
      <c r="F39" s="773"/>
      <c r="G39" s="773"/>
      <c r="H39" s="774"/>
      <c r="I39" s="222"/>
      <c r="J39" s="223"/>
      <c r="K39" s="224">
        <f>VLOOKUP(A39,EQUIPOS!A9:D166,4,FALSE)</f>
        <v>627867.38776754192</v>
      </c>
      <c r="L39" s="225"/>
      <c r="M39" s="226">
        <v>8</v>
      </c>
      <c r="N39" s="227">
        <f t="shared" si="0"/>
        <v>78483.42347094274</v>
      </c>
    </row>
    <row r="40" spans="1:14">
      <c r="A40" t="s">
        <v>981</v>
      </c>
      <c r="B40" s="772" t="str">
        <f>VLOOKUP(A40,EQUIPOS!A10:D154,3,FALSE)</f>
        <v>Planta trituradora</v>
      </c>
      <c r="C40" s="773"/>
      <c r="D40" s="773"/>
      <c r="E40" s="773"/>
      <c r="F40" s="773"/>
      <c r="G40" s="773"/>
      <c r="H40" s="774"/>
      <c r="I40" s="222"/>
      <c r="J40" s="223"/>
      <c r="K40" s="224">
        <f>VLOOKUP(A40,EQUIPOS!A10:D167,4,FALSE)</f>
        <v>522759.86824479204</v>
      </c>
      <c r="L40" s="225"/>
      <c r="M40" s="226">
        <v>30</v>
      </c>
      <c r="N40" s="227">
        <f t="shared" si="0"/>
        <v>17425.32894149307</v>
      </c>
    </row>
    <row r="41" spans="1:14">
      <c r="A41" t="s">
        <v>1007</v>
      </c>
      <c r="B41" s="772" t="str">
        <f>VLOOKUP(A41,EQUIPOS!A11:D155,3,FALSE)</f>
        <v xml:space="preserve">Retroexcavadora E-200 sobre orugas
</v>
      </c>
      <c r="C41" s="773"/>
      <c r="D41" s="773"/>
      <c r="E41" s="773"/>
      <c r="F41" s="773"/>
      <c r="G41" s="773"/>
      <c r="H41" s="774"/>
      <c r="I41" s="222"/>
      <c r="J41" s="223"/>
      <c r="K41" s="224">
        <f>VLOOKUP(A41,EQUIPOS!A11:D168,4,FALSE)</f>
        <v>210024.19001165734</v>
      </c>
      <c r="L41" s="225"/>
      <c r="M41" s="226">
        <v>30</v>
      </c>
      <c r="N41" s="227">
        <f t="shared" si="0"/>
        <v>7000.806333721911</v>
      </c>
    </row>
    <row r="42" spans="1:14">
      <c r="A42" t="s">
        <v>1059</v>
      </c>
      <c r="B42" s="772" t="str">
        <f>VLOOKUP(A42,EQUIPOS!A12:D156,3,FALSE)</f>
        <v xml:space="preserve">Terminadora de asfalto (Finisher), potencia en el volante 174 HP, R=20M3/H, velocidad de desplazamiento 114 m/min
</v>
      </c>
      <c r="C42" s="773"/>
      <c r="D42" s="773"/>
      <c r="E42" s="773"/>
      <c r="F42" s="773"/>
      <c r="G42" s="773"/>
      <c r="H42" s="774"/>
      <c r="I42" s="222"/>
      <c r="J42" s="223"/>
      <c r="K42" s="224">
        <f>VLOOKUP(A42,EQUIPOS!A12:D169,4,FALSE)</f>
        <v>222361.14354313904</v>
      </c>
      <c r="L42" s="225"/>
      <c r="M42" s="226">
        <v>8</v>
      </c>
      <c r="N42" s="227">
        <f t="shared" si="0"/>
        <v>27795.14294289238</v>
      </c>
    </row>
    <row r="43" spans="1:14">
      <c r="A43" t="s">
        <v>1077</v>
      </c>
      <c r="B43" s="772" t="str">
        <f>VLOOKUP(A43,EQUIPOS!A13:D157,3,FALSE)</f>
        <v>Volqueta 6 m3</v>
      </c>
      <c r="C43" s="773"/>
      <c r="D43" s="773"/>
      <c r="E43" s="773"/>
      <c r="F43" s="773"/>
      <c r="G43" s="773"/>
      <c r="H43" s="774"/>
      <c r="I43" s="222"/>
      <c r="J43" s="223"/>
      <c r="K43" s="224">
        <f>VLOOKUP(A43,EQUIPOS!A13:D170,4,FALSE)</f>
        <v>91509.332647680494</v>
      </c>
      <c r="L43" s="225"/>
      <c r="M43" s="226">
        <v>8</v>
      </c>
      <c r="N43" s="227">
        <f t="shared" si="0"/>
        <v>11438.666580960062</v>
      </c>
    </row>
    <row r="44" spans="1:14">
      <c r="B44" s="772"/>
      <c r="C44" s="773"/>
      <c r="D44" s="773"/>
      <c r="E44" s="773"/>
      <c r="F44" s="773"/>
      <c r="G44" s="773"/>
      <c r="H44" s="774"/>
      <c r="I44" s="775"/>
      <c r="J44" s="756"/>
      <c r="K44" s="224"/>
      <c r="L44" s="776"/>
      <c r="M44" s="777"/>
      <c r="N44" s="227"/>
    </row>
    <row r="45" spans="1:14">
      <c r="B45" s="772"/>
      <c r="C45" s="773"/>
      <c r="D45" s="773"/>
      <c r="E45" s="778"/>
      <c r="F45" s="773"/>
      <c r="G45" s="773"/>
      <c r="H45" s="774"/>
      <c r="I45" s="36"/>
      <c r="J45" s="37"/>
      <c r="K45" s="229"/>
      <c r="L45" s="231"/>
      <c r="M45" s="232"/>
      <c r="N45" s="233"/>
    </row>
    <row r="46" spans="1:14">
      <c r="B46" s="779" t="s">
        <v>2105</v>
      </c>
      <c r="C46" s="780"/>
      <c r="D46" s="780"/>
      <c r="E46" s="38"/>
      <c r="F46" s="39"/>
      <c r="G46" s="39"/>
      <c r="H46" s="40"/>
      <c r="I46" s="36"/>
      <c r="J46" s="37"/>
      <c r="K46" s="234"/>
      <c r="L46" s="231"/>
      <c r="M46" s="351">
        <v>0.1</v>
      </c>
      <c r="N46" s="295">
        <f>N80*M46</f>
        <v>1065.8882903278056</v>
      </c>
    </row>
    <row r="47" spans="1:14" ht="15.75" thickBot="1">
      <c r="B47" s="772"/>
      <c r="C47" s="773"/>
      <c r="D47" s="773"/>
      <c r="E47" s="773"/>
      <c r="F47" s="773"/>
      <c r="G47" s="773"/>
      <c r="H47" s="774"/>
      <c r="I47" s="781"/>
      <c r="J47" s="782"/>
      <c r="K47" s="41"/>
      <c r="L47" s="783"/>
      <c r="M47" s="784"/>
      <c r="N47" s="105"/>
    </row>
    <row r="48" spans="1:14" ht="15.75" thickBot="1">
      <c r="B48" s="759" t="s">
        <v>2072</v>
      </c>
      <c r="C48" s="760"/>
      <c r="D48" s="760"/>
      <c r="E48" s="760"/>
      <c r="F48" s="760"/>
      <c r="G48" s="760"/>
      <c r="H48" s="760"/>
      <c r="I48" s="760"/>
      <c r="J48" s="760"/>
      <c r="K48" s="760"/>
      <c r="L48" s="760"/>
      <c r="M48" s="761"/>
      <c r="N48" s="344">
        <f>SUM(N36:N47)</f>
        <v>180580.04250569941</v>
      </c>
    </row>
    <row r="49" spans="1:14">
      <c r="B49" s="235"/>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750" t="s">
        <v>2063</v>
      </c>
      <c r="C52" s="751"/>
      <c r="D52" s="751"/>
      <c r="E52" s="751"/>
      <c r="F52" s="751"/>
      <c r="G52" s="751"/>
      <c r="H52" s="751"/>
      <c r="I52" s="752"/>
      <c r="J52" s="270" t="s">
        <v>2065</v>
      </c>
      <c r="K52" s="85" t="s">
        <v>2066</v>
      </c>
      <c r="L52" s="753" t="s">
        <v>2074</v>
      </c>
      <c r="M52" s="752"/>
      <c r="N52" s="86" t="s">
        <v>2071</v>
      </c>
    </row>
    <row r="53" spans="1:14">
      <c r="A53" t="s">
        <v>1117</v>
      </c>
      <c r="B53" s="43" t="str">
        <f>VLOOKUP(A53,MATERIALES!A5:D373,3,FALSE)</f>
        <v>Agregado Petreo para Triturar (Crudo)</v>
      </c>
      <c r="C53" s="236"/>
      <c r="D53" s="236"/>
      <c r="E53" s="236"/>
      <c r="F53" s="236"/>
      <c r="G53" s="236"/>
      <c r="H53" s="236"/>
      <c r="I53" s="223"/>
      <c r="J53" s="200" t="str">
        <f>VLOOKUP(A53,MATERIALES!A7:D645,2,FALSE)</f>
        <v>m3</v>
      </c>
      <c r="K53" s="237">
        <v>1.4</v>
      </c>
      <c r="L53" s="222"/>
      <c r="M53" s="352">
        <f>VLOOKUP(A53,MATERIALES!A5:D396,4,FALSE)</f>
        <v>26654.735894889112</v>
      </c>
      <c r="N53" s="227">
        <f>K53*M53</f>
        <v>37316.630252844756</v>
      </c>
    </row>
    <row r="54" spans="1:14">
      <c r="A54" s="108" t="s">
        <v>1131</v>
      </c>
      <c r="B54" s="43" t="str">
        <f>VLOOKUP(A54,MATERIALES!A6:D373,3,FALSE)</f>
        <v>Agua</v>
      </c>
      <c r="C54" s="236"/>
      <c r="D54" s="236"/>
      <c r="E54" s="236"/>
      <c r="F54" s="236"/>
      <c r="G54" s="236"/>
      <c r="H54" s="236"/>
      <c r="I54" s="223"/>
      <c r="J54" s="200" t="str">
        <f>VLOOKUP(A54,MATERIALES!A8:D646,2,FALSE)</f>
        <v>lt</v>
      </c>
      <c r="K54" s="237">
        <v>25</v>
      </c>
      <c r="L54" s="222"/>
      <c r="M54" s="352">
        <f>VLOOKUP(A54,MATERIALES!A6:D397,4,FALSE)</f>
        <v>56.024337816260008</v>
      </c>
      <c r="N54" s="227">
        <f>K54*M54</f>
        <v>1400.6084454065001</v>
      </c>
    </row>
    <row r="55" spans="1:14">
      <c r="B55" s="43"/>
      <c r="C55" s="236"/>
      <c r="D55" s="236"/>
      <c r="E55" s="236"/>
      <c r="F55" s="236"/>
      <c r="G55" s="236"/>
      <c r="H55" s="236"/>
      <c r="I55" s="223"/>
      <c r="J55" s="200"/>
      <c r="K55" s="237"/>
      <c r="L55" s="222"/>
      <c r="M55" s="238"/>
      <c r="N55" s="239"/>
    </row>
    <row r="56" spans="1:14">
      <c r="B56" s="43"/>
      <c r="C56" s="236"/>
      <c r="D56" s="236"/>
      <c r="E56" s="236"/>
      <c r="F56" s="236"/>
      <c r="G56" s="236"/>
      <c r="H56" s="236"/>
      <c r="I56" s="223"/>
      <c r="J56" s="200"/>
      <c r="K56" s="237"/>
      <c r="L56" s="222"/>
      <c r="M56" s="238"/>
      <c r="N56" s="239"/>
    </row>
    <row r="57" spans="1:14" ht="15.75" thickBot="1">
      <c r="B57" s="754"/>
      <c r="C57" s="755"/>
      <c r="D57" s="755"/>
      <c r="E57" s="755"/>
      <c r="F57" s="755"/>
      <c r="G57" s="755"/>
      <c r="H57" s="755"/>
      <c r="I57" s="756"/>
      <c r="J57" s="42"/>
      <c r="K57" s="44"/>
      <c r="L57" s="757"/>
      <c r="M57" s="758"/>
      <c r="N57" s="45"/>
    </row>
    <row r="58" spans="1:14" ht="15.75" thickBot="1">
      <c r="B58" s="759" t="s">
        <v>2072</v>
      </c>
      <c r="C58" s="760"/>
      <c r="D58" s="760"/>
      <c r="E58" s="760"/>
      <c r="F58" s="760"/>
      <c r="G58" s="760"/>
      <c r="H58" s="760"/>
      <c r="I58" s="760"/>
      <c r="J58" s="760"/>
      <c r="K58" s="760"/>
      <c r="L58" s="760"/>
      <c r="M58" s="761"/>
      <c r="N58" s="344">
        <f>SUM(N53:N57)</f>
        <v>38717.238698251254</v>
      </c>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8" t="s">
        <v>2076</v>
      </c>
      <c r="C62" s="269"/>
      <c r="D62" s="269"/>
      <c r="E62" s="269"/>
      <c r="F62" s="269"/>
      <c r="G62" s="269"/>
      <c r="H62" s="73" t="s">
        <v>2065</v>
      </c>
      <c r="I62" s="74" t="s">
        <v>2077</v>
      </c>
      <c r="J62" s="75" t="s">
        <v>2106</v>
      </c>
      <c r="K62" s="73" t="s">
        <v>2107</v>
      </c>
      <c r="L62" s="762" t="s">
        <v>2080</v>
      </c>
      <c r="M62" s="735"/>
      <c r="N62" s="76" t="s">
        <v>2071</v>
      </c>
    </row>
    <row r="63" spans="1:14">
      <c r="A63" t="s">
        <v>1852</v>
      </c>
      <c r="B63" s="46" t="str">
        <f>VLOOKUP(A63,TRANSPORTE!A5:D117,3,FALSE)</f>
        <v>Transporte de Material Crudo de Rio</v>
      </c>
      <c r="C63" s="272"/>
      <c r="D63" s="272"/>
      <c r="E63" s="272"/>
      <c r="F63" s="272"/>
      <c r="G63" s="272"/>
      <c r="H63" s="266" t="s">
        <v>2122</v>
      </c>
      <c r="I63" s="234">
        <v>1.4</v>
      </c>
      <c r="J63" s="241">
        <v>1</v>
      </c>
      <c r="K63" s="234">
        <f>I63*J63</f>
        <v>1.4</v>
      </c>
      <c r="L63" s="763">
        <f>VLOOKUP(A63,TRANSPORTE!A5:D117,4,FALSE)</f>
        <v>1355.0479121462611</v>
      </c>
      <c r="M63" s="764"/>
      <c r="N63" s="242">
        <f>K63*L63</f>
        <v>1897.0670770047655</v>
      </c>
    </row>
    <row r="64" spans="1:14">
      <c r="A64" t="s">
        <v>1952</v>
      </c>
      <c r="B64" s="46" t="str">
        <f>VLOOKUP(A64,TRANSPORTE!A6:D117,3,FALSE)</f>
        <v>Transporte de mezcla gruesa en Caliente MGC</v>
      </c>
      <c r="C64" s="47"/>
      <c r="D64" s="47"/>
      <c r="E64" s="47"/>
      <c r="F64" s="47"/>
      <c r="G64" s="47"/>
      <c r="H64" s="266" t="s">
        <v>2122</v>
      </c>
      <c r="I64" s="234">
        <v>1.25</v>
      </c>
      <c r="J64" s="241">
        <v>1</v>
      </c>
      <c r="K64" s="234">
        <f>I64*J64</f>
        <v>1.25</v>
      </c>
      <c r="L64" s="763">
        <f>VLOOKUP(A64,TRANSPORTE!A6:D117,4,FALSE)</f>
        <v>1355.0479121462611</v>
      </c>
      <c r="M64" s="764"/>
      <c r="N64" s="242">
        <f>K64*L64</f>
        <v>1693.8098901828264</v>
      </c>
    </row>
    <row r="65" spans="1:15">
      <c r="B65" s="46"/>
      <c r="C65" s="47"/>
      <c r="D65" s="47"/>
      <c r="E65" s="47"/>
      <c r="F65" s="47"/>
      <c r="G65" s="47"/>
      <c r="H65" s="243"/>
      <c r="I65" s="234"/>
      <c r="J65" s="234"/>
      <c r="K65" s="234"/>
      <c r="L65" s="244"/>
      <c r="M65" s="245"/>
      <c r="N65" s="246"/>
    </row>
    <row r="66" spans="1:15">
      <c r="B66" s="46"/>
      <c r="C66" s="47"/>
      <c r="D66" s="47"/>
      <c r="E66" s="47"/>
      <c r="F66" s="47"/>
      <c r="G66" s="47"/>
      <c r="H66" s="243"/>
      <c r="I66" s="234"/>
      <c r="J66" s="234"/>
      <c r="K66" s="234"/>
      <c r="L66" s="244"/>
      <c r="M66" s="245"/>
      <c r="N66" s="246"/>
    </row>
    <row r="67" spans="1:15">
      <c r="B67" s="46"/>
      <c r="C67" s="47"/>
      <c r="D67" s="47"/>
      <c r="E67" s="47"/>
      <c r="F67" s="47"/>
      <c r="G67" s="47"/>
      <c r="H67" s="243"/>
      <c r="I67" s="234"/>
      <c r="J67" s="234"/>
      <c r="K67" s="234"/>
      <c r="L67" s="244"/>
      <c r="M67" s="245"/>
      <c r="N67" s="246"/>
    </row>
    <row r="68" spans="1:15" ht="15.75" thickBot="1">
      <c r="B68" s="264"/>
      <c r="C68" s="265"/>
      <c r="D68" s="265"/>
      <c r="E68" s="265"/>
      <c r="F68" s="265"/>
      <c r="G68" s="265"/>
      <c r="H68" s="48"/>
      <c r="I68" s="124"/>
      <c r="J68" s="124"/>
      <c r="K68" s="124"/>
      <c r="L68" s="748"/>
      <c r="M68" s="749"/>
      <c r="N68" s="125"/>
    </row>
    <row r="69" spans="1:15" ht="15.75" thickBot="1">
      <c r="B69" s="765" t="s">
        <v>2072</v>
      </c>
      <c r="C69" s="766"/>
      <c r="D69" s="766"/>
      <c r="E69" s="766"/>
      <c r="F69" s="766"/>
      <c r="G69" s="766"/>
      <c r="H69" s="766"/>
      <c r="I69" s="766"/>
      <c r="J69" s="766"/>
      <c r="K69" s="766"/>
      <c r="L69" s="766"/>
      <c r="M69" s="767"/>
      <c r="N69" s="104">
        <f>N63+N64+N65+N66+N67</f>
        <v>3590.8769671875916</v>
      </c>
    </row>
    <row r="70" spans="1:15">
      <c r="B70" s="33"/>
      <c r="C70" s="34"/>
      <c r="D70" s="34"/>
      <c r="E70" s="34"/>
      <c r="F70" s="34"/>
      <c r="G70" s="34"/>
      <c r="H70" s="34"/>
      <c r="I70" s="34"/>
      <c r="J70" s="34"/>
      <c r="K70" s="34"/>
      <c r="L70" s="34"/>
      <c r="M70" s="34"/>
      <c r="N70" s="35"/>
    </row>
    <row r="71" spans="1:15">
      <c r="B71" s="64" t="s">
        <v>2081</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785" t="s">
        <v>2108</v>
      </c>
      <c r="C73" s="786"/>
      <c r="D73" s="786"/>
      <c r="E73" s="786"/>
      <c r="F73" s="786"/>
      <c r="G73" s="786"/>
      <c r="H73" s="786"/>
      <c r="I73" s="73" t="s">
        <v>2082</v>
      </c>
      <c r="J73" s="75" t="s">
        <v>2109</v>
      </c>
      <c r="K73" s="74" t="s">
        <v>2084</v>
      </c>
      <c r="L73" s="787" t="s">
        <v>2070</v>
      </c>
      <c r="M73" s="788"/>
      <c r="N73" s="98" t="s">
        <v>2071</v>
      </c>
    </row>
    <row r="74" spans="1:15">
      <c r="A74" t="s">
        <v>718</v>
      </c>
      <c r="B74" s="49" t="str">
        <f>VLOOKUP(A74,'MANO DE OBRA'!A8:D68,3,FALSE)</f>
        <v>Obrero (8)</v>
      </c>
      <c r="C74" s="47"/>
      <c r="D74" s="47"/>
      <c r="E74" s="47"/>
      <c r="F74" s="47"/>
      <c r="G74" s="47"/>
      <c r="H74" s="47"/>
      <c r="I74" s="247">
        <f>K74/J74*100</f>
        <v>270661.59999999998</v>
      </c>
      <c r="J74" s="248">
        <v>185</v>
      </c>
      <c r="K74" s="249">
        <f>VLOOKUP(A74,'MANO DE OBRA'!A8:D99,4,FALSE)</f>
        <v>500723.95999999996</v>
      </c>
      <c r="L74" s="50"/>
      <c r="M74" s="250">
        <v>72</v>
      </c>
      <c r="N74" s="345">
        <f>K74/M74</f>
        <v>6954.4994444444437</v>
      </c>
      <c r="O74" s="106"/>
    </row>
    <row r="75" spans="1:15">
      <c r="A75" t="s">
        <v>728</v>
      </c>
      <c r="B75" s="49" t="str">
        <f>VLOOKUP(A75,'MANO DE OBRA'!A8:D69,3,FALSE)</f>
        <v>Oficial</v>
      </c>
      <c r="C75" s="47"/>
      <c r="D75" s="47"/>
      <c r="E75" s="47"/>
      <c r="F75" s="47"/>
      <c r="G75" s="47"/>
      <c r="H75" s="47"/>
      <c r="I75" s="247">
        <f>K75/J75*100</f>
        <v>57668.23979157189</v>
      </c>
      <c r="J75" s="248">
        <v>185</v>
      </c>
      <c r="K75" s="249">
        <f>VLOOKUP(A75,'MANO DE OBRA'!A8:D100,4,FALSE)</f>
        <v>106686.24361440798</v>
      </c>
      <c r="L75" s="50"/>
      <c r="M75" s="254">
        <v>72</v>
      </c>
      <c r="N75" s="345">
        <f>K75/M75</f>
        <v>1481.7533835334443</v>
      </c>
    </row>
    <row r="76" spans="1:15">
      <c r="A76" t="s">
        <v>756</v>
      </c>
      <c r="B76" s="49" t="str">
        <f>VLOOKUP(A76,'MANO DE OBRA'!A9:D70,3,FALSE)</f>
        <v>Rastrilleros (2)</v>
      </c>
      <c r="C76" s="47"/>
      <c r="D76" s="47"/>
      <c r="E76" s="47"/>
      <c r="F76" s="47"/>
      <c r="G76" s="47"/>
      <c r="H76" s="47"/>
      <c r="I76" s="247">
        <f>K76/J76*100</f>
        <v>86502.359687357821</v>
      </c>
      <c r="J76" s="248">
        <v>185</v>
      </c>
      <c r="K76" s="249">
        <f>VLOOKUP(A76,'MANO DE OBRA'!A9:D101,4,FALSE)</f>
        <v>160029.36542161196</v>
      </c>
      <c r="L76" s="50"/>
      <c r="M76" s="255">
        <v>72</v>
      </c>
      <c r="N76" s="345">
        <f>K76/M76</f>
        <v>2222.630075300166</v>
      </c>
    </row>
    <row r="77" spans="1:15">
      <c r="B77" s="49"/>
      <c r="C77" s="47"/>
      <c r="D77" s="47"/>
      <c r="E77" s="47"/>
      <c r="F77" s="47"/>
      <c r="G77" s="47"/>
      <c r="H77" s="47"/>
      <c r="I77" s="234"/>
      <c r="J77" s="252"/>
      <c r="K77" s="253"/>
      <c r="L77" s="273"/>
      <c r="M77" s="255"/>
      <c r="N77" s="251"/>
    </row>
    <row r="78" spans="1:15">
      <c r="B78" s="49"/>
      <c r="C78" s="47"/>
      <c r="D78" s="47"/>
      <c r="E78" s="47"/>
      <c r="F78" s="47"/>
      <c r="G78" s="47"/>
      <c r="H78" s="47"/>
      <c r="I78" s="234"/>
      <c r="J78" s="252"/>
      <c r="K78" s="253"/>
      <c r="L78" s="273"/>
      <c r="M78" s="255"/>
      <c r="N78" s="251"/>
    </row>
    <row r="79" spans="1:15" ht="15.75" thickBot="1">
      <c r="B79" s="746"/>
      <c r="C79" s="747"/>
      <c r="D79" s="747"/>
      <c r="E79" s="747"/>
      <c r="F79" s="747"/>
      <c r="G79" s="747"/>
      <c r="H79" s="747"/>
      <c r="I79" s="124"/>
      <c r="J79" s="124"/>
      <c r="K79" s="124"/>
      <c r="L79" s="847"/>
      <c r="M79" s="847"/>
      <c r="N79" s="45"/>
    </row>
    <row r="80" spans="1:15" ht="15.75" thickBot="1">
      <c r="B80" s="765" t="s">
        <v>2072</v>
      </c>
      <c r="C80" s="766"/>
      <c r="D80" s="766"/>
      <c r="E80" s="766"/>
      <c r="F80" s="766"/>
      <c r="G80" s="766"/>
      <c r="H80" s="766"/>
      <c r="I80" s="766"/>
      <c r="J80" s="766"/>
      <c r="K80" s="766"/>
      <c r="L80" s="766"/>
      <c r="M80" s="767"/>
      <c r="N80" s="256">
        <f>SUM(N74:N79)</f>
        <v>10658.882903278056</v>
      </c>
    </row>
    <row r="81" spans="1:14" ht="15.75" thickBot="1">
      <c r="B81" s="33"/>
      <c r="C81" s="34"/>
      <c r="D81" s="34"/>
      <c r="E81" s="34"/>
      <c r="F81" s="34"/>
      <c r="G81" s="34"/>
      <c r="H81" s="34"/>
      <c r="I81" s="34"/>
      <c r="J81" s="34"/>
      <c r="K81" s="34"/>
      <c r="L81" s="34"/>
      <c r="M81" s="34"/>
      <c r="N81" s="35"/>
    </row>
    <row r="82" spans="1:14" ht="15.75" thickBot="1">
      <c r="B82" s="759" t="s">
        <v>2085</v>
      </c>
      <c r="C82" s="760"/>
      <c r="D82" s="760"/>
      <c r="E82" s="760"/>
      <c r="F82" s="760"/>
      <c r="G82" s="760"/>
      <c r="H82" s="760"/>
      <c r="I82" s="760"/>
      <c r="J82" s="760"/>
      <c r="K82" s="760"/>
      <c r="L82" s="760"/>
      <c r="M82" s="761"/>
      <c r="N82" s="99">
        <f>N48+N58+N69+N80</f>
        <v>233547.04107441631</v>
      </c>
    </row>
    <row r="83" spans="1:14">
      <c r="B83" s="33"/>
      <c r="C83" s="34"/>
      <c r="D83" s="34"/>
      <c r="E83" s="34"/>
      <c r="F83" s="34"/>
      <c r="G83" s="34"/>
      <c r="H83" s="34"/>
      <c r="I83" s="34"/>
      <c r="J83" s="34"/>
      <c r="K83" s="34"/>
      <c r="L83" s="34"/>
      <c r="M83" s="34"/>
      <c r="N83" s="35"/>
    </row>
    <row r="84" spans="1:14">
      <c r="B84" s="64" t="s">
        <v>2086</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750" t="s">
        <v>2110</v>
      </c>
      <c r="C86" s="751"/>
      <c r="D86" s="751"/>
      <c r="E86" s="751"/>
      <c r="F86" s="751"/>
      <c r="G86" s="751"/>
      <c r="H86" s="751"/>
      <c r="I86" s="269"/>
      <c r="J86" s="289"/>
      <c r="K86" s="257" t="s">
        <v>2087</v>
      </c>
      <c r="L86" s="789" t="s">
        <v>2088</v>
      </c>
      <c r="M86" s="790"/>
      <c r="N86" s="258"/>
    </row>
    <row r="87" spans="1:14">
      <c r="B87" s="791" t="s">
        <v>2111</v>
      </c>
      <c r="C87" s="792"/>
      <c r="D87" s="792"/>
      <c r="E87" s="792"/>
      <c r="F87" s="792"/>
      <c r="G87" s="792"/>
      <c r="H87" s="792"/>
      <c r="I87" s="87"/>
      <c r="J87" s="88"/>
      <c r="K87" s="259">
        <v>0.2</v>
      </c>
      <c r="L87" s="793">
        <f>N82*K87</f>
        <v>46709.408214883268</v>
      </c>
      <c r="M87" s="794"/>
      <c r="N87" s="51"/>
    </row>
    <row r="88" spans="1:14">
      <c r="B88" s="89" t="s">
        <v>2090</v>
      </c>
      <c r="C88" s="90"/>
      <c r="D88" s="90"/>
      <c r="E88" s="90"/>
      <c r="F88" s="90"/>
      <c r="G88" s="90"/>
      <c r="H88" s="90"/>
      <c r="I88" s="87"/>
      <c r="J88" s="88"/>
      <c r="K88" s="259">
        <v>0.05</v>
      </c>
      <c r="L88" s="793">
        <f>N82*K88</f>
        <v>11677.352053720817</v>
      </c>
      <c r="M88" s="794"/>
      <c r="N88" s="51"/>
    </row>
    <row r="89" spans="1:14" ht="15.75" thickBot="1">
      <c r="B89" s="91" t="s">
        <v>2091</v>
      </c>
      <c r="C89" s="92"/>
      <c r="D89" s="92"/>
      <c r="E89" s="92"/>
      <c r="F89" s="92"/>
      <c r="G89" s="92"/>
      <c r="H89" s="92"/>
      <c r="I89" s="93"/>
      <c r="J89" s="94"/>
      <c r="K89" s="260">
        <v>0.05</v>
      </c>
      <c r="L89" s="795">
        <f>N82*K89</f>
        <v>11677.352053720817</v>
      </c>
      <c r="M89" s="796"/>
      <c r="N89" s="51"/>
    </row>
    <row r="90" spans="1:14" ht="15.75" thickBot="1">
      <c r="B90" s="759" t="s">
        <v>2072</v>
      </c>
      <c r="C90" s="760"/>
      <c r="D90" s="760"/>
      <c r="E90" s="760"/>
      <c r="F90" s="760"/>
      <c r="G90" s="760"/>
      <c r="H90" s="760"/>
      <c r="I90" s="760"/>
      <c r="J90" s="760"/>
      <c r="K90" s="760"/>
      <c r="L90" s="760"/>
      <c r="M90" s="761"/>
      <c r="N90" s="52">
        <f>L87+L88+L89</f>
        <v>70064.112322324901</v>
      </c>
    </row>
    <row r="91" spans="1:14" ht="15.75" thickBot="1">
      <c r="B91" s="33"/>
      <c r="C91" s="34"/>
      <c r="D91" s="34"/>
      <c r="E91" s="34"/>
      <c r="F91" s="34"/>
      <c r="G91" s="34"/>
      <c r="H91" s="34"/>
      <c r="I91" s="34"/>
      <c r="J91" s="34"/>
      <c r="K91" s="34"/>
      <c r="L91" s="34"/>
      <c r="M91" s="34"/>
      <c r="N91" s="35"/>
    </row>
    <row r="92" spans="1:14" ht="15.75" thickBot="1">
      <c r="A92" t="s">
        <v>2114</v>
      </c>
      <c r="B92" s="759" t="s">
        <v>2113</v>
      </c>
      <c r="C92" s="760"/>
      <c r="D92" s="760"/>
      <c r="E92" s="760"/>
      <c r="F92" s="760"/>
      <c r="G92" s="760"/>
      <c r="H92" s="760"/>
      <c r="I92" s="760"/>
      <c r="J92" s="760"/>
      <c r="K92" s="760"/>
      <c r="L92" s="760"/>
      <c r="M92" s="761"/>
      <c r="N92" s="166">
        <f>N82+N90</f>
        <v>303611.1533967412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2093</v>
      </c>
      <c r="F97" s="53"/>
      <c r="G97" s="53"/>
      <c r="H97" s="53"/>
      <c r="I97" s="53"/>
      <c r="J97" s="53"/>
      <c r="K97" s="12"/>
      <c r="L97" s="12"/>
      <c r="M97" s="12"/>
      <c r="N97" s="17"/>
    </row>
    <row r="98" spans="2:14">
      <c r="B98" s="16"/>
      <c r="C98" s="12"/>
      <c r="D98" s="12"/>
      <c r="E98" s="12" t="s">
        <v>2094</v>
      </c>
      <c r="F98" s="12"/>
      <c r="G98" s="12"/>
      <c r="H98" s="12"/>
      <c r="I98" s="12"/>
      <c r="J98" s="12"/>
      <c r="K98" s="12"/>
      <c r="L98" s="12"/>
      <c r="M98" s="12"/>
      <c r="N98" s="17"/>
    </row>
    <row r="99" spans="2:14">
      <c r="B99" s="16"/>
      <c r="C99" s="12"/>
      <c r="D99" s="12"/>
      <c r="E99" s="12" t="s">
        <v>2095</v>
      </c>
      <c r="F99" s="12"/>
      <c r="G99" s="12"/>
      <c r="H99" s="12"/>
      <c r="I99" s="12"/>
      <c r="J99" s="12"/>
      <c r="K99" s="12"/>
      <c r="L99" s="12"/>
      <c r="M99" s="12"/>
      <c r="N99" s="17"/>
    </row>
    <row r="100" spans="2:14">
      <c r="B100" s="16"/>
      <c r="C100" s="12"/>
      <c r="D100" s="12"/>
      <c r="E100" s="12" t="s">
        <v>2096</v>
      </c>
      <c r="F100" s="12"/>
      <c r="G100" s="12"/>
      <c r="H100" s="12"/>
      <c r="I100" s="12"/>
      <c r="J100" s="12"/>
      <c r="K100" s="12"/>
      <c r="L100" s="12"/>
      <c r="M100" s="12"/>
      <c r="N100" s="17"/>
    </row>
    <row r="101" spans="2:14" ht="15.75" thickBot="1">
      <c r="B101" s="16"/>
      <c r="C101" s="12"/>
      <c r="D101" s="12"/>
      <c r="E101" s="12"/>
      <c r="F101" s="12" t="s">
        <v>7</v>
      </c>
      <c r="G101" s="12"/>
      <c r="H101" s="12"/>
      <c r="I101" s="12"/>
      <c r="J101" s="12"/>
      <c r="K101" s="12"/>
      <c r="L101" s="12"/>
      <c r="M101" s="12"/>
      <c r="N101" s="17"/>
    </row>
    <row r="102" spans="2:14">
      <c r="B102" s="203" t="s">
        <v>2097</v>
      </c>
      <c r="C102" s="204"/>
      <c r="D102" s="204"/>
      <c r="E102" s="204"/>
      <c r="F102" s="204"/>
      <c r="G102" s="204"/>
      <c r="H102" s="204"/>
      <c r="I102" s="204"/>
      <c r="J102" s="204"/>
      <c r="K102" s="204"/>
      <c r="L102" s="204"/>
      <c r="M102" s="204"/>
      <c r="N102" s="205"/>
    </row>
    <row r="103" spans="2:14">
      <c r="B103" s="206"/>
      <c r="C103" s="207"/>
      <c r="D103" s="207"/>
      <c r="E103" s="207"/>
      <c r="F103" s="207"/>
      <c r="G103" s="207"/>
      <c r="H103" s="207"/>
      <c r="I103" s="207"/>
      <c r="J103" s="207"/>
      <c r="K103" s="207"/>
      <c r="L103" s="207"/>
      <c r="M103" s="207"/>
      <c r="N103" s="208"/>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ht="15.75" thickBot="1">
      <c r="B106" s="209"/>
      <c r="C106" s="210"/>
      <c r="D106" s="210"/>
      <c r="E106" s="210"/>
      <c r="F106" s="210"/>
      <c r="G106" s="210"/>
      <c r="H106" s="210"/>
      <c r="I106" s="210"/>
      <c r="J106" s="210"/>
      <c r="K106" s="210"/>
      <c r="L106" s="210"/>
      <c r="M106" s="210"/>
      <c r="N106" s="211"/>
    </row>
    <row r="107" spans="2:14">
      <c r="B107" s="212"/>
      <c r="C107" s="213"/>
      <c r="D107" s="213"/>
      <c r="E107" s="213"/>
      <c r="F107" s="213"/>
      <c r="G107" s="213"/>
      <c r="H107" s="213"/>
      <c r="I107" s="213"/>
      <c r="J107" s="213"/>
      <c r="K107" s="213"/>
      <c r="L107" s="213"/>
      <c r="M107" s="213"/>
      <c r="N107" s="214"/>
    </row>
    <row r="108" spans="2:14">
      <c r="B108" s="198" t="s">
        <v>2098</v>
      </c>
      <c r="C108" s="31"/>
      <c r="D108" s="31"/>
      <c r="E108" s="31"/>
      <c r="F108" s="31"/>
      <c r="G108" s="31"/>
      <c r="H108" s="31"/>
      <c r="I108" s="31"/>
      <c r="J108" s="31"/>
      <c r="K108" s="31"/>
      <c r="L108" s="31"/>
      <c r="M108" s="31"/>
      <c r="N108" s="32"/>
    </row>
    <row r="109" spans="2:14" ht="15" customHeight="1">
      <c r="B109" s="797" t="s">
        <v>2099</v>
      </c>
      <c r="C109" s="798"/>
      <c r="D109" s="798"/>
      <c r="E109" s="798"/>
      <c r="F109" s="798"/>
      <c r="G109" s="798"/>
      <c r="H109" s="798"/>
      <c r="I109" s="798"/>
      <c r="J109" s="798"/>
      <c r="K109" s="798"/>
      <c r="L109" s="798"/>
      <c r="M109" s="798"/>
      <c r="N109" s="799"/>
    </row>
    <row r="110" spans="2:14" ht="15" customHeight="1">
      <c r="B110" s="797"/>
      <c r="C110" s="798"/>
      <c r="D110" s="798"/>
      <c r="E110" s="798"/>
      <c r="F110" s="798"/>
      <c r="G110" s="798"/>
      <c r="H110" s="798"/>
      <c r="I110" s="798"/>
      <c r="J110" s="798"/>
      <c r="K110" s="798"/>
      <c r="L110" s="798"/>
      <c r="M110" s="798"/>
      <c r="N110" s="799"/>
    </row>
    <row r="111" spans="2:14" ht="30" customHeight="1">
      <c r="B111" s="800" t="s">
        <v>2100</v>
      </c>
      <c r="C111" s="801"/>
      <c r="D111" s="801"/>
      <c r="E111" s="801"/>
      <c r="F111" s="801"/>
      <c r="G111" s="801"/>
      <c r="H111" s="801"/>
      <c r="I111" s="801"/>
      <c r="J111" s="801"/>
      <c r="K111" s="801"/>
      <c r="L111" s="801"/>
      <c r="M111" s="801"/>
      <c r="N111" s="802"/>
    </row>
    <row r="112" spans="2:14">
      <c r="B112" s="800"/>
      <c r="C112" s="801"/>
      <c r="D112" s="801"/>
      <c r="E112" s="801"/>
      <c r="F112" s="801"/>
      <c r="G112" s="801"/>
      <c r="H112" s="801"/>
      <c r="I112" s="801"/>
      <c r="J112" s="801"/>
      <c r="K112" s="801"/>
      <c r="L112" s="801"/>
      <c r="M112" s="801"/>
      <c r="N112" s="802"/>
    </row>
    <row r="113" spans="2:14">
      <c r="B113" s="286"/>
      <c r="C113" s="287"/>
      <c r="D113" s="287"/>
      <c r="E113" s="287"/>
      <c r="F113" s="287"/>
      <c r="G113" s="287"/>
      <c r="H113" s="287"/>
      <c r="I113" s="287"/>
      <c r="J113" s="287"/>
      <c r="K113" s="287"/>
      <c r="L113" s="287"/>
      <c r="M113" s="287"/>
      <c r="N113" s="288"/>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198"/>
      <c r="C116" s="31"/>
      <c r="D116" s="31"/>
      <c r="E116" s="31"/>
      <c r="F116" s="31"/>
      <c r="G116" s="31"/>
      <c r="H116" s="31"/>
      <c r="I116" s="31"/>
      <c r="J116" s="31"/>
      <c r="K116" s="31"/>
      <c r="L116" s="31"/>
      <c r="M116" s="31"/>
      <c r="N116" s="32"/>
    </row>
    <row r="117" spans="2:14">
      <c r="B117" s="16"/>
      <c r="C117" s="12"/>
      <c r="D117" s="12"/>
      <c r="E117" s="12" t="s">
        <v>2093</v>
      </c>
      <c r="F117" s="53"/>
      <c r="G117" s="53"/>
      <c r="H117" s="12"/>
      <c r="I117" s="12"/>
      <c r="J117" s="12"/>
      <c r="K117" s="12"/>
      <c r="L117" s="12"/>
      <c r="M117" s="12"/>
      <c r="N117" s="17"/>
    </row>
    <row r="118" spans="2:14">
      <c r="B118" s="16"/>
      <c r="C118" s="12"/>
      <c r="D118" s="12"/>
      <c r="E118" s="54" t="s">
        <v>2094</v>
      </c>
      <c r="F118" s="12"/>
      <c r="G118" s="12"/>
      <c r="H118" s="54"/>
      <c r="I118" s="54"/>
      <c r="J118" s="54"/>
      <c r="K118" s="12"/>
      <c r="L118" s="12"/>
      <c r="M118" s="12"/>
      <c r="N118" s="17"/>
    </row>
    <row r="119" spans="2:14">
      <c r="B119" s="16"/>
      <c r="C119" s="12"/>
      <c r="D119" s="12"/>
      <c r="E119" s="55" t="s">
        <v>2101</v>
      </c>
      <c r="F119" s="12"/>
      <c r="G119" s="12"/>
      <c r="H119" s="55"/>
      <c r="I119" s="55"/>
      <c r="J119" s="55"/>
      <c r="K119" s="12"/>
      <c r="L119" s="12"/>
      <c r="M119" s="12"/>
      <c r="N119" s="17"/>
    </row>
    <row r="120" spans="2:14">
      <c r="B120" s="56"/>
      <c r="C120" s="31"/>
      <c r="D120" s="31"/>
      <c r="E120" s="12" t="s">
        <v>2096</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2102</v>
      </c>
      <c r="C122" s="55"/>
      <c r="D122" s="55"/>
      <c r="E122" s="12"/>
      <c r="F122" s="12"/>
      <c r="G122" s="12"/>
      <c r="H122" s="12"/>
      <c r="I122" s="12"/>
      <c r="J122" s="736"/>
      <c r="K122" s="736"/>
      <c r="L122" s="736"/>
      <c r="M122" s="736"/>
      <c r="N122" s="737"/>
    </row>
    <row r="123" spans="2:14" ht="15.75" thickBot="1">
      <c r="B123" s="216" t="s">
        <v>2103</v>
      </c>
      <c r="C123" s="343"/>
      <c r="D123" s="343"/>
      <c r="E123" s="57"/>
      <c r="F123" s="57"/>
      <c r="G123" s="57"/>
      <c r="H123" s="57"/>
      <c r="I123" s="57"/>
      <c r="J123" s="738"/>
      <c r="K123" s="738"/>
      <c r="L123" s="738"/>
      <c r="M123" s="738"/>
      <c r="N123" s="739"/>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topLeftCell="A25" zoomScale="78" zoomScaleNormal="78" workbookViewId="0">
      <selection activeCell="F68" sqref="F68"/>
    </sheetView>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328</v>
      </c>
      <c r="C31" s="81" t="s">
        <v>2180</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819</v>
      </c>
      <c r="B36" s="772" t="str">
        <f>VLOOKUP(A36,EQUIPOS!A6:D154,3,FALSE)</f>
        <v>Cargador : Potencia en el volante 125 hp, Clasificación de RPM del motor 2300.</v>
      </c>
      <c r="C36" s="773"/>
      <c r="D36" s="773"/>
      <c r="E36" s="773"/>
      <c r="F36" s="773"/>
      <c r="G36" s="773"/>
      <c r="H36" s="774"/>
      <c r="I36" s="222"/>
      <c r="J36" s="223"/>
      <c r="K36" s="224">
        <f>VLOOKUP(A36,EQUIPOS!A6:D163,4,FALSE)</f>
        <v>165414.51938850479</v>
      </c>
      <c r="L36" s="225"/>
      <c r="M36" s="226">
        <v>30</v>
      </c>
      <c r="N36" s="227">
        <f>K36/M36</f>
        <v>5513.8173129501602</v>
      </c>
    </row>
    <row r="37" spans="1:14">
      <c r="A37" s="113" t="s">
        <v>837</v>
      </c>
      <c r="B37" s="772" t="str">
        <f>VLOOKUP(A37,EQUIPOS!A7:D154,3,FALSE)</f>
        <v>Compactador neumático de Potencia 70 HP, peso de 13 ton</v>
      </c>
      <c r="C37" s="773"/>
      <c r="D37" s="773"/>
      <c r="E37" s="773"/>
      <c r="F37" s="773"/>
      <c r="G37" s="773"/>
      <c r="H37" s="774"/>
      <c r="I37" s="222"/>
      <c r="J37" s="223"/>
      <c r="K37" s="224">
        <f>VLOOKUP(A37,EQUIPOS!A7:D164,4,FALSE)</f>
        <v>136681.41876730914</v>
      </c>
      <c r="L37" s="225"/>
      <c r="M37" s="226">
        <v>10</v>
      </c>
      <c r="N37" s="227">
        <f t="shared" ref="N37:N43" si="0">K37/M37</f>
        <v>13668.141876730913</v>
      </c>
    </row>
    <row r="38" spans="1:14">
      <c r="A38" t="s">
        <v>827</v>
      </c>
      <c r="B38" s="772" t="str">
        <f>VLOOKUP(A38,EQUIPOS!A8:D154,3,FALSE)</f>
        <v>Compactador de Rodillo POTENCIA: 99HP, PESO: 8 ton</v>
      </c>
      <c r="C38" s="773"/>
      <c r="D38" s="773"/>
      <c r="E38" s="773"/>
      <c r="F38" s="773"/>
      <c r="G38" s="773"/>
      <c r="H38" s="774"/>
      <c r="I38" s="222"/>
      <c r="J38" s="223"/>
      <c r="K38" s="224">
        <f>VLOOKUP(A38,EQUIPOS!A8:D165,4,FALSE)</f>
        <v>118174.3302919812</v>
      </c>
      <c r="L38" s="225"/>
      <c r="M38" s="226">
        <v>10</v>
      </c>
      <c r="N38" s="227">
        <f t="shared" si="0"/>
        <v>11817.43302919812</v>
      </c>
    </row>
    <row r="39" spans="1:14">
      <c r="A39" t="s">
        <v>975</v>
      </c>
      <c r="B39" s="772" t="str">
        <f>VLOOKUP(A39,EQUIPOS!A9:D154,3,FALSE)</f>
        <v>Planta de asfalto en caliente</v>
      </c>
      <c r="C39" s="773"/>
      <c r="D39" s="773"/>
      <c r="E39" s="773"/>
      <c r="F39" s="773"/>
      <c r="G39" s="773"/>
      <c r="H39" s="774"/>
      <c r="I39" s="222"/>
      <c r="J39" s="223"/>
      <c r="K39" s="224">
        <f>VLOOKUP(A39,EQUIPOS!A9:D166,4,FALSE)</f>
        <v>627867.38776754192</v>
      </c>
      <c r="L39" s="225"/>
      <c r="M39" s="226">
        <v>10</v>
      </c>
      <c r="N39" s="227">
        <f t="shared" si="0"/>
        <v>62786.738776754195</v>
      </c>
    </row>
    <row r="40" spans="1:14">
      <c r="A40" t="s">
        <v>981</v>
      </c>
      <c r="B40" s="772" t="str">
        <f>VLOOKUP(A40,EQUIPOS!A10:D154,3,FALSE)</f>
        <v>Planta trituradora</v>
      </c>
      <c r="C40" s="773"/>
      <c r="D40" s="773"/>
      <c r="E40" s="773"/>
      <c r="F40" s="773"/>
      <c r="G40" s="773"/>
      <c r="H40" s="774"/>
      <c r="I40" s="222"/>
      <c r="J40" s="223"/>
      <c r="K40" s="224">
        <f>VLOOKUP(A40,EQUIPOS!A10:D167,4,FALSE)</f>
        <v>522759.86824479204</v>
      </c>
      <c r="L40" s="225"/>
      <c r="M40" s="226">
        <v>30</v>
      </c>
      <c r="N40" s="227">
        <f t="shared" si="0"/>
        <v>17425.32894149307</v>
      </c>
    </row>
    <row r="41" spans="1:14">
      <c r="A41" t="s">
        <v>1007</v>
      </c>
      <c r="B41" s="772" t="str">
        <f>VLOOKUP(A41,EQUIPOS!A11:D155,3,FALSE)</f>
        <v xml:space="preserve">Retroexcavadora E-200 sobre orugas
</v>
      </c>
      <c r="C41" s="773"/>
      <c r="D41" s="773"/>
      <c r="E41" s="773"/>
      <c r="F41" s="773"/>
      <c r="G41" s="773"/>
      <c r="H41" s="774"/>
      <c r="I41" s="222"/>
      <c r="J41" s="223"/>
      <c r="K41" s="224">
        <f>VLOOKUP(A41,EQUIPOS!A11:D168,4,FALSE)</f>
        <v>210024.19001165734</v>
      </c>
      <c r="L41" s="225"/>
      <c r="M41" s="226">
        <v>30</v>
      </c>
      <c r="N41" s="227">
        <f t="shared" si="0"/>
        <v>7000.806333721911</v>
      </c>
    </row>
    <row r="42" spans="1:14">
      <c r="A42" t="s">
        <v>1059</v>
      </c>
      <c r="B42" s="772" t="str">
        <f>VLOOKUP(A42,EQUIPOS!A12:D156,3,FALSE)</f>
        <v xml:space="preserve">Terminadora de asfalto (Finisher), potencia en el volante 174 HP, R=20M3/H, velocidad de desplazamiento 114 m/min
</v>
      </c>
      <c r="C42" s="773"/>
      <c r="D42" s="773"/>
      <c r="E42" s="773"/>
      <c r="F42" s="773"/>
      <c r="G42" s="773"/>
      <c r="H42" s="774"/>
      <c r="I42" s="222"/>
      <c r="J42" s="223"/>
      <c r="K42" s="224">
        <f>VLOOKUP(A42,EQUIPOS!A12:D169,4,FALSE)</f>
        <v>222361.14354313904</v>
      </c>
      <c r="L42" s="225"/>
      <c r="M42" s="226">
        <v>10</v>
      </c>
      <c r="N42" s="227">
        <f t="shared" si="0"/>
        <v>22236.114354313904</v>
      </c>
    </row>
    <row r="43" spans="1:14">
      <c r="A43" t="s">
        <v>1077</v>
      </c>
      <c r="B43" s="772" t="str">
        <f>VLOOKUP(A43,EQUIPOS!A13:D157,3,FALSE)</f>
        <v>Volqueta 6 m3</v>
      </c>
      <c r="C43" s="773"/>
      <c r="D43" s="773"/>
      <c r="E43" s="773"/>
      <c r="F43" s="773"/>
      <c r="G43" s="773"/>
      <c r="H43" s="774"/>
      <c r="I43" s="222"/>
      <c r="J43" s="223"/>
      <c r="K43" s="224">
        <f>VLOOKUP(A43,EQUIPOS!A13:D170,4,FALSE)</f>
        <v>91509.332647680494</v>
      </c>
      <c r="L43" s="225"/>
      <c r="M43" s="226">
        <v>10</v>
      </c>
      <c r="N43" s="227">
        <f t="shared" si="0"/>
        <v>9150.9332647680494</v>
      </c>
    </row>
    <row r="44" spans="1:14">
      <c r="B44" s="772"/>
      <c r="C44" s="773"/>
      <c r="D44" s="773"/>
      <c r="E44" s="773"/>
      <c r="F44" s="773"/>
      <c r="G44" s="773"/>
      <c r="H44" s="774"/>
      <c r="I44" s="775"/>
      <c r="J44" s="756"/>
      <c r="K44" s="224"/>
      <c r="L44" s="776"/>
      <c r="M44" s="777"/>
      <c r="N44" s="227"/>
    </row>
    <row r="45" spans="1:14">
      <c r="B45" s="772"/>
      <c r="C45" s="773"/>
      <c r="D45" s="773"/>
      <c r="E45" s="778"/>
      <c r="F45" s="773"/>
      <c r="G45" s="773"/>
      <c r="H45" s="774"/>
      <c r="I45" s="36"/>
      <c r="J45" s="37"/>
      <c r="K45" s="229"/>
      <c r="L45" s="231"/>
      <c r="M45" s="232"/>
      <c r="N45" s="233"/>
    </row>
    <row r="46" spans="1:14">
      <c r="B46" s="779" t="s">
        <v>2105</v>
      </c>
      <c r="C46" s="780"/>
      <c r="D46" s="780"/>
      <c r="E46" s="38"/>
      <c r="F46" s="39"/>
      <c r="G46" s="39"/>
      <c r="H46" s="40"/>
      <c r="I46" s="36"/>
      <c r="J46" s="37"/>
      <c r="K46" s="234"/>
      <c r="L46" s="231"/>
      <c r="M46" s="351">
        <v>0.1</v>
      </c>
      <c r="N46" s="295">
        <f>N80*M46</f>
        <v>959.29946129502503</v>
      </c>
    </row>
    <row r="47" spans="1:14" ht="15.75" thickBot="1">
      <c r="B47" s="772"/>
      <c r="C47" s="773"/>
      <c r="D47" s="773"/>
      <c r="E47" s="773"/>
      <c r="F47" s="773"/>
      <c r="G47" s="773"/>
      <c r="H47" s="774"/>
      <c r="I47" s="781"/>
      <c r="J47" s="782"/>
      <c r="K47" s="41"/>
      <c r="L47" s="783"/>
      <c r="M47" s="784"/>
      <c r="N47" s="105"/>
    </row>
    <row r="48" spans="1:14" ht="15.75" thickBot="1">
      <c r="B48" s="759" t="s">
        <v>2072</v>
      </c>
      <c r="C48" s="760"/>
      <c r="D48" s="760"/>
      <c r="E48" s="760"/>
      <c r="F48" s="760"/>
      <c r="G48" s="760"/>
      <c r="H48" s="760"/>
      <c r="I48" s="760"/>
      <c r="J48" s="760"/>
      <c r="K48" s="760"/>
      <c r="L48" s="760"/>
      <c r="M48" s="761"/>
      <c r="N48" s="344">
        <f>SUM(N36:N47)</f>
        <v>150558.61335122533</v>
      </c>
    </row>
    <row r="49" spans="1:14">
      <c r="B49" s="235"/>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750" t="s">
        <v>2063</v>
      </c>
      <c r="C52" s="751"/>
      <c r="D52" s="751"/>
      <c r="E52" s="751"/>
      <c r="F52" s="751"/>
      <c r="G52" s="751"/>
      <c r="H52" s="751"/>
      <c r="I52" s="752"/>
      <c r="J52" s="270" t="s">
        <v>2065</v>
      </c>
      <c r="K52" s="85" t="s">
        <v>2066</v>
      </c>
      <c r="L52" s="753" t="s">
        <v>2074</v>
      </c>
      <c r="M52" s="752"/>
      <c r="N52" s="86" t="s">
        <v>2071</v>
      </c>
    </row>
    <row r="53" spans="1:14">
      <c r="A53" t="s">
        <v>1117</v>
      </c>
      <c r="B53" s="43" t="str">
        <f>VLOOKUP(A53,MATERIALES!A5:D373,3,FALSE)</f>
        <v>Agregado Petreo para Triturar (Crudo)</v>
      </c>
      <c r="C53" s="236"/>
      <c r="D53" s="236"/>
      <c r="E53" s="236"/>
      <c r="F53" s="236"/>
      <c r="G53" s="236"/>
      <c r="H53" s="236"/>
      <c r="I53" s="223"/>
      <c r="J53" s="200" t="str">
        <f>VLOOKUP(A53,MATERIALES!A7:D645,2,FALSE)</f>
        <v>m3</v>
      </c>
      <c r="K53" s="237">
        <v>1.4</v>
      </c>
      <c r="L53" s="222"/>
      <c r="M53" s="352">
        <f>VLOOKUP(A53,MATERIALES!A5:D396,4,FALSE)</f>
        <v>26654.735894889112</v>
      </c>
      <c r="N53" s="227">
        <f>K53*M53</f>
        <v>37316.630252844756</v>
      </c>
    </row>
    <row r="54" spans="1:14">
      <c r="A54" s="108" t="s">
        <v>1131</v>
      </c>
      <c r="B54" s="43" t="str">
        <f>VLOOKUP(A54,MATERIALES!A6:D373,3,FALSE)</f>
        <v>Agua</v>
      </c>
      <c r="C54" s="236"/>
      <c r="D54" s="236"/>
      <c r="E54" s="236"/>
      <c r="F54" s="236"/>
      <c r="G54" s="236"/>
      <c r="H54" s="236"/>
      <c r="I54" s="223"/>
      <c r="J54" s="200" t="str">
        <f>VLOOKUP(A54,MATERIALES!A8:D646,2,FALSE)</f>
        <v>lt</v>
      </c>
      <c r="K54" s="237">
        <v>25</v>
      </c>
      <c r="L54" s="222"/>
      <c r="M54" s="352">
        <f>VLOOKUP(A54,MATERIALES!A6:D397,4,FALSE)</f>
        <v>56.024337816260008</v>
      </c>
      <c r="N54" s="227">
        <f>K54*M54</f>
        <v>1400.6084454065001</v>
      </c>
    </row>
    <row r="55" spans="1:14">
      <c r="B55" s="43"/>
      <c r="C55" s="236"/>
      <c r="D55" s="236"/>
      <c r="E55" s="236"/>
      <c r="F55" s="236"/>
      <c r="G55" s="236"/>
      <c r="H55" s="236"/>
      <c r="I55" s="223"/>
      <c r="J55" s="200"/>
      <c r="K55" s="237"/>
      <c r="L55" s="222"/>
      <c r="M55" s="238"/>
      <c r="N55" s="239"/>
    </row>
    <row r="56" spans="1:14">
      <c r="B56" s="43"/>
      <c r="C56" s="236"/>
      <c r="D56" s="236"/>
      <c r="E56" s="236"/>
      <c r="F56" s="236"/>
      <c r="G56" s="236"/>
      <c r="H56" s="236"/>
      <c r="I56" s="223"/>
      <c r="J56" s="200"/>
      <c r="K56" s="237"/>
      <c r="L56" s="222"/>
      <c r="M56" s="238"/>
      <c r="N56" s="239"/>
    </row>
    <row r="57" spans="1:14" ht="15.75" thickBot="1">
      <c r="B57" s="754"/>
      <c r="C57" s="755"/>
      <c r="D57" s="755"/>
      <c r="E57" s="755"/>
      <c r="F57" s="755"/>
      <c r="G57" s="755"/>
      <c r="H57" s="755"/>
      <c r="I57" s="756"/>
      <c r="J57" s="42"/>
      <c r="K57" s="44"/>
      <c r="L57" s="757"/>
      <c r="M57" s="758"/>
      <c r="N57" s="45"/>
    </row>
    <row r="58" spans="1:14" ht="15.75" thickBot="1">
      <c r="B58" s="759" t="s">
        <v>2072</v>
      </c>
      <c r="C58" s="760"/>
      <c r="D58" s="760"/>
      <c r="E58" s="760"/>
      <c r="F58" s="760"/>
      <c r="G58" s="760"/>
      <c r="H58" s="760"/>
      <c r="I58" s="760"/>
      <c r="J58" s="760"/>
      <c r="K58" s="760"/>
      <c r="L58" s="760"/>
      <c r="M58" s="761"/>
      <c r="N58" s="344">
        <f>SUM(N53:N57)</f>
        <v>38717.238698251254</v>
      </c>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8" t="s">
        <v>2076</v>
      </c>
      <c r="C62" s="269"/>
      <c r="D62" s="269"/>
      <c r="E62" s="269"/>
      <c r="F62" s="269"/>
      <c r="G62" s="269"/>
      <c r="H62" s="73" t="s">
        <v>2065</v>
      </c>
      <c r="I62" s="74" t="s">
        <v>2077</v>
      </c>
      <c r="J62" s="75" t="s">
        <v>2106</v>
      </c>
      <c r="K62" s="73" t="s">
        <v>2107</v>
      </c>
      <c r="L62" s="762" t="s">
        <v>2080</v>
      </c>
      <c r="M62" s="735"/>
      <c r="N62" s="76" t="s">
        <v>2071</v>
      </c>
    </row>
    <row r="63" spans="1:14">
      <c r="A63" t="s">
        <v>1852</v>
      </c>
      <c r="B63" s="46" t="str">
        <f>VLOOKUP(A63,TRANSPORTE!A5:D117,3,FALSE)</f>
        <v>Transporte de Material Crudo de Rio</v>
      </c>
      <c r="C63" s="272"/>
      <c r="D63" s="272"/>
      <c r="E63" s="272"/>
      <c r="F63" s="272"/>
      <c r="G63" s="272"/>
      <c r="H63" s="266" t="s">
        <v>2122</v>
      </c>
      <c r="I63" s="234">
        <v>1.4</v>
      </c>
      <c r="J63" s="241">
        <v>1</v>
      </c>
      <c r="K63" s="234">
        <f>I63*J63</f>
        <v>1.4</v>
      </c>
      <c r="L63" s="763">
        <f>VLOOKUP(A63,TRANSPORTE!A5:D117,4,FALSE)</f>
        <v>1355.0479121462611</v>
      </c>
      <c r="M63" s="764"/>
      <c r="N63" s="242">
        <f>K63*L63</f>
        <v>1897.0670770047655</v>
      </c>
    </row>
    <row r="64" spans="1:14">
      <c r="A64" t="s">
        <v>1910</v>
      </c>
      <c r="B64" s="46" t="str">
        <f>VLOOKUP(A64,TRANSPORTE!A6:D117,3,FALSE)</f>
        <v>Transporte de mezcla abierta en caliente MAC-75</v>
      </c>
      <c r="C64" s="47"/>
      <c r="D64" s="47"/>
      <c r="E64" s="47"/>
      <c r="F64" s="47"/>
      <c r="G64" s="47"/>
      <c r="H64" s="266" t="s">
        <v>2122</v>
      </c>
      <c r="I64" s="234">
        <v>1.25</v>
      </c>
      <c r="J64" s="241">
        <v>1</v>
      </c>
      <c r="K64" s="234">
        <f>I64*J64</f>
        <v>1.25</v>
      </c>
      <c r="L64" s="763">
        <f>VLOOKUP(A64,TRANSPORTE!A6:D117,4,FALSE)</f>
        <v>1355.0479121462611</v>
      </c>
      <c r="M64" s="764"/>
      <c r="N64" s="242">
        <f>K64*L64</f>
        <v>1693.8098901828264</v>
      </c>
    </row>
    <row r="65" spans="1:15">
      <c r="B65" s="46"/>
      <c r="C65" s="47"/>
      <c r="D65" s="47"/>
      <c r="E65" s="47"/>
      <c r="F65" s="47"/>
      <c r="G65" s="47"/>
      <c r="H65" s="243"/>
      <c r="I65" s="234"/>
      <c r="J65" s="234"/>
      <c r="K65" s="234"/>
      <c r="L65" s="244"/>
      <c r="M65" s="245"/>
      <c r="N65" s="246"/>
    </row>
    <row r="66" spans="1:15">
      <c r="B66" s="46"/>
      <c r="C66" s="47"/>
      <c r="D66" s="47"/>
      <c r="E66" s="47"/>
      <c r="F66" s="47"/>
      <c r="G66" s="47"/>
      <c r="H66" s="243"/>
      <c r="I66" s="234"/>
      <c r="J66" s="234"/>
      <c r="K66" s="234"/>
      <c r="L66" s="244"/>
      <c r="M66" s="245"/>
      <c r="N66" s="246"/>
    </row>
    <row r="67" spans="1:15">
      <c r="B67" s="46"/>
      <c r="C67" s="47"/>
      <c r="D67" s="47"/>
      <c r="E67" s="47"/>
      <c r="F67" s="47"/>
      <c r="G67" s="47"/>
      <c r="H67" s="243"/>
      <c r="I67" s="234"/>
      <c r="J67" s="234"/>
      <c r="K67" s="234"/>
      <c r="L67" s="244"/>
      <c r="M67" s="245"/>
      <c r="N67" s="246"/>
    </row>
    <row r="68" spans="1:15" ht="15.75" thickBot="1">
      <c r="B68" s="264"/>
      <c r="C68" s="265"/>
      <c r="D68" s="265"/>
      <c r="E68" s="265"/>
      <c r="F68" s="265"/>
      <c r="G68" s="265"/>
      <c r="H68" s="48"/>
      <c r="I68" s="124"/>
      <c r="J68" s="124"/>
      <c r="K68" s="124"/>
      <c r="L68" s="748"/>
      <c r="M68" s="749"/>
      <c r="N68" s="125"/>
    </row>
    <row r="69" spans="1:15" ht="15.75" thickBot="1">
      <c r="B69" s="765" t="s">
        <v>2072</v>
      </c>
      <c r="C69" s="766"/>
      <c r="D69" s="766"/>
      <c r="E69" s="766"/>
      <c r="F69" s="766"/>
      <c r="G69" s="766"/>
      <c r="H69" s="766"/>
      <c r="I69" s="766"/>
      <c r="J69" s="766"/>
      <c r="K69" s="766"/>
      <c r="L69" s="766"/>
      <c r="M69" s="767"/>
      <c r="N69" s="104">
        <f>N63+N64+N65+N66+N67</f>
        <v>3590.8769671875916</v>
      </c>
    </row>
    <row r="70" spans="1:15">
      <c r="B70" s="33"/>
      <c r="C70" s="34"/>
      <c r="D70" s="34"/>
      <c r="E70" s="34"/>
      <c r="F70" s="34"/>
      <c r="G70" s="34"/>
      <c r="H70" s="34"/>
      <c r="I70" s="34"/>
      <c r="J70" s="34"/>
      <c r="K70" s="34"/>
      <c r="L70" s="34"/>
      <c r="M70" s="34"/>
      <c r="N70" s="35"/>
    </row>
    <row r="71" spans="1:15">
      <c r="B71" s="64" t="s">
        <v>2081</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785" t="s">
        <v>2108</v>
      </c>
      <c r="C73" s="786"/>
      <c r="D73" s="786"/>
      <c r="E73" s="786"/>
      <c r="F73" s="786"/>
      <c r="G73" s="786"/>
      <c r="H73" s="786"/>
      <c r="I73" s="73" t="s">
        <v>2082</v>
      </c>
      <c r="J73" s="75" t="s">
        <v>2109</v>
      </c>
      <c r="K73" s="74" t="s">
        <v>2084</v>
      </c>
      <c r="L73" s="787" t="s">
        <v>2070</v>
      </c>
      <c r="M73" s="788"/>
      <c r="N73" s="98" t="s">
        <v>2071</v>
      </c>
    </row>
    <row r="74" spans="1:15">
      <c r="A74" t="s">
        <v>718</v>
      </c>
      <c r="B74" s="49" t="str">
        <f>VLOOKUP(A74,'MANO DE OBRA'!A8:D68,3,FALSE)</f>
        <v>Obrero (8)</v>
      </c>
      <c r="C74" s="47"/>
      <c r="D74" s="47"/>
      <c r="E74" s="47"/>
      <c r="F74" s="47"/>
      <c r="G74" s="47"/>
      <c r="H74" s="47"/>
      <c r="I74" s="247">
        <f>K74/J74*100</f>
        <v>270661.59999999998</v>
      </c>
      <c r="J74" s="248">
        <v>185</v>
      </c>
      <c r="K74" s="249">
        <f>VLOOKUP(A74,'MANO DE OBRA'!A8:D99,4,FALSE)</f>
        <v>500723.95999999996</v>
      </c>
      <c r="L74" s="50"/>
      <c r="M74" s="250">
        <v>80</v>
      </c>
      <c r="N74" s="345">
        <f>K74/M74</f>
        <v>6259.0494999999992</v>
      </c>
      <c r="O74" s="106"/>
    </row>
    <row r="75" spans="1:15">
      <c r="A75" t="s">
        <v>728</v>
      </c>
      <c r="B75" s="49" t="str">
        <f>VLOOKUP(A75,'MANO DE OBRA'!A8:D69,3,FALSE)</f>
        <v>Oficial</v>
      </c>
      <c r="C75" s="47"/>
      <c r="D75" s="47"/>
      <c r="E75" s="47"/>
      <c r="F75" s="47"/>
      <c r="G75" s="47"/>
      <c r="H75" s="47"/>
      <c r="I75" s="247">
        <f>K75/J75*100</f>
        <v>57668.23979157189</v>
      </c>
      <c r="J75" s="248">
        <v>185</v>
      </c>
      <c r="K75" s="249">
        <f>VLOOKUP(A75,'MANO DE OBRA'!A8:D100,4,FALSE)</f>
        <v>106686.24361440798</v>
      </c>
      <c r="L75" s="50"/>
      <c r="M75" s="254">
        <v>80</v>
      </c>
      <c r="N75" s="345">
        <f>K75/M75</f>
        <v>1333.5780451800997</v>
      </c>
    </row>
    <row r="76" spans="1:15">
      <c r="A76" t="s">
        <v>756</v>
      </c>
      <c r="B76" s="49" t="str">
        <f>VLOOKUP(A76,'MANO DE OBRA'!A9:D70,3,FALSE)</f>
        <v>Rastrilleros (2)</v>
      </c>
      <c r="C76" s="47"/>
      <c r="D76" s="47"/>
      <c r="E76" s="47"/>
      <c r="F76" s="47"/>
      <c r="G76" s="47"/>
      <c r="H76" s="47"/>
      <c r="I76" s="247">
        <f>K76/J76*100</f>
        <v>86502.359687357821</v>
      </c>
      <c r="J76" s="248">
        <v>185</v>
      </c>
      <c r="K76" s="249">
        <f>VLOOKUP(A76,'MANO DE OBRA'!A9:D101,4,FALSE)</f>
        <v>160029.36542161196</v>
      </c>
      <c r="L76" s="50"/>
      <c r="M76" s="255">
        <v>80</v>
      </c>
      <c r="N76" s="345">
        <f>K76/M76</f>
        <v>2000.3670677701496</v>
      </c>
    </row>
    <row r="77" spans="1:15">
      <c r="B77" s="49"/>
      <c r="C77" s="47"/>
      <c r="D77" s="47"/>
      <c r="E77" s="47"/>
      <c r="F77" s="47"/>
      <c r="G77" s="47"/>
      <c r="H77" s="47"/>
      <c r="I77" s="234"/>
      <c r="J77" s="252"/>
      <c r="K77" s="253"/>
      <c r="L77" s="273"/>
      <c r="M77" s="255"/>
      <c r="N77" s="251"/>
    </row>
    <row r="78" spans="1:15">
      <c r="B78" s="49"/>
      <c r="C78" s="47"/>
      <c r="D78" s="47"/>
      <c r="E78" s="47"/>
      <c r="F78" s="47"/>
      <c r="G78" s="47"/>
      <c r="H78" s="47"/>
      <c r="I78" s="234"/>
      <c r="J78" s="252"/>
      <c r="K78" s="253"/>
      <c r="L78" s="273"/>
      <c r="M78" s="255"/>
      <c r="N78" s="251"/>
    </row>
    <row r="79" spans="1:15" ht="15.75" thickBot="1">
      <c r="B79" s="746"/>
      <c r="C79" s="747"/>
      <c r="D79" s="747"/>
      <c r="E79" s="747"/>
      <c r="F79" s="747"/>
      <c r="G79" s="747"/>
      <c r="H79" s="747"/>
      <c r="I79" s="124"/>
      <c r="J79" s="124"/>
      <c r="K79" s="124"/>
      <c r="L79" s="847"/>
      <c r="M79" s="847"/>
      <c r="N79" s="45"/>
    </row>
    <row r="80" spans="1:15" ht="15.75" thickBot="1">
      <c r="B80" s="765" t="s">
        <v>2072</v>
      </c>
      <c r="C80" s="766"/>
      <c r="D80" s="766"/>
      <c r="E80" s="766"/>
      <c r="F80" s="766"/>
      <c r="G80" s="766"/>
      <c r="H80" s="766"/>
      <c r="I80" s="766"/>
      <c r="J80" s="766"/>
      <c r="K80" s="766"/>
      <c r="L80" s="766"/>
      <c r="M80" s="767"/>
      <c r="N80" s="256">
        <f>SUM(N74:N79)</f>
        <v>9592.9946129502496</v>
      </c>
    </row>
    <row r="81" spans="1:14" ht="15.75" thickBot="1">
      <c r="B81" s="33"/>
      <c r="C81" s="34"/>
      <c r="D81" s="34"/>
      <c r="E81" s="34"/>
      <c r="F81" s="34"/>
      <c r="G81" s="34"/>
      <c r="H81" s="34"/>
      <c r="I81" s="34"/>
      <c r="J81" s="34"/>
      <c r="K81" s="34"/>
      <c r="L81" s="34"/>
      <c r="M81" s="34"/>
      <c r="N81" s="35"/>
    </row>
    <row r="82" spans="1:14" ht="15.75" thickBot="1">
      <c r="B82" s="759" t="s">
        <v>2085</v>
      </c>
      <c r="C82" s="760"/>
      <c r="D82" s="760"/>
      <c r="E82" s="760"/>
      <c r="F82" s="760"/>
      <c r="G82" s="760"/>
      <c r="H82" s="760"/>
      <c r="I82" s="760"/>
      <c r="J82" s="760"/>
      <c r="K82" s="760"/>
      <c r="L82" s="760"/>
      <c r="M82" s="761"/>
      <c r="N82" s="99">
        <f>N48+N58+N69+N80</f>
        <v>202459.72362961443</v>
      </c>
    </row>
    <row r="83" spans="1:14">
      <c r="B83" s="33"/>
      <c r="C83" s="34"/>
      <c r="D83" s="34"/>
      <c r="E83" s="34"/>
      <c r="F83" s="34"/>
      <c r="G83" s="34"/>
      <c r="H83" s="34"/>
      <c r="I83" s="34"/>
      <c r="J83" s="34"/>
      <c r="K83" s="34"/>
      <c r="L83" s="34"/>
      <c r="M83" s="34"/>
      <c r="N83" s="35"/>
    </row>
    <row r="84" spans="1:14">
      <c r="B84" s="64" t="s">
        <v>2086</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750" t="s">
        <v>2110</v>
      </c>
      <c r="C86" s="751"/>
      <c r="D86" s="751"/>
      <c r="E86" s="751"/>
      <c r="F86" s="751"/>
      <c r="G86" s="751"/>
      <c r="H86" s="751"/>
      <c r="I86" s="269"/>
      <c r="J86" s="289"/>
      <c r="K86" s="257" t="s">
        <v>2087</v>
      </c>
      <c r="L86" s="789" t="s">
        <v>2088</v>
      </c>
      <c r="M86" s="790"/>
      <c r="N86" s="258"/>
    </row>
    <row r="87" spans="1:14">
      <c r="B87" s="791" t="s">
        <v>2111</v>
      </c>
      <c r="C87" s="792"/>
      <c r="D87" s="792"/>
      <c r="E87" s="792"/>
      <c r="F87" s="792"/>
      <c r="G87" s="792"/>
      <c r="H87" s="792"/>
      <c r="I87" s="87"/>
      <c r="J87" s="88"/>
      <c r="K87" s="259">
        <v>0.2</v>
      </c>
      <c r="L87" s="793">
        <f>N82*K87</f>
        <v>40491.944725922891</v>
      </c>
      <c r="M87" s="794"/>
      <c r="N87" s="51"/>
    </row>
    <row r="88" spans="1:14">
      <c r="B88" s="89" t="s">
        <v>2090</v>
      </c>
      <c r="C88" s="90"/>
      <c r="D88" s="90"/>
      <c r="E88" s="90"/>
      <c r="F88" s="90"/>
      <c r="G88" s="90"/>
      <c r="H88" s="90"/>
      <c r="I88" s="87"/>
      <c r="J88" s="88"/>
      <c r="K88" s="259">
        <v>0.05</v>
      </c>
      <c r="L88" s="793">
        <f>N82*K88</f>
        <v>10122.986181480723</v>
      </c>
      <c r="M88" s="794"/>
      <c r="N88" s="51"/>
    </row>
    <row r="89" spans="1:14" ht="15.75" thickBot="1">
      <c r="B89" s="91" t="s">
        <v>2091</v>
      </c>
      <c r="C89" s="92"/>
      <c r="D89" s="92"/>
      <c r="E89" s="92"/>
      <c r="F89" s="92"/>
      <c r="G89" s="92"/>
      <c r="H89" s="92"/>
      <c r="I89" s="93"/>
      <c r="J89" s="94"/>
      <c r="K89" s="260">
        <v>0.05</v>
      </c>
      <c r="L89" s="795">
        <f>N82*K89</f>
        <v>10122.986181480723</v>
      </c>
      <c r="M89" s="796"/>
      <c r="N89" s="51"/>
    </row>
    <row r="90" spans="1:14" ht="15.75" thickBot="1">
      <c r="B90" s="759" t="s">
        <v>2072</v>
      </c>
      <c r="C90" s="760"/>
      <c r="D90" s="760"/>
      <c r="E90" s="760"/>
      <c r="F90" s="760"/>
      <c r="G90" s="760"/>
      <c r="H90" s="760"/>
      <c r="I90" s="760"/>
      <c r="J90" s="760"/>
      <c r="K90" s="760"/>
      <c r="L90" s="760"/>
      <c r="M90" s="761"/>
      <c r="N90" s="52">
        <f>L87+L88+L89</f>
        <v>60737.917088884336</v>
      </c>
    </row>
    <row r="91" spans="1:14" ht="15.75" thickBot="1">
      <c r="B91" s="33"/>
      <c r="C91" s="34"/>
      <c r="D91" s="34"/>
      <c r="E91" s="34"/>
      <c r="F91" s="34"/>
      <c r="G91" s="34"/>
      <c r="H91" s="34"/>
      <c r="I91" s="34"/>
      <c r="J91" s="34"/>
      <c r="K91" s="34"/>
      <c r="L91" s="34"/>
      <c r="M91" s="34"/>
      <c r="N91" s="35"/>
    </row>
    <row r="92" spans="1:14" ht="15.75" thickBot="1">
      <c r="A92" t="s">
        <v>2114</v>
      </c>
      <c r="B92" s="759" t="s">
        <v>2113</v>
      </c>
      <c r="C92" s="760"/>
      <c r="D92" s="760"/>
      <c r="E92" s="760"/>
      <c r="F92" s="760"/>
      <c r="G92" s="760"/>
      <c r="H92" s="760"/>
      <c r="I92" s="760"/>
      <c r="J92" s="760"/>
      <c r="K92" s="760"/>
      <c r="L92" s="760"/>
      <c r="M92" s="761"/>
      <c r="N92" s="166">
        <f>N82+N90</f>
        <v>263197.64071849873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2093</v>
      </c>
      <c r="F97" s="53"/>
      <c r="G97" s="53"/>
      <c r="H97" s="53"/>
      <c r="I97" s="53"/>
      <c r="J97" s="53"/>
      <c r="K97" s="12"/>
      <c r="L97" s="12"/>
      <c r="M97" s="12"/>
      <c r="N97" s="17"/>
    </row>
    <row r="98" spans="2:14">
      <c r="B98" s="16"/>
      <c r="C98" s="12"/>
      <c r="D98" s="12"/>
      <c r="E98" s="12" t="s">
        <v>2094</v>
      </c>
      <c r="F98" s="12"/>
      <c r="G98" s="12"/>
      <c r="H98" s="12"/>
      <c r="I98" s="12"/>
      <c r="J98" s="12"/>
      <c r="K98" s="12"/>
      <c r="L98" s="12"/>
      <c r="M98" s="12"/>
      <c r="N98" s="17"/>
    </row>
    <row r="99" spans="2:14">
      <c r="B99" s="16"/>
      <c r="C99" s="12"/>
      <c r="D99" s="12"/>
      <c r="E99" s="12" t="s">
        <v>2095</v>
      </c>
      <c r="F99" s="12"/>
      <c r="G99" s="12"/>
      <c r="H99" s="12"/>
      <c r="I99" s="12"/>
      <c r="J99" s="12"/>
      <c r="K99" s="12"/>
      <c r="L99" s="12"/>
      <c r="M99" s="12"/>
      <c r="N99" s="17"/>
    </row>
    <row r="100" spans="2:14">
      <c r="B100" s="16"/>
      <c r="C100" s="12"/>
      <c r="D100" s="12"/>
      <c r="E100" s="12" t="s">
        <v>2096</v>
      </c>
      <c r="F100" s="12"/>
      <c r="G100" s="12"/>
      <c r="H100" s="12"/>
      <c r="I100" s="12"/>
      <c r="J100" s="12"/>
      <c r="K100" s="12"/>
      <c r="L100" s="12"/>
      <c r="M100" s="12"/>
      <c r="N100" s="17"/>
    </row>
    <row r="101" spans="2:14" ht="15.75" thickBot="1">
      <c r="B101" s="16"/>
      <c r="C101" s="12"/>
      <c r="D101" s="12"/>
      <c r="E101" s="12"/>
      <c r="F101" s="12" t="s">
        <v>7</v>
      </c>
      <c r="G101" s="12"/>
      <c r="H101" s="12"/>
      <c r="I101" s="12"/>
      <c r="J101" s="12"/>
      <c r="K101" s="12"/>
      <c r="L101" s="12"/>
      <c r="M101" s="12"/>
      <c r="N101" s="17"/>
    </row>
    <row r="102" spans="2:14">
      <c r="B102" s="203" t="s">
        <v>2097</v>
      </c>
      <c r="C102" s="204"/>
      <c r="D102" s="204"/>
      <c r="E102" s="204"/>
      <c r="F102" s="204"/>
      <c r="G102" s="204"/>
      <c r="H102" s="204"/>
      <c r="I102" s="204"/>
      <c r="J102" s="204"/>
      <c r="K102" s="204"/>
      <c r="L102" s="204"/>
      <c r="M102" s="204"/>
      <c r="N102" s="205"/>
    </row>
    <row r="103" spans="2:14">
      <c r="B103" s="206"/>
      <c r="C103" s="207"/>
      <c r="D103" s="207"/>
      <c r="E103" s="207"/>
      <c r="F103" s="207"/>
      <c r="G103" s="207"/>
      <c r="H103" s="207"/>
      <c r="I103" s="207"/>
      <c r="J103" s="207"/>
      <c r="K103" s="207"/>
      <c r="L103" s="207"/>
      <c r="M103" s="207"/>
      <c r="N103" s="208"/>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ht="15.75" thickBot="1">
      <c r="B106" s="209"/>
      <c r="C106" s="210"/>
      <c r="D106" s="210"/>
      <c r="E106" s="210"/>
      <c r="F106" s="210"/>
      <c r="G106" s="210"/>
      <c r="H106" s="210"/>
      <c r="I106" s="210"/>
      <c r="J106" s="210"/>
      <c r="K106" s="210"/>
      <c r="L106" s="210"/>
      <c r="M106" s="210"/>
      <c r="N106" s="211"/>
    </row>
    <row r="107" spans="2:14">
      <c r="B107" s="212"/>
      <c r="C107" s="213"/>
      <c r="D107" s="213"/>
      <c r="E107" s="213"/>
      <c r="F107" s="213"/>
      <c r="G107" s="213"/>
      <c r="H107" s="213"/>
      <c r="I107" s="213"/>
      <c r="J107" s="213"/>
      <c r="K107" s="213"/>
      <c r="L107" s="213"/>
      <c r="M107" s="213"/>
      <c r="N107" s="214"/>
    </row>
    <row r="108" spans="2:14">
      <c r="B108" s="198" t="s">
        <v>2098</v>
      </c>
      <c r="C108" s="31"/>
      <c r="D108" s="31"/>
      <c r="E108" s="31"/>
      <c r="F108" s="31"/>
      <c r="G108" s="31"/>
      <c r="H108" s="31"/>
      <c r="I108" s="31"/>
      <c r="J108" s="31"/>
      <c r="K108" s="31"/>
      <c r="L108" s="31"/>
      <c r="M108" s="31"/>
      <c r="N108" s="32"/>
    </row>
    <row r="109" spans="2:14" ht="15" customHeight="1">
      <c r="B109" s="797" t="s">
        <v>2099</v>
      </c>
      <c r="C109" s="798"/>
      <c r="D109" s="798"/>
      <c r="E109" s="798"/>
      <c r="F109" s="798"/>
      <c r="G109" s="798"/>
      <c r="H109" s="798"/>
      <c r="I109" s="798"/>
      <c r="J109" s="798"/>
      <c r="K109" s="798"/>
      <c r="L109" s="798"/>
      <c r="M109" s="798"/>
      <c r="N109" s="799"/>
    </row>
    <row r="110" spans="2:14" ht="15" customHeight="1">
      <c r="B110" s="797"/>
      <c r="C110" s="798"/>
      <c r="D110" s="798"/>
      <c r="E110" s="798"/>
      <c r="F110" s="798"/>
      <c r="G110" s="798"/>
      <c r="H110" s="798"/>
      <c r="I110" s="798"/>
      <c r="J110" s="798"/>
      <c r="K110" s="798"/>
      <c r="L110" s="798"/>
      <c r="M110" s="798"/>
      <c r="N110" s="799"/>
    </row>
    <row r="111" spans="2:14" ht="30" customHeight="1">
      <c r="B111" s="800" t="s">
        <v>2100</v>
      </c>
      <c r="C111" s="801"/>
      <c r="D111" s="801"/>
      <c r="E111" s="801"/>
      <c r="F111" s="801"/>
      <c r="G111" s="801"/>
      <c r="H111" s="801"/>
      <c r="I111" s="801"/>
      <c r="J111" s="801"/>
      <c r="K111" s="801"/>
      <c r="L111" s="801"/>
      <c r="M111" s="801"/>
      <c r="N111" s="802"/>
    </row>
    <row r="112" spans="2:14">
      <c r="B112" s="800"/>
      <c r="C112" s="801"/>
      <c r="D112" s="801"/>
      <c r="E112" s="801"/>
      <c r="F112" s="801"/>
      <c r="G112" s="801"/>
      <c r="H112" s="801"/>
      <c r="I112" s="801"/>
      <c r="J112" s="801"/>
      <c r="K112" s="801"/>
      <c r="L112" s="801"/>
      <c r="M112" s="801"/>
      <c r="N112" s="802"/>
    </row>
    <row r="113" spans="2:14">
      <c r="B113" s="286"/>
      <c r="C113" s="287"/>
      <c r="D113" s="287"/>
      <c r="E113" s="287"/>
      <c r="F113" s="287"/>
      <c r="G113" s="287"/>
      <c r="H113" s="287"/>
      <c r="I113" s="287"/>
      <c r="J113" s="287"/>
      <c r="K113" s="287"/>
      <c r="L113" s="287"/>
      <c r="M113" s="287"/>
      <c r="N113" s="288"/>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198"/>
      <c r="C116" s="31"/>
      <c r="D116" s="31"/>
      <c r="E116" s="31"/>
      <c r="F116" s="31"/>
      <c r="G116" s="31"/>
      <c r="H116" s="31"/>
      <c r="I116" s="31"/>
      <c r="J116" s="31"/>
      <c r="K116" s="31"/>
      <c r="L116" s="31"/>
      <c r="M116" s="31"/>
      <c r="N116" s="32"/>
    </row>
    <row r="117" spans="2:14">
      <c r="B117" s="16"/>
      <c r="C117" s="12"/>
      <c r="D117" s="12"/>
      <c r="E117" s="12" t="s">
        <v>2093</v>
      </c>
      <c r="F117" s="53"/>
      <c r="G117" s="53"/>
      <c r="H117" s="12"/>
      <c r="I117" s="12"/>
      <c r="J117" s="12"/>
      <c r="K117" s="12"/>
      <c r="L117" s="12"/>
      <c r="M117" s="12"/>
      <c r="N117" s="17"/>
    </row>
    <row r="118" spans="2:14">
      <c r="B118" s="16"/>
      <c r="C118" s="12"/>
      <c r="D118" s="12"/>
      <c r="E118" s="54" t="s">
        <v>2094</v>
      </c>
      <c r="F118" s="12"/>
      <c r="G118" s="12"/>
      <c r="H118" s="54"/>
      <c r="I118" s="54"/>
      <c r="J118" s="54"/>
      <c r="K118" s="12"/>
      <c r="L118" s="12"/>
      <c r="M118" s="12"/>
      <c r="N118" s="17"/>
    </row>
    <row r="119" spans="2:14">
      <c r="B119" s="16"/>
      <c r="C119" s="12"/>
      <c r="D119" s="12"/>
      <c r="E119" s="55" t="s">
        <v>2101</v>
      </c>
      <c r="F119" s="12"/>
      <c r="G119" s="12"/>
      <c r="H119" s="55"/>
      <c r="I119" s="55"/>
      <c r="J119" s="55"/>
      <c r="K119" s="12"/>
      <c r="L119" s="12"/>
      <c r="M119" s="12"/>
      <c r="N119" s="17"/>
    </row>
    <row r="120" spans="2:14">
      <c r="B120" s="56"/>
      <c r="C120" s="31"/>
      <c r="D120" s="31"/>
      <c r="E120" s="12" t="s">
        <v>2096</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2102</v>
      </c>
      <c r="C122" s="55"/>
      <c r="D122" s="55"/>
      <c r="E122" s="12"/>
      <c r="F122" s="12"/>
      <c r="G122" s="12"/>
      <c r="H122" s="12"/>
      <c r="I122" s="12"/>
      <c r="J122" s="736"/>
      <c r="K122" s="736"/>
      <c r="L122" s="736"/>
      <c r="M122" s="736"/>
      <c r="N122" s="737"/>
    </row>
    <row r="123" spans="2:14" ht="15.75" thickBot="1">
      <c r="B123" s="216" t="s">
        <v>2103</v>
      </c>
      <c r="C123" s="343"/>
      <c r="D123" s="343"/>
      <c r="E123" s="57"/>
      <c r="F123" s="57"/>
      <c r="G123" s="57"/>
      <c r="H123" s="57"/>
      <c r="I123" s="57"/>
      <c r="J123" s="738"/>
      <c r="K123" s="738"/>
      <c r="L123" s="738"/>
      <c r="M123" s="738"/>
      <c r="N123" s="739"/>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topLeftCell="A40" zoomScale="78" zoomScaleNormal="78" workbookViewId="0">
      <selection activeCell="J57" sqref="J57"/>
    </sheetView>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330</v>
      </c>
      <c r="C31" s="81" t="s">
        <v>2181</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819</v>
      </c>
      <c r="B36" s="772" t="str">
        <f>VLOOKUP(A36,EQUIPOS!A6:D154,3,FALSE)</f>
        <v>Cargador : Potencia en el volante 125 hp, Clasificación de RPM del motor 2300.</v>
      </c>
      <c r="C36" s="773"/>
      <c r="D36" s="773"/>
      <c r="E36" s="773"/>
      <c r="F36" s="773"/>
      <c r="G36" s="773"/>
      <c r="H36" s="774"/>
      <c r="I36" s="222"/>
      <c r="J36" s="223"/>
      <c r="K36" s="224">
        <f>VLOOKUP(A36,EQUIPOS!A6:D163,4,FALSE)</f>
        <v>165414.51938850479</v>
      </c>
      <c r="L36" s="225"/>
      <c r="M36" s="226">
        <v>30</v>
      </c>
      <c r="N36" s="227">
        <f>K36/M36</f>
        <v>5513.8173129501602</v>
      </c>
    </row>
    <row r="37" spans="1:14">
      <c r="A37" s="113" t="s">
        <v>837</v>
      </c>
      <c r="B37" s="772" t="str">
        <f>VLOOKUP(A37,EQUIPOS!A7:D154,3,FALSE)</f>
        <v>Compactador neumático de Potencia 70 HP, peso de 13 ton</v>
      </c>
      <c r="C37" s="773"/>
      <c r="D37" s="773"/>
      <c r="E37" s="773"/>
      <c r="F37" s="773"/>
      <c r="G37" s="773"/>
      <c r="H37" s="774"/>
      <c r="I37" s="222"/>
      <c r="J37" s="223"/>
      <c r="K37" s="224">
        <f>VLOOKUP(A37,EQUIPOS!A7:D164,4,FALSE)</f>
        <v>136681.41876730914</v>
      </c>
      <c r="L37" s="225"/>
      <c r="M37" s="226">
        <v>10</v>
      </c>
      <c r="N37" s="227">
        <f t="shared" ref="N37:N43" si="0">K37/M37</f>
        <v>13668.141876730913</v>
      </c>
    </row>
    <row r="38" spans="1:14">
      <c r="A38" t="s">
        <v>827</v>
      </c>
      <c r="B38" s="772" t="str">
        <f>VLOOKUP(A38,EQUIPOS!A8:D154,3,FALSE)</f>
        <v>Compactador de Rodillo POTENCIA: 99HP, PESO: 8 ton</v>
      </c>
      <c r="C38" s="773"/>
      <c r="D38" s="773"/>
      <c r="E38" s="773"/>
      <c r="F38" s="773"/>
      <c r="G38" s="773"/>
      <c r="H38" s="774"/>
      <c r="I38" s="222"/>
      <c r="J38" s="223"/>
      <c r="K38" s="224">
        <f>VLOOKUP(A38,EQUIPOS!A8:D165,4,FALSE)</f>
        <v>118174.3302919812</v>
      </c>
      <c r="L38" s="225"/>
      <c r="M38" s="226">
        <v>10</v>
      </c>
      <c r="N38" s="227">
        <f t="shared" si="0"/>
        <v>11817.43302919812</v>
      </c>
    </row>
    <row r="39" spans="1:14">
      <c r="A39" t="s">
        <v>975</v>
      </c>
      <c r="B39" s="772" t="str">
        <f>VLOOKUP(A39,EQUIPOS!A9:D154,3,FALSE)</f>
        <v>Planta de asfalto en caliente</v>
      </c>
      <c r="C39" s="773"/>
      <c r="D39" s="773"/>
      <c r="E39" s="773"/>
      <c r="F39" s="773"/>
      <c r="G39" s="773"/>
      <c r="H39" s="774"/>
      <c r="I39" s="222"/>
      <c r="J39" s="223"/>
      <c r="K39" s="224">
        <f>VLOOKUP(A39,EQUIPOS!A9:D166,4,FALSE)</f>
        <v>627867.38776754192</v>
      </c>
      <c r="L39" s="225"/>
      <c r="M39" s="226">
        <v>10</v>
      </c>
      <c r="N39" s="227">
        <f t="shared" si="0"/>
        <v>62786.738776754195</v>
      </c>
    </row>
    <row r="40" spans="1:14">
      <c r="A40" t="s">
        <v>981</v>
      </c>
      <c r="B40" s="772" t="str">
        <f>VLOOKUP(A40,EQUIPOS!A10:D154,3,FALSE)</f>
        <v>Planta trituradora</v>
      </c>
      <c r="C40" s="773"/>
      <c r="D40" s="773"/>
      <c r="E40" s="773"/>
      <c r="F40" s="773"/>
      <c r="G40" s="773"/>
      <c r="H40" s="774"/>
      <c r="I40" s="222"/>
      <c r="J40" s="223"/>
      <c r="K40" s="224">
        <f>VLOOKUP(A40,EQUIPOS!A10:D167,4,FALSE)</f>
        <v>522759.86824479204</v>
      </c>
      <c r="L40" s="225"/>
      <c r="M40" s="226">
        <v>30</v>
      </c>
      <c r="N40" s="227">
        <f t="shared" si="0"/>
        <v>17425.32894149307</v>
      </c>
    </row>
    <row r="41" spans="1:14">
      <c r="A41" t="s">
        <v>1007</v>
      </c>
      <c r="B41" s="772" t="str">
        <f>VLOOKUP(A41,EQUIPOS!A11:D155,3,FALSE)</f>
        <v xml:space="preserve">Retroexcavadora E-200 sobre orugas
</v>
      </c>
      <c r="C41" s="773"/>
      <c r="D41" s="773"/>
      <c r="E41" s="773"/>
      <c r="F41" s="773"/>
      <c r="G41" s="773"/>
      <c r="H41" s="774"/>
      <c r="I41" s="222"/>
      <c r="J41" s="223"/>
      <c r="K41" s="224">
        <f>VLOOKUP(A41,EQUIPOS!A11:D168,4,FALSE)</f>
        <v>210024.19001165734</v>
      </c>
      <c r="L41" s="225"/>
      <c r="M41" s="226">
        <v>30</v>
      </c>
      <c r="N41" s="227">
        <f t="shared" si="0"/>
        <v>7000.806333721911</v>
      </c>
    </row>
    <row r="42" spans="1:14">
      <c r="A42" t="s">
        <v>1059</v>
      </c>
      <c r="B42" s="772" t="str">
        <f>VLOOKUP(A42,EQUIPOS!A12:D156,3,FALSE)</f>
        <v xml:space="preserve">Terminadora de asfalto (Finisher), potencia en el volante 174 HP, R=20M3/H, velocidad de desplazamiento 114 m/min
</v>
      </c>
      <c r="C42" s="773"/>
      <c r="D42" s="773"/>
      <c r="E42" s="773"/>
      <c r="F42" s="773"/>
      <c r="G42" s="773"/>
      <c r="H42" s="774"/>
      <c r="I42" s="222"/>
      <c r="J42" s="223"/>
      <c r="K42" s="224">
        <f>VLOOKUP(A42,EQUIPOS!A12:D169,4,FALSE)</f>
        <v>222361.14354313904</v>
      </c>
      <c r="L42" s="225"/>
      <c r="M42" s="226">
        <v>10</v>
      </c>
      <c r="N42" s="227">
        <f t="shared" si="0"/>
        <v>22236.114354313904</v>
      </c>
    </row>
    <row r="43" spans="1:14">
      <c r="A43" t="s">
        <v>1077</v>
      </c>
      <c r="B43" s="772" t="str">
        <f>VLOOKUP(A43,EQUIPOS!A13:D157,3,FALSE)</f>
        <v>Volqueta 6 m3</v>
      </c>
      <c r="C43" s="773"/>
      <c r="D43" s="773"/>
      <c r="E43" s="773"/>
      <c r="F43" s="773"/>
      <c r="G43" s="773"/>
      <c r="H43" s="774"/>
      <c r="I43" s="222"/>
      <c r="J43" s="223"/>
      <c r="K43" s="224">
        <f>VLOOKUP(A43,EQUIPOS!A13:D170,4,FALSE)</f>
        <v>91509.332647680494</v>
      </c>
      <c r="L43" s="225"/>
      <c r="M43" s="226">
        <v>10</v>
      </c>
      <c r="N43" s="227">
        <f t="shared" si="0"/>
        <v>9150.9332647680494</v>
      </c>
    </row>
    <row r="44" spans="1:14">
      <c r="B44" s="275"/>
      <c r="C44" s="276"/>
      <c r="D44" s="276"/>
      <c r="E44" s="276"/>
      <c r="F44" s="276"/>
      <c r="G44" s="276"/>
      <c r="H44" s="277"/>
      <c r="I44" s="222"/>
      <c r="J44" s="223"/>
      <c r="K44" s="224"/>
      <c r="L44" s="225"/>
      <c r="M44" s="226"/>
      <c r="N44" s="227"/>
    </row>
    <row r="45" spans="1:14">
      <c r="B45" s="772"/>
      <c r="C45" s="773"/>
      <c r="D45" s="773"/>
      <c r="E45" s="773"/>
      <c r="F45" s="773"/>
      <c r="G45" s="773"/>
      <c r="H45" s="774"/>
      <c r="I45" s="775"/>
      <c r="J45" s="756"/>
      <c r="K45" s="224"/>
      <c r="L45" s="776"/>
      <c r="M45" s="777"/>
      <c r="N45" s="227"/>
    </row>
    <row r="46" spans="1:14">
      <c r="B46" s="772"/>
      <c r="C46" s="773"/>
      <c r="D46" s="773"/>
      <c r="E46" s="778"/>
      <c r="F46" s="773"/>
      <c r="G46" s="773"/>
      <c r="H46" s="774"/>
      <c r="I46" s="36"/>
      <c r="J46" s="37"/>
      <c r="K46" s="229"/>
      <c r="L46" s="231"/>
      <c r="M46" s="232"/>
      <c r="N46" s="233"/>
    </row>
    <row r="47" spans="1:14">
      <c r="B47" s="779" t="s">
        <v>2105</v>
      </c>
      <c r="C47" s="780"/>
      <c r="D47" s="780"/>
      <c r="E47" s="38"/>
      <c r="F47" s="39"/>
      <c r="G47" s="39"/>
      <c r="H47" s="40"/>
      <c r="I47" s="36"/>
      <c r="J47" s="37"/>
      <c r="K47" s="234"/>
      <c r="L47" s="231"/>
      <c r="M47" s="351">
        <v>0.1</v>
      </c>
      <c r="N47" s="295">
        <f>N81*M47</f>
        <v>959.29946129502503</v>
      </c>
    </row>
    <row r="48" spans="1:14" ht="15.75" thickBot="1">
      <c r="B48" s="772"/>
      <c r="C48" s="773"/>
      <c r="D48" s="773"/>
      <c r="E48" s="773"/>
      <c r="F48" s="773"/>
      <c r="G48" s="773"/>
      <c r="H48" s="774"/>
      <c r="I48" s="781"/>
      <c r="J48" s="782"/>
      <c r="K48" s="41"/>
      <c r="L48" s="783"/>
      <c r="M48" s="784"/>
      <c r="N48" s="105"/>
    </row>
    <row r="49" spans="1:14" ht="15.75" thickBot="1">
      <c r="B49" s="759" t="s">
        <v>2072</v>
      </c>
      <c r="C49" s="760"/>
      <c r="D49" s="760"/>
      <c r="E49" s="760"/>
      <c r="F49" s="760"/>
      <c r="G49" s="760"/>
      <c r="H49" s="760"/>
      <c r="I49" s="760"/>
      <c r="J49" s="760"/>
      <c r="K49" s="760"/>
      <c r="L49" s="760"/>
      <c r="M49" s="761"/>
      <c r="N49" s="344">
        <f>SUM(N36:N48)</f>
        <v>150558.61335122533</v>
      </c>
    </row>
    <row r="50" spans="1:14">
      <c r="B50" s="235"/>
      <c r="C50" s="34"/>
      <c r="D50" s="34"/>
      <c r="E50" s="34"/>
      <c r="F50" s="34"/>
      <c r="G50" s="34"/>
      <c r="H50" s="34"/>
      <c r="I50" s="34"/>
      <c r="J50" s="34"/>
      <c r="K50" s="34"/>
      <c r="L50" s="34"/>
      <c r="M50" s="34"/>
      <c r="N50" s="35"/>
    </row>
    <row r="51" spans="1:14">
      <c r="B51" s="64" t="s">
        <v>2073</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750" t="s">
        <v>2063</v>
      </c>
      <c r="C53" s="751"/>
      <c r="D53" s="751"/>
      <c r="E53" s="751"/>
      <c r="F53" s="751"/>
      <c r="G53" s="751"/>
      <c r="H53" s="751"/>
      <c r="I53" s="752"/>
      <c r="J53" s="270" t="s">
        <v>2065</v>
      </c>
      <c r="K53" s="85" t="s">
        <v>2066</v>
      </c>
      <c r="L53" s="753" t="s">
        <v>2074</v>
      </c>
      <c r="M53" s="752"/>
      <c r="N53" s="86" t="s">
        <v>2071</v>
      </c>
    </row>
    <row r="54" spans="1:14">
      <c r="A54" t="s">
        <v>1117</v>
      </c>
      <c r="B54" s="43" t="str">
        <f>VLOOKUP(A54,MATERIALES!A5:D373,3,FALSE)</f>
        <v>Agregado Petreo para Triturar (Crudo)</v>
      </c>
      <c r="C54" s="236"/>
      <c r="D54" s="236"/>
      <c r="E54" s="236"/>
      <c r="F54" s="236"/>
      <c r="G54" s="236"/>
      <c r="H54" s="236"/>
      <c r="I54" s="223"/>
      <c r="J54" s="200" t="str">
        <f>VLOOKUP(A54,MATERIALES!A8:D646,2,FALSE)</f>
        <v>m3</v>
      </c>
      <c r="K54" s="237">
        <v>1.4</v>
      </c>
      <c r="L54" s="222"/>
      <c r="M54" s="352">
        <f>VLOOKUP(A54,MATERIALES!A5:D396,4,FALSE)</f>
        <v>26654.735894889112</v>
      </c>
      <c r="N54" s="227">
        <f>K54*M54</f>
        <v>37316.630252844756</v>
      </c>
    </row>
    <row r="55" spans="1:14">
      <c r="A55" s="108" t="s">
        <v>1131</v>
      </c>
      <c r="B55" s="43" t="str">
        <f>VLOOKUP(A55,MATERIALES!A6:D373,3,FALSE)</f>
        <v>Agua</v>
      </c>
      <c r="C55" s="236"/>
      <c r="D55" s="236"/>
      <c r="E55" s="236"/>
      <c r="F55" s="236"/>
      <c r="G55" s="236"/>
      <c r="H55" s="236"/>
      <c r="I55" s="223"/>
      <c r="J55" s="200" t="str">
        <f>VLOOKUP(A55,MATERIALES!A9:D647,2,FALSE)</f>
        <v>lt</v>
      </c>
      <c r="K55" s="237">
        <v>25</v>
      </c>
      <c r="L55" s="222"/>
      <c r="M55" s="352">
        <f>VLOOKUP(A55,MATERIALES!A6:D397,4,FALSE)</f>
        <v>56.024337816260008</v>
      </c>
      <c r="N55" s="227">
        <f>K55*M55</f>
        <v>1400.6084454065001</v>
      </c>
    </row>
    <row r="56" spans="1:14">
      <c r="B56" s="43"/>
      <c r="C56" s="236"/>
      <c r="D56" s="236"/>
      <c r="E56" s="236"/>
      <c r="F56" s="236"/>
      <c r="G56" s="236"/>
      <c r="H56" s="236"/>
      <c r="I56" s="223"/>
      <c r="J56" s="200"/>
      <c r="K56" s="237"/>
      <c r="L56" s="222"/>
      <c r="M56" s="238"/>
      <c r="N56" s="239"/>
    </row>
    <row r="57" spans="1:14">
      <c r="B57" s="43"/>
      <c r="C57" s="236"/>
      <c r="D57" s="236"/>
      <c r="E57" s="236"/>
      <c r="F57" s="236"/>
      <c r="G57" s="236"/>
      <c r="H57" s="236"/>
      <c r="I57" s="223"/>
      <c r="J57" s="200"/>
      <c r="K57" s="237"/>
      <c r="L57" s="222"/>
      <c r="M57" s="238"/>
      <c r="N57" s="239"/>
    </row>
    <row r="58" spans="1:14" ht="15.75" thickBot="1">
      <c r="B58" s="754"/>
      <c r="C58" s="755"/>
      <c r="D58" s="755"/>
      <c r="E58" s="755"/>
      <c r="F58" s="755"/>
      <c r="G58" s="755"/>
      <c r="H58" s="755"/>
      <c r="I58" s="756"/>
      <c r="J58" s="42"/>
      <c r="K58" s="44"/>
      <c r="L58" s="757"/>
      <c r="M58" s="758"/>
      <c r="N58" s="45"/>
    </row>
    <row r="59" spans="1:14" ht="15.75" thickBot="1">
      <c r="B59" s="759" t="s">
        <v>2072</v>
      </c>
      <c r="C59" s="760"/>
      <c r="D59" s="760"/>
      <c r="E59" s="760"/>
      <c r="F59" s="760"/>
      <c r="G59" s="760"/>
      <c r="H59" s="760"/>
      <c r="I59" s="760"/>
      <c r="J59" s="760"/>
      <c r="K59" s="760"/>
      <c r="L59" s="760"/>
      <c r="M59" s="761"/>
      <c r="N59" s="344">
        <f>SUM(N54:N58)</f>
        <v>38717.238698251254</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8" t="s">
        <v>2076</v>
      </c>
      <c r="C63" s="269"/>
      <c r="D63" s="269"/>
      <c r="E63" s="269"/>
      <c r="F63" s="269"/>
      <c r="G63" s="269"/>
      <c r="H63" s="73" t="s">
        <v>2065</v>
      </c>
      <c r="I63" s="74" t="s">
        <v>2077</v>
      </c>
      <c r="J63" s="75" t="s">
        <v>2106</v>
      </c>
      <c r="K63" s="73" t="s">
        <v>2107</v>
      </c>
      <c r="L63" s="762" t="s">
        <v>2080</v>
      </c>
      <c r="M63" s="735"/>
      <c r="N63" s="76" t="s">
        <v>2071</v>
      </c>
    </row>
    <row r="64" spans="1:14">
      <c r="A64" t="s">
        <v>1852</v>
      </c>
      <c r="B64" s="46" t="str">
        <f>VLOOKUP(A64,TRANSPORTE!A5:D117,3,FALSE)</f>
        <v>Transporte de Material Crudo de Rio</v>
      </c>
      <c r="C64" s="272"/>
      <c r="D64" s="272"/>
      <c r="E64" s="272"/>
      <c r="F64" s="272"/>
      <c r="G64" s="272"/>
      <c r="H64" s="266" t="s">
        <v>2122</v>
      </c>
      <c r="I64" s="234">
        <v>1.4</v>
      </c>
      <c r="J64" s="241">
        <v>1</v>
      </c>
      <c r="K64" s="234">
        <f>I64*J64</f>
        <v>1.4</v>
      </c>
      <c r="L64" s="763">
        <f>VLOOKUP(A64,TRANSPORTE!A5:D117,4,FALSE)</f>
        <v>1355.0479121462611</v>
      </c>
      <c r="M64" s="764"/>
      <c r="N64" s="242">
        <f>K64*L64</f>
        <v>1897.0670770047655</v>
      </c>
    </row>
    <row r="65" spans="1:15">
      <c r="A65" t="s">
        <v>1912</v>
      </c>
      <c r="B65" s="46" t="str">
        <f>VLOOKUP(A65,TRANSPORTE!A6:D117,3,FALSE)</f>
        <v>Transporte de mezcla abierta en caliente MAC-63</v>
      </c>
      <c r="C65" s="47"/>
      <c r="D65" s="47"/>
      <c r="E65" s="47"/>
      <c r="F65" s="47"/>
      <c r="G65" s="47"/>
      <c r="H65" s="266" t="s">
        <v>2122</v>
      </c>
      <c r="I65" s="234">
        <v>1.25</v>
      </c>
      <c r="J65" s="241">
        <v>1</v>
      </c>
      <c r="K65" s="234">
        <f>I65*J65</f>
        <v>1.25</v>
      </c>
      <c r="L65" s="763">
        <f>VLOOKUP(A65,TRANSPORTE!A6:D117,4,FALSE)</f>
        <v>1355.0479121462611</v>
      </c>
      <c r="M65" s="764"/>
      <c r="N65" s="242">
        <f>K65*L65</f>
        <v>1693.8098901828264</v>
      </c>
    </row>
    <row r="66" spans="1:15">
      <c r="B66" s="46"/>
      <c r="C66" s="47"/>
      <c r="D66" s="47"/>
      <c r="E66" s="47"/>
      <c r="F66" s="47"/>
      <c r="G66" s="47"/>
      <c r="H66" s="243"/>
      <c r="I66" s="234"/>
      <c r="J66" s="234"/>
      <c r="K66" s="234"/>
      <c r="L66" s="244"/>
      <c r="M66" s="245"/>
      <c r="N66" s="246"/>
    </row>
    <row r="67" spans="1:15">
      <c r="B67" s="46"/>
      <c r="C67" s="47"/>
      <c r="D67" s="47"/>
      <c r="E67" s="47"/>
      <c r="F67" s="47"/>
      <c r="G67" s="47"/>
      <c r="H67" s="243"/>
      <c r="I67" s="234"/>
      <c r="J67" s="234"/>
      <c r="K67" s="234"/>
      <c r="L67" s="244"/>
      <c r="M67" s="245"/>
      <c r="N67" s="246"/>
    </row>
    <row r="68" spans="1:15">
      <c r="B68" s="46"/>
      <c r="C68" s="47"/>
      <c r="D68" s="47"/>
      <c r="E68" s="47"/>
      <c r="F68" s="47"/>
      <c r="G68" s="47"/>
      <c r="H68" s="243"/>
      <c r="I68" s="234"/>
      <c r="J68" s="234"/>
      <c r="K68" s="234"/>
      <c r="L68" s="244"/>
      <c r="M68" s="245"/>
      <c r="N68" s="246"/>
    </row>
    <row r="69" spans="1:15" ht="15.75" thickBot="1">
      <c r="B69" s="264"/>
      <c r="C69" s="265"/>
      <c r="D69" s="265"/>
      <c r="E69" s="265"/>
      <c r="F69" s="265"/>
      <c r="G69" s="265"/>
      <c r="H69" s="48"/>
      <c r="I69" s="124"/>
      <c r="J69" s="124"/>
      <c r="K69" s="124"/>
      <c r="L69" s="748"/>
      <c r="M69" s="749"/>
      <c r="N69" s="125"/>
    </row>
    <row r="70" spans="1:15" ht="15.75" thickBot="1">
      <c r="B70" s="765" t="s">
        <v>2072</v>
      </c>
      <c r="C70" s="766"/>
      <c r="D70" s="766"/>
      <c r="E70" s="766"/>
      <c r="F70" s="766"/>
      <c r="G70" s="766"/>
      <c r="H70" s="766"/>
      <c r="I70" s="766"/>
      <c r="J70" s="766"/>
      <c r="K70" s="766"/>
      <c r="L70" s="766"/>
      <c r="M70" s="767"/>
      <c r="N70" s="104">
        <f>N64+N65+N66+N67+N68</f>
        <v>3590.8769671875916</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85" t="s">
        <v>2108</v>
      </c>
      <c r="C74" s="786"/>
      <c r="D74" s="786"/>
      <c r="E74" s="786"/>
      <c r="F74" s="786"/>
      <c r="G74" s="786"/>
      <c r="H74" s="786"/>
      <c r="I74" s="73" t="s">
        <v>2082</v>
      </c>
      <c r="J74" s="75" t="s">
        <v>2109</v>
      </c>
      <c r="K74" s="74" t="s">
        <v>2084</v>
      </c>
      <c r="L74" s="787" t="s">
        <v>2070</v>
      </c>
      <c r="M74" s="788"/>
      <c r="N74" s="98" t="s">
        <v>2071</v>
      </c>
    </row>
    <row r="75" spans="1:15">
      <c r="A75" t="s">
        <v>718</v>
      </c>
      <c r="B75" s="49" t="str">
        <f>VLOOKUP(A75,'MANO DE OBRA'!A8:D68,3,FALSE)</f>
        <v>Obrero (8)</v>
      </c>
      <c r="C75" s="47"/>
      <c r="D75" s="47"/>
      <c r="E75" s="47"/>
      <c r="F75" s="47"/>
      <c r="G75" s="47"/>
      <c r="H75" s="47"/>
      <c r="I75" s="247">
        <f>K75/J75*100</f>
        <v>270661.59999999998</v>
      </c>
      <c r="J75" s="248">
        <v>185</v>
      </c>
      <c r="K75" s="249">
        <f>VLOOKUP(A75,'MANO DE OBRA'!A8:D99,4,FALSE)</f>
        <v>500723.95999999996</v>
      </c>
      <c r="L75" s="50"/>
      <c r="M75" s="250">
        <v>80</v>
      </c>
      <c r="N75" s="345">
        <f>K75/M75</f>
        <v>6259.0494999999992</v>
      </c>
      <c r="O75" s="106"/>
    </row>
    <row r="76" spans="1:15">
      <c r="A76" t="s">
        <v>728</v>
      </c>
      <c r="B76" s="49" t="str">
        <f>VLOOKUP(A76,'MANO DE OBRA'!A8:D69,3,FALSE)</f>
        <v>Oficial</v>
      </c>
      <c r="C76" s="47"/>
      <c r="D76" s="47"/>
      <c r="E76" s="47"/>
      <c r="F76" s="47"/>
      <c r="G76" s="47"/>
      <c r="H76" s="47"/>
      <c r="I76" s="247">
        <f>K76/J76*100</f>
        <v>57668.23979157189</v>
      </c>
      <c r="J76" s="248">
        <v>185</v>
      </c>
      <c r="K76" s="249">
        <f>VLOOKUP(A76,'MANO DE OBRA'!A8:D100,4,FALSE)</f>
        <v>106686.24361440798</v>
      </c>
      <c r="L76" s="50"/>
      <c r="M76" s="254">
        <v>80</v>
      </c>
      <c r="N76" s="345">
        <f>K76/M76</f>
        <v>1333.5780451800997</v>
      </c>
    </row>
    <row r="77" spans="1:15">
      <c r="A77" t="s">
        <v>756</v>
      </c>
      <c r="B77" s="49" t="str">
        <f>VLOOKUP(A77,'MANO DE OBRA'!A9:D70,3,FALSE)</f>
        <v>Rastrilleros (2)</v>
      </c>
      <c r="C77" s="47"/>
      <c r="D77" s="47"/>
      <c r="E77" s="47"/>
      <c r="F77" s="47"/>
      <c r="G77" s="47"/>
      <c r="H77" s="47"/>
      <c r="I77" s="247">
        <f>K77/J77*100</f>
        <v>86502.359687357821</v>
      </c>
      <c r="J77" s="248">
        <v>185</v>
      </c>
      <c r="K77" s="249">
        <f>VLOOKUP(A77,'MANO DE OBRA'!A9:D101,4,FALSE)</f>
        <v>160029.36542161196</v>
      </c>
      <c r="L77" s="50"/>
      <c r="M77" s="255">
        <v>80</v>
      </c>
      <c r="N77" s="345">
        <f>K77/M77</f>
        <v>2000.3670677701496</v>
      </c>
    </row>
    <row r="78" spans="1:15">
      <c r="B78" s="49"/>
      <c r="C78" s="47"/>
      <c r="D78" s="47"/>
      <c r="E78" s="47"/>
      <c r="F78" s="47"/>
      <c r="G78" s="47"/>
      <c r="H78" s="47"/>
      <c r="I78" s="234"/>
      <c r="J78" s="252"/>
      <c r="K78" s="253"/>
      <c r="L78" s="273"/>
      <c r="M78" s="255"/>
      <c r="N78" s="251"/>
    </row>
    <row r="79" spans="1:15">
      <c r="B79" s="49"/>
      <c r="C79" s="47"/>
      <c r="D79" s="47"/>
      <c r="E79" s="47"/>
      <c r="F79" s="47"/>
      <c r="G79" s="47"/>
      <c r="H79" s="47"/>
      <c r="I79" s="234"/>
      <c r="J79" s="252"/>
      <c r="K79" s="253"/>
      <c r="L79" s="273"/>
      <c r="M79" s="255"/>
      <c r="N79" s="251"/>
    </row>
    <row r="80" spans="1:15" ht="15.75" thickBot="1">
      <c r="B80" s="746"/>
      <c r="C80" s="747"/>
      <c r="D80" s="747"/>
      <c r="E80" s="747"/>
      <c r="F80" s="747"/>
      <c r="G80" s="747"/>
      <c r="H80" s="747"/>
      <c r="I80" s="124"/>
      <c r="J80" s="124"/>
      <c r="K80" s="124"/>
      <c r="L80" s="847"/>
      <c r="M80" s="847"/>
      <c r="N80" s="125"/>
    </row>
    <row r="81" spans="1:14" ht="15.75" thickBot="1">
      <c r="B81" s="765" t="s">
        <v>2072</v>
      </c>
      <c r="C81" s="766"/>
      <c r="D81" s="766"/>
      <c r="E81" s="766"/>
      <c r="F81" s="766"/>
      <c r="G81" s="766"/>
      <c r="H81" s="766"/>
      <c r="I81" s="766"/>
      <c r="J81" s="766"/>
      <c r="K81" s="766"/>
      <c r="L81" s="766"/>
      <c r="M81" s="767"/>
      <c r="N81" s="401">
        <f>SUM(N75:N80)</f>
        <v>9592.9946129502496</v>
      </c>
    </row>
    <row r="82" spans="1:14" ht="15.75" thickBot="1">
      <c r="B82" s="33"/>
      <c r="C82" s="34"/>
      <c r="D82" s="34"/>
      <c r="E82" s="34"/>
      <c r="F82" s="34"/>
      <c r="G82" s="34"/>
      <c r="H82" s="34"/>
      <c r="I82" s="34"/>
      <c r="J82" s="34"/>
      <c r="K82" s="34"/>
      <c r="L82" s="34"/>
      <c r="M82" s="34"/>
      <c r="N82" s="35"/>
    </row>
    <row r="83" spans="1:14" ht="15.75" thickBot="1">
      <c r="B83" s="759" t="s">
        <v>2085</v>
      </c>
      <c r="C83" s="760"/>
      <c r="D83" s="760"/>
      <c r="E83" s="760"/>
      <c r="F83" s="760"/>
      <c r="G83" s="760"/>
      <c r="H83" s="760"/>
      <c r="I83" s="760"/>
      <c r="J83" s="760"/>
      <c r="K83" s="760"/>
      <c r="L83" s="760"/>
      <c r="M83" s="761"/>
      <c r="N83" s="99">
        <f>N49+N59+N70+N81</f>
        <v>202459.72362961443</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750" t="s">
        <v>2110</v>
      </c>
      <c r="C87" s="751"/>
      <c r="D87" s="751"/>
      <c r="E87" s="751"/>
      <c r="F87" s="751"/>
      <c r="G87" s="751"/>
      <c r="H87" s="751"/>
      <c r="I87" s="269"/>
      <c r="J87" s="289"/>
      <c r="K87" s="257" t="s">
        <v>2087</v>
      </c>
      <c r="L87" s="789" t="s">
        <v>2088</v>
      </c>
      <c r="M87" s="790"/>
      <c r="N87" s="258"/>
    </row>
    <row r="88" spans="1:14">
      <c r="B88" s="791" t="s">
        <v>2111</v>
      </c>
      <c r="C88" s="792"/>
      <c r="D88" s="792"/>
      <c r="E88" s="792"/>
      <c r="F88" s="792"/>
      <c r="G88" s="792"/>
      <c r="H88" s="792"/>
      <c r="I88" s="87"/>
      <c r="J88" s="88"/>
      <c r="K88" s="259">
        <v>0.2</v>
      </c>
      <c r="L88" s="793">
        <f>N83*K88</f>
        <v>40491.944725922891</v>
      </c>
      <c r="M88" s="794"/>
      <c r="N88" s="51"/>
    </row>
    <row r="89" spans="1:14">
      <c r="B89" s="89" t="s">
        <v>2090</v>
      </c>
      <c r="C89" s="90"/>
      <c r="D89" s="90"/>
      <c r="E89" s="90"/>
      <c r="F89" s="90"/>
      <c r="G89" s="90"/>
      <c r="H89" s="90"/>
      <c r="I89" s="87"/>
      <c r="J89" s="88"/>
      <c r="K89" s="259">
        <v>0.05</v>
      </c>
      <c r="L89" s="793">
        <f>N83*K89</f>
        <v>10122.986181480723</v>
      </c>
      <c r="M89" s="794"/>
      <c r="N89" s="51"/>
    </row>
    <row r="90" spans="1:14" ht="15.75" thickBot="1">
      <c r="B90" s="91" t="s">
        <v>2091</v>
      </c>
      <c r="C90" s="92"/>
      <c r="D90" s="92"/>
      <c r="E90" s="92"/>
      <c r="F90" s="92"/>
      <c r="G90" s="92"/>
      <c r="H90" s="92"/>
      <c r="I90" s="93"/>
      <c r="J90" s="94"/>
      <c r="K90" s="260">
        <v>0.05</v>
      </c>
      <c r="L90" s="795">
        <f>N83*K90</f>
        <v>10122.986181480723</v>
      </c>
      <c r="M90" s="796"/>
      <c r="N90" s="51"/>
    </row>
    <row r="91" spans="1:14" ht="15.75" thickBot="1">
      <c r="B91" s="759" t="s">
        <v>2072</v>
      </c>
      <c r="C91" s="760"/>
      <c r="D91" s="760"/>
      <c r="E91" s="760"/>
      <c r="F91" s="760"/>
      <c r="G91" s="760"/>
      <c r="H91" s="760"/>
      <c r="I91" s="760"/>
      <c r="J91" s="760"/>
      <c r="K91" s="760"/>
      <c r="L91" s="760"/>
      <c r="M91" s="761"/>
      <c r="N91" s="52">
        <f>L88+L89+L90</f>
        <v>60737.917088884336</v>
      </c>
    </row>
    <row r="92" spans="1:14" ht="15.75" thickBot="1">
      <c r="B92" s="33"/>
      <c r="C92" s="34"/>
      <c r="D92" s="34"/>
      <c r="E92" s="34"/>
      <c r="F92" s="34"/>
      <c r="G92" s="34"/>
      <c r="H92" s="34"/>
      <c r="I92" s="34"/>
      <c r="J92" s="34"/>
      <c r="K92" s="34"/>
      <c r="L92" s="34"/>
      <c r="M92" s="34"/>
      <c r="N92" s="35"/>
    </row>
    <row r="93" spans="1:14" ht="15.75" thickBot="1">
      <c r="A93" t="s">
        <v>2114</v>
      </c>
      <c r="B93" s="759" t="s">
        <v>2113</v>
      </c>
      <c r="C93" s="760"/>
      <c r="D93" s="760"/>
      <c r="E93" s="760"/>
      <c r="F93" s="760"/>
      <c r="G93" s="760"/>
      <c r="H93" s="760"/>
      <c r="I93" s="760"/>
      <c r="J93" s="760"/>
      <c r="K93" s="760"/>
      <c r="L93" s="760"/>
      <c r="M93" s="761"/>
      <c r="N93" s="166">
        <f>N83+N91</f>
        <v>263197.64071849873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3" t="s">
        <v>2097</v>
      </c>
      <c r="C103" s="204"/>
      <c r="D103" s="204"/>
      <c r="E103" s="204"/>
      <c r="F103" s="204"/>
      <c r="G103" s="204"/>
      <c r="H103" s="204"/>
      <c r="I103" s="204"/>
      <c r="J103" s="204"/>
      <c r="K103" s="204"/>
      <c r="L103" s="204"/>
      <c r="M103" s="204"/>
      <c r="N103" s="205"/>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c r="B106" s="206"/>
      <c r="C106" s="207"/>
      <c r="D106" s="207"/>
      <c r="E106" s="207"/>
      <c r="F106" s="207"/>
      <c r="G106" s="207"/>
      <c r="H106" s="207"/>
      <c r="I106" s="207"/>
      <c r="J106" s="207"/>
      <c r="K106" s="207"/>
      <c r="L106" s="207"/>
      <c r="M106" s="207"/>
      <c r="N106" s="208"/>
    </row>
    <row r="107" spans="2:14" ht="15.75" thickBot="1">
      <c r="B107" s="209"/>
      <c r="C107" s="210"/>
      <c r="D107" s="210"/>
      <c r="E107" s="210"/>
      <c r="F107" s="210"/>
      <c r="G107" s="210"/>
      <c r="H107" s="210"/>
      <c r="I107" s="210"/>
      <c r="J107" s="210"/>
      <c r="K107" s="210"/>
      <c r="L107" s="210"/>
      <c r="M107" s="210"/>
      <c r="N107" s="211"/>
    </row>
    <row r="108" spans="2:14">
      <c r="B108" s="212"/>
      <c r="C108" s="213"/>
      <c r="D108" s="213"/>
      <c r="E108" s="213"/>
      <c r="F108" s="213"/>
      <c r="G108" s="213"/>
      <c r="H108" s="213"/>
      <c r="I108" s="213"/>
      <c r="J108" s="213"/>
      <c r="K108" s="213"/>
      <c r="L108" s="213"/>
      <c r="M108" s="213"/>
      <c r="N108" s="214"/>
    </row>
    <row r="109" spans="2:14">
      <c r="B109" s="198" t="s">
        <v>2098</v>
      </c>
      <c r="C109" s="31"/>
      <c r="D109" s="31"/>
      <c r="E109" s="31"/>
      <c r="F109" s="31"/>
      <c r="G109" s="31"/>
      <c r="H109" s="31"/>
      <c r="I109" s="31"/>
      <c r="J109" s="31"/>
      <c r="K109" s="31"/>
      <c r="L109" s="31"/>
      <c r="M109" s="31"/>
      <c r="N109" s="32"/>
    </row>
    <row r="110" spans="2:14" ht="15" customHeight="1">
      <c r="B110" s="797" t="s">
        <v>2099</v>
      </c>
      <c r="C110" s="798"/>
      <c r="D110" s="798"/>
      <c r="E110" s="798"/>
      <c r="F110" s="798"/>
      <c r="G110" s="798"/>
      <c r="H110" s="798"/>
      <c r="I110" s="798"/>
      <c r="J110" s="798"/>
      <c r="K110" s="798"/>
      <c r="L110" s="798"/>
      <c r="M110" s="798"/>
      <c r="N110" s="799"/>
    </row>
    <row r="111" spans="2:14" ht="15" customHeight="1">
      <c r="B111" s="797"/>
      <c r="C111" s="798"/>
      <c r="D111" s="798"/>
      <c r="E111" s="798"/>
      <c r="F111" s="798"/>
      <c r="G111" s="798"/>
      <c r="H111" s="798"/>
      <c r="I111" s="798"/>
      <c r="J111" s="798"/>
      <c r="K111" s="798"/>
      <c r="L111" s="798"/>
      <c r="M111" s="798"/>
      <c r="N111" s="799"/>
    </row>
    <row r="112" spans="2:14" ht="30" customHeight="1">
      <c r="B112" s="800" t="s">
        <v>2100</v>
      </c>
      <c r="C112" s="801"/>
      <c r="D112" s="801"/>
      <c r="E112" s="801"/>
      <c r="F112" s="801"/>
      <c r="G112" s="801"/>
      <c r="H112" s="801"/>
      <c r="I112" s="801"/>
      <c r="J112" s="801"/>
      <c r="K112" s="801"/>
      <c r="L112" s="801"/>
      <c r="M112" s="801"/>
      <c r="N112" s="802"/>
    </row>
    <row r="113" spans="2:14">
      <c r="B113" s="800"/>
      <c r="C113" s="801"/>
      <c r="D113" s="801"/>
      <c r="E113" s="801"/>
      <c r="F113" s="801"/>
      <c r="G113" s="801"/>
      <c r="H113" s="801"/>
      <c r="I113" s="801"/>
      <c r="J113" s="801"/>
      <c r="K113" s="801"/>
      <c r="L113" s="801"/>
      <c r="M113" s="801"/>
      <c r="N113" s="802"/>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286"/>
      <c r="C116" s="287"/>
      <c r="D116" s="287"/>
      <c r="E116" s="287"/>
      <c r="F116" s="287"/>
      <c r="G116" s="287"/>
      <c r="H116" s="287"/>
      <c r="I116" s="287"/>
      <c r="J116" s="287"/>
      <c r="K116" s="287"/>
      <c r="L116" s="287"/>
      <c r="M116" s="287"/>
      <c r="N116" s="288"/>
    </row>
    <row r="117" spans="2:14">
      <c r="B117" s="198"/>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736"/>
      <c r="K123" s="736"/>
      <c r="L123" s="736"/>
      <c r="M123" s="736"/>
      <c r="N123" s="737"/>
    </row>
    <row r="124" spans="2:14" ht="15.75" thickBot="1">
      <c r="B124" s="216" t="s">
        <v>2103</v>
      </c>
      <c r="C124" s="343"/>
      <c r="D124" s="343"/>
      <c r="E124" s="57"/>
      <c r="F124" s="57"/>
      <c r="G124" s="57"/>
      <c r="H124" s="57"/>
      <c r="I124" s="57"/>
      <c r="J124" s="738"/>
      <c r="K124" s="738"/>
      <c r="L124" s="738"/>
      <c r="M124" s="738"/>
      <c r="N124" s="739"/>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topLeftCell="A37"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332</v>
      </c>
      <c r="C31" s="81" t="s">
        <v>2182</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819</v>
      </c>
      <c r="B36" s="772" t="str">
        <f>VLOOKUP(A36,EQUIPOS!A6:D154,3,FALSE)</f>
        <v>Cargador : Potencia en el volante 125 hp, Clasificación de RPM del motor 2300.</v>
      </c>
      <c r="C36" s="773"/>
      <c r="D36" s="773"/>
      <c r="E36" s="773"/>
      <c r="F36" s="773"/>
      <c r="G36" s="773"/>
      <c r="H36" s="774"/>
      <c r="I36" s="222"/>
      <c r="J36" s="223"/>
      <c r="K36" s="224">
        <f>VLOOKUP(A36,EQUIPOS!A6:D163,4,FALSE)</f>
        <v>165414.51938850479</v>
      </c>
      <c r="L36" s="225"/>
      <c r="M36" s="226">
        <v>30</v>
      </c>
      <c r="N36" s="227">
        <f>K36/M36</f>
        <v>5513.8173129501602</v>
      </c>
    </row>
    <row r="37" spans="1:14">
      <c r="A37" s="113" t="s">
        <v>837</v>
      </c>
      <c r="B37" s="772" t="str">
        <f>VLOOKUP(A37,EQUIPOS!A7:D154,3,FALSE)</f>
        <v>Compactador neumático de Potencia 70 HP, peso de 13 ton</v>
      </c>
      <c r="C37" s="773"/>
      <c r="D37" s="773"/>
      <c r="E37" s="773"/>
      <c r="F37" s="773"/>
      <c r="G37" s="773"/>
      <c r="H37" s="774"/>
      <c r="I37" s="222"/>
      <c r="J37" s="223"/>
      <c r="K37" s="224">
        <f>VLOOKUP(A37,EQUIPOS!A7:D164,4,FALSE)</f>
        <v>136681.41876730914</v>
      </c>
      <c r="L37" s="225"/>
      <c r="M37" s="226">
        <v>10</v>
      </c>
      <c r="N37" s="227">
        <f t="shared" ref="N37:N43" si="0">K37/M37</f>
        <v>13668.141876730913</v>
      </c>
    </row>
    <row r="38" spans="1:14">
      <c r="A38" t="s">
        <v>827</v>
      </c>
      <c r="B38" s="772" t="str">
        <f>VLOOKUP(A38,EQUIPOS!A8:D154,3,FALSE)</f>
        <v>Compactador de Rodillo POTENCIA: 99HP, PESO: 8 ton</v>
      </c>
      <c r="C38" s="773"/>
      <c r="D38" s="773"/>
      <c r="E38" s="773"/>
      <c r="F38" s="773"/>
      <c r="G38" s="773"/>
      <c r="H38" s="774"/>
      <c r="I38" s="222"/>
      <c r="J38" s="223"/>
      <c r="K38" s="224">
        <f>VLOOKUP(A38,EQUIPOS!A8:D165,4,FALSE)</f>
        <v>118174.3302919812</v>
      </c>
      <c r="L38" s="225"/>
      <c r="M38" s="226">
        <v>10</v>
      </c>
      <c r="N38" s="227">
        <f t="shared" si="0"/>
        <v>11817.43302919812</v>
      </c>
    </row>
    <row r="39" spans="1:14">
      <c r="A39" t="s">
        <v>975</v>
      </c>
      <c r="B39" s="772" t="str">
        <f>VLOOKUP(A39,EQUIPOS!A9:D154,3,FALSE)</f>
        <v>Planta de asfalto en caliente</v>
      </c>
      <c r="C39" s="773"/>
      <c r="D39" s="773"/>
      <c r="E39" s="773"/>
      <c r="F39" s="773"/>
      <c r="G39" s="773"/>
      <c r="H39" s="774"/>
      <c r="I39" s="222"/>
      <c r="J39" s="223"/>
      <c r="K39" s="224">
        <f>VLOOKUP(A39,EQUIPOS!A9:D166,4,FALSE)</f>
        <v>627867.38776754192</v>
      </c>
      <c r="L39" s="225"/>
      <c r="M39" s="226">
        <v>10</v>
      </c>
      <c r="N39" s="227">
        <f t="shared" si="0"/>
        <v>62786.738776754195</v>
      </c>
    </row>
    <row r="40" spans="1:14">
      <c r="A40" t="s">
        <v>981</v>
      </c>
      <c r="B40" s="772" t="str">
        <f>VLOOKUP(A40,EQUIPOS!A10:D154,3,FALSE)</f>
        <v>Planta trituradora</v>
      </c>
      <c r="C40" s="773"/>
      <c r="D40" s="773"/>
      <c r="E40" s="773"/>
      <c r="F40" s="773"/>
      <c r="G40" s="773"/>
      <c r="H40" s="774"/>
      <c r="I40" s="222"/>
      <c r="J40" s="223"/>
      <c r="K40" s="224">
        <f>VLOOKUP(A40,EQUIPOS!A10:D167,4,FALSE)</f>
        <v>522759.86824479204</v>
      </c>
      <c r="L40" s="225"/>
      <c r="M40" s="226">
        <v>30</v>
      </c>
      <c r="N40" s="227">
        <f t="shared" si="0"/>
        <v>17425.32894149307</v>
      </c>
    </row>
    <row r="41" spans="1:14">
      <c r="A41" t="s">
        <v>1007</v>
      </c>
      <c r="B41" s="772" t="str">
        <f>VLOOKUP(A41,EQUIPOS!A11:D155,3,FALSE)</f>
        <v xml:space="preserve">Retroexcavadora E-200 sobre orugas
</v>
      </c>
      <c r="C41" s="773"/>
      <c r="D41" s="773"/>
      <c r="E41" s="773"/>
      <c r="F41" s="773"/>
      <c r="G41" s="773"/>
      <c r="H41" s="774"/>
      <c r="I41" s="222"/>
      <c r="J41" s="223"/>
      <c r="K41" s="224">
        <f>VLOOKUP(A41,EQUIPOS!A11:D168,4,FALSE)</f>
        <v>210024.19001165734</v>
      </c>
      <c r="L41" s="225"/>
      <c r="M41" s="226">
        <v>30</v>
      </c>
      <c r="N41" s="227">
        <f t="shared" si="0"/>
        <v>7000.806333721911</v>
      </c>
    </row>
    <row r="42" spans="1:14">
      <c r="A42" t="s">
        <v>1059</v>
      </c>
      <c r="B42" s="772" t="str">
        <f>VLOOKUP(A42,EQUIPOS!A12:D156,3,FALSE)</f>
        <v xml:space="preserve">Terminadora de asfalto (Finisher), potencia en el volante 174 HP, R=20M3/H, velocidad de desplazamiento 114 m/min
</v>
      </c>
      <c r="C42" s="773"/>
      <c r="D42" s="773"/>
      <c r="E42" s="773"/>
      <c r="F42" s="773"/>
      <c r="G42" s="773"/>
      <c r="H42" s="774"/>
      <c r="I42" s="222"/>
      <c r="J42" s="223"/>
      <c r="K42" s="224">
        <f>VLOOKUP(A42,EQUIPOS!A12:D169,4,FALSE)</f>
        <v>222361.14354313904</v>
      </c>
      <c r="L42" s="225"/>
      <c r="M42" s="226">
        <v>10</v>
      </c>
      <c r="N42" s="227">
        <f t="shared" si="0"/>
        <v>22236.114354313904</v>
      </c>
    </row>
    <row r="43" spans="1:14">
      <c r="A43" t="s">
        <v>1077</v>
      </c>
      <c r="B43" s="772" t="str">
        <f>VLOOKUP(A43,EQUIPOS!A13:D157,3,FALSE)</f>
        <v>Volqueta 6 m3</v>
      </c>
      <c r="C43" s="773"/>
      <c r="D43" s="773"/>
      <c r="E43" s="773"/>
      <c r="F43" s="773"/>
      <c r="G43" s="773"/>
      <c r="H43" s="774"/>
      <c r="I43" s="222"/>
      <c r="J43" s="223"/>
      <c r="K43" s="224">
        <f>VLOOKUP(A43,EQUIPOS!A13:D170,4,FALSE)</f>
        <v>91509.332647680494</v>
      </c>
      <c r="L43" s="225"/>
      <c r="M43" s="226">
        <v>10</v>
      </c>
      <c r="N43" s="227">
        <f t="shared" si="0"/>
        <v>9150.9332647680494</v>
      </c>
    </row>
    <row r="44" spans="1:14">
      <c r="B44" s="772"/>
      <c r="C44" s="773"/>
      <c r="D44" s="773"/>
      <c r="E44" s="773"/>
      <c r="F44" s="773"/>
      <c r="G44" s="773"/>
      <c r="H44" s="774"/>
      <c r="I44" s="775"/>
      <c r="J44" s="756"/>
      <c r="K44" s="224"/>
      <c r="L44" s="776"/>
      <c r="M44" s="777"/>
      <c r="N44" s="227"/>
    </row>
    <row r="45" spans="1:14">
      <c r="B45" s="772"/>
      <c r="C45" s="773"/>
      <c r="D45" s="773"/>
      <c r="E45" s="778"/>
      <c r="F45" s="773"/>
      <c r="G45" s="773"/>
      <c r="H45" s="774"/>
      <c r="I45" s="36"/>
      <c r="J45" s="37"/>
      <c r="K45" s="229"/>
      <c r="L45" s="231"/>
      <c r="M45" s="232"/>
      <c r="N45" s="233"/>
    </row>
    <row r="46" spans="1:14">
      <c r="B46" s="779" t="s">
        <v>2105</v>
      </c>
      <c r="C46" s="780"/>
      <c r="D46" s="780"/>
      <c r="E46" s="38"/>
      <c r="F46" s="39"/>
      <c r="G46" s="39"/>
      <c r="H46" s="40"/>
      <c r="I46" s="36"/>
      <c r="J46" s="37"/>
      <c r="K46" s="234"/>
      <c r="L46" s="231"/>
      <c r="M46" s="351">
        <v>0.1</v>
      </c>
      <c r="N46" s="295">
        <f>N80*M46</f>
        <v>959.29946129502503</v>
      </c>
    </row>
    <row r="47" spans="1:14" ht="15.75" thickBot="1">
      <c r="B47" s="772"/>
      <c r="C47" s="773"/>
      <c r="D47" s="773"/>
      <c r="E47" s="773"/>
      <c r="F47" s="773"/>
      <c r="G47" s="773"/>
      <c r="H47" s="774"/>
      <c r="I47" s="781"/>
      <c r="J47" s="782"/>
      <c r="K47" s="41"/>
      <c r="L47" s="783"/>
      <c r="M47" s="784"/>
      <c r="N47" s="105"/>
    </row>
    <row r="48" spans="1:14" ht="15.75" thickBot="1">
      <c r="B48" s="759" t="s">
        <v>2072</v>
      </c>
      <c r="C48" s="760"/>
      <c r="D48" s="760"/>
      <c r="E48" s="760"/>
      <c r="F48" s="760"/>
      <c r="G48" s="760"/>
      <c r="H48" s="760"/>
      <c r="I48" s="760"/>
      <c r="J48" s="760"/>
      <c r="K48" s="760"/>
      <c r="L48" s="760"/>
      <c r="M48" s="761"/>
      <c r="N48" s="344">
        <f>SUM(N36:N47)</f>
        <v>150558.61335122533</v>
      </c>
    </row>
    <row r="49" spans="1:14">
      <c r="B49" s="235"/>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750" t="s">
        <v>2063</v>
      </c>
      <c r="C52" s="751"/>
      <c r="D52" s="751"/>
      <c r="E52" s="751"/>
      <c r="F52" s="751"/>
      <c r="G52" s="751"/>
      <c r="H52" s="751"/>
      <c r="I52" s="752"/>
      <c r="J52" s="270" t="s">
        <v>2065</v>
      </c>
      <c r="K52" s="85" t="s">
        <v>2066</v>
      </c>
      <c r="L52" s="753" t="s">
        <v>2074</v>
      </c>
      <c r="M52" s="752"/>
      <c r="N52" s="86" t="s">
        <v>2071</v>
      </c>
    </row>
    <row r="53" spans="1:14">
      <c r="A53" t="s">
        <v>1117</v>
      </c>
      <c r="B53" s="43" t="str">
        <f>VLOOKUP(A53,MATERIALES!A5:D373,3,FALSE)</f>
        <v>Agregado Petreo para Triturar (Crudo)</v>
      </c>
      <c r="C53" s="236"/>
      <c r="D53" s="236"/>
      <c r="E53" s="236"/>
      <c r="F53" s="236"/>
      <c r="G53" s="236"/>
      <c r="H53" s="236"/>
      <c r="I53" s="223"/>
      <c r="J53" s="200" t="str">
        <f>VLOOKUP(A53,MATERIALES!A7:D645,2,FALSE)</f>
        <v>m3</v>
      </c>
      <c r="K53" s="237">
        <v>1.4</v>
      </c>
      <c r="L53" s="222"/>
      <c r="M53" s="352">
        <f>VLOOKUP(A53,MATERIALES!A5:D396,4,FALSE)</f>
        <v>26654.735894889112</v>
      </c>
      <c r="N53" s="227">
        <f>K53*M53</f>
        <v>37316.630252844756</v>
      </c>
    </row>
    <row r="54" spans="1:14">
      <c r="A54" s="108" t="s">
        <v>1131</v>
      </c>
      <c r="B54" s="43" t="str">
        <f>VLOOKUP(A54,MATERIALES!A6:D373,3,FALSE)</f>
        <v>Agua</v>
      </c>
      <c r="C54" s="236"/>
      <c r="D54" s="236"/>
      <c r="E54" s="236"/>
      <c r="F54" s="236"/>
      <c r="G54" s="236"/>
      <c r="H54" s="236"/>
      <c r="I54" s="223"/>
      <c r="J54" s="200" t="str">
        <f>VLOOKUP(A54,MATERIALES!A8:D646,2,FALSE)</f>
        <v>lt</v>
      </c>
      <c r="K54" s="237">
        <v>25</v>
      </c>
      <c r="L54" s="222"/>
      <c r="M54" s="352">
        <f>VLOOKUP(A54,MATERIALES!A6:D397,4,FALSE)</f>
        <v>56.024337816260008</v>
      </c>
      <c r="N54" s="227">
        <f>K54*M54</f>
        <v>1400.6084454065001</v>
      </c>
    </row>
    <row r="55" spans="1:14">
      <c r="B55" s="43"/>
      <c r="C55" s="236"/>
      <c r="D55" s="236"/>
      <c r="E55" s="236"/>
      <c r="F55" s="236"/>
      <c r="G55" s="236"/>
      <c r="H55" s="236"/>
      <c r="I55" s="223"/>
      <c r="J55" s="200"/>
      <c r="K55" s="237"/>
      <c r="L55" s="222"/>
      <c r="M55" s="238"/>
      <c r="N55" s="239"/>
    </row>
    <row r="56" spans="1:14">
      <c r="B56" s="43"/>
      <c r="C56" s="236"/>
      <c r="D56" s="236"/>
      <c r="E56" s="236"/>
      <c r="F56" s="236"/>
      <c r="G56" s="236"/>
      <c r="H56" s="236"/>
      <c r="I56" s="223"/>
      <c r="J56" s="200"/>
      <c r="K56" s="237"/>
      <c r="L56" s="222"/>
      <c r="M56" s="238"/>
      <c r="N56" s="239"/>
    </row>
    <row r="57" spans="1:14" ht="15.75" thickBot="1">
      <c r="B57" s="754"/>
      <c r="C57" s="755"/>
      <c r="D57" s="755"/>
      <c r="E57" s="755"/>
      <c r="F57" s="755"/>
      <c r="G57" s="755"/>
      <c r="H57" s="755"/>
      <c r="I57" s="756"/>
      <c r="J57" s="42"/>
      <c r="K57" s="44"/>
      <c r="L57" s="757"/>
      <c r="M57" s="758"/>
      <c r="N57" s="45"/>
    </row>
    <row r="58" spans="1:14" ht="15.75" thickBot="1">
      <c r="B58" s="759" t="s">
        <v>2072</v>
      </c>
      <c r="C58" s="760"/>
      <c r="D58" s="760"/>
      <c r="E58" s="760"/>
      <c r="F58" s="760"/>
      <c r="G58" s="760"/>
      <c r="H58" s="760"/>
      <c r="I58" s="760"/>
      <c r="J58" s="760"/>
      <c r="K58" s="760"/>
      <c r="L58" s="760"/>
      <c r="M58" s="761"/>
      <c r="N58" s="344">
        <f>SUM(N53:N57)</f>
        <v>38717.238698251254</v>
      </c>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8" t="s">
        <v>2076</v>
      </c>
      <c r="C62" s="269"/>
      <c r="D62" s="269"/>
      <c r="E62" s="269"/>
      <c r="F62" s="269"/>
      <c r="G62" s="269"/>
      <c r="H62" s="73" t="s">
        <v>2065</v>
      </c>
      <c r="I62" s="74" t="s">
        <v>2077</v>
      </c>
      <c r="J62" s="75" t="s">
        <v>2106</v>
      </c>
      <c r="K62" s="73" t="s">
        <v>2107</v>
      </c>
      <c r="L62" s="762" t="s">
        <v>2080</v>
      </c>
      <c r="M62" s="735"/>
      <c r="N62" s="76" t="s">
        <v>2071</v>
      </c>
    </row>
    <row r="63" spans="1:14">
      <c r="A63" t="s">
        <v>1852</v>
      </c>
      <c r="B63" s="46" t="str">
        <f>VLOOKUP(A63,TRANSPORTE!A5:D117,3,FALSE)</f>
        <v>Transporte de Material Crudo de Rio</v>
      </c>
      <c r="C63" s="272"/>
      <c r="D63" s="272"/>
      <c r="E63" s="272"/>
      <c r="F63" s="272"/>
      <c r="G63" s="272"/>
      <c r="H63" s="266" t="s">
        <v>2122</v>
      </c>
      <c r="I63" s="234">
        <v>1.4</v>
      </c>
      <c r="J63" s="241">
        <v>1</v>
      </c>
      <c r="K63" s="234">
        <f>I63*J63</f>
        <v>1.4</v>
      </c>
      <c r="L63" s="763">
        <f>VLOOKUP(A63,TRANSPORTE!A5:D117,4,FALSE)</f>
        <v>1355.0479121462611</v>
      </c>
      <c r="M63" s="764"/>
      <c r="N63" s="242">
        <f>K63*L63</f>
        <v>1897.0670770047655</v>
      </c>
    </row>
    <row r="64" spans="1:14">
      <c r="A64" t="s">
        <v>1914</v>
      </c>
      <c r="B64" s="46" t="str">
        <f>VLOOKUP(A64,TRANSPORTE!A6:D117,3,FALSE)</f>
        <v>Transporte de mezcla abierta en caliente MAC-50</v>
      </c>
      <c r="C64" s="47"/>
      <c r="D64" s="47"/>
      <c r="E64" s="47"/>
      <c r="F64" s="47"/>
      <c r="G64" s="47"/>
      <c r="H64" s="266" t="s">
        <v>2122</v>
      </c>
      <c r="I64" s="234">
        <v>1.25</v>
      </c>
      <c r="J64" s="241">
        <v>1</v>
      </c>
      <c r="K64" s="234">
        <f>I64*J64</f>
        <v>1.25</v>
      </c>
      <c r="L64" s="763">
        <f>VLOOKUP(A64,TRANSPORTE!A6:D117,4,FALSE)</f>
        <v>1355.0479121462611</v>
      </c>
      <c r="M64" s="764"/>
      <c r="N64" s="242">
        <f>K64*L64</f>
        <v>1693.8098901828264</v>
      </c>
    </row>
    <row r="65" spans="1:15">
      <c r="B65" s="46"/>
      <c r="C65" s="47"/>
      <c r="D65" s="47"/>
      <c r="E65" s="47"/>
      <c r="F65" s="47"/>
      <c r="G65" s="47"/>
      <c r="H65" s="243"/>
      <c r="I65" s="234"/>
      <c r="J65" s="234"/>
      <c r="K65" s="234"/>
      <c r="L65" s="244"/>
      <c r="M65" s="245"/>
      <c r="N65" s="246"/>
    </row>
    <row r="66" spans="1:15">
      <c r="B66" s="46"/>
      <c r="C66" s="47"/>
      <c r="D66" s="47"/>
      <c r="E66" s="47"/>
      <c r="F66" s="47"/>
      <c r="G66" s="47"/>
      <c r="H66" s="243"/>
      <c r="I66" s="234"/>
      <c r="J66" s="234"/>
      <c r="K66" s="234"/>
      <c r="L66" s="244"/>
      <c r="M66" s="245"/>
      <c r="N66" s="246"/>
    </row>
    <row r="67" spans="1:15">
      <c r="B67" s="46"/>
      <c r="C67" s="47"/>
      <c r="D67" s="47"/>
      <c r="E67" s="47"/>
      <c r="F67" s="47"/>
      <c r="G67" s="47"/>
      <c r="H67" s="243"/>
      <c r="I67" s="234"/>
      <c r="J67" s="234"/>
      <c r="K67" s="234"/>
      <c r="L67" s="244"/>
      <c r="M67" s="245"/>
      <c r="N67" s="246"/>
    </row>
    <row r="68" spans="1:15" ht="15.75" thickBot="1">
      <c r="B68" s="264"/>
      <c r="C68" s="265"/>
      <c r="D68" s="265"/>
      <c r="E68" s="265"/>
      <c r="F68" s="265"/>
      <c r="G68" s="265"/>
      <c r="H68" s="48"/>
      <c r="I68" s="124"/>
      <c r="J68" s="124"/>
      <c r="K68" s="124"/>
      <c r="L68" s="748"/>
      <c r="M68" s="749"/>
      <c r="N68" s="125"/>
    </row>
    <row r="69" spans="1:15" ht="15.75" thickBot="1">
      <c r="B69" s="765" t="s">
        <v>2072</v>
      </c>
      <c r="C69" s="766"/>
      <c r="D69" s="766"/>
      <c r="E69" s="766"/>
      <c r="F69" s="766"/>
      <c r="G69" s="766"/>
      <c r="H69" s="766"/>
      <c r="I69" s="766"/>
      <c r="J69" s="766"/>
      <c r="K69" s="766"/>
      <c r="L69" s="766"/>
      <c r="M69" s="767"/>
      <c r="N69" s="104">
        <f>N63+N64+N65+N66+N67</f>
        <v>3590.8769671875916</v>
      </c>
    </row>
    <row r="70" spans="1:15">
      <c r="B70" s="33"/>
      <c r="C70" s="34"/>
      <c r="D70" s="34"/>
      <c r="E70" s="34"/>
      <c r="F70" s="34"/>
      <c r="G70" s="34"/>
      <c r="H70" s="34"/>
      <c r="I70" s="34"/>
      <c r="J70" s="34"/>
      <c r="K70" s="34"/>
      <c r="L70" s="34"/>
      <c r="M70" s="34"/>
      <c r="N70" s="35"/>
    </row>
    <row r="71" spans="1:15">
      <c r="B71" s="64" t="s">
        <v>2081</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785" t="s">
        <v>2108</v>
      </c>
      <c r="C73" s="786"/>
      <c r="D73" s="786"/>
      <c r="E73" s="786"/>
      <c r="F73" s="786"/>
      <c r="G73" s="786"/>
      <c r="H73" s="786"/>
      <c r="I73" s="73" t="s">
        <v>2082</v>
      </c>
      <c r="J73" s="75" t="s">
        <v>2109</v>
      </c>
      <c r="K73" s="74" t="s">
        <v>2084</v>
      </c>
      <c r="L73" s="787" t="s">
        <v>2070</v>
      </c>
      <c r="M73" s="788"/>
      <c r="N73" s="98" t="s">
        <v>2071</v>
      </c>
    </row>
    <row r="74" spans="1:15">
      <c r="A74" t="s">
        <v>718</v>
      </c>
      <c r="B74" s="49" t="str">
        <f>VLOOKUP(A74,'MANO DE OBRA'!A8:D68,3,FALSE)</f>
        <v>Obrero (8)</v>
      </c>
      <c r="C74" s="47"/>
      <c r="D74" s="47"/>
      <c r="E74" s="47"/>
      <c r="F74" s="47"/>
      <c r="G74" s="47"/>
      <c r="H74" s="47"/>
      <c r="I74" s="247">
        <f>K74/J74*100</f>
        <v>270661.59999999998</v>
      </c>
      <c r="J74" s="248">
        <v>185</v>
      </c>
      <c r="K74" s="249">
        <f>VLOOKUP(A74,'MANO DE OBRA'!A8:D99,4,FALSE)</f>
        <v>500723.95999999996</v>
      </c>
      <c r="L74" s="50"/>
      <c r="M74" s="250">
        <v>80</v>
      </c>
      <c r="N74" s="345">
        <f>K74/M74</f>
        <v>6259.0494999999992</v>
      </c>
      <c r="O74" s="106"/>
    </row>
    <row r="75" spans="1:15">
      <c r="A75" t="s">
        <v>728</v>
      </c>
      <c r="B75" s="49" t="str">
        <f>VLOOKUP(A75,'MANO DE OBRA'!A8:D69,3,FALSE)</f>
        <v>Oficial</v>
      </c>
      <c r="C75" s="47"/>
      <c r="D75" s="47"/>
      <c r="E75" s="47"/>
      <c r="F75" s="47"/>
      <c r="G75" s="47"/>
      <c r="H75" s="47"/>
      <c r="I75" s="247">
        <f>K75/J75*100</f>
        <v>57668.23979157189</v>
      </c>
      <c r="J75" s="248">
        <v>185</v>
      </c>
      <c r="K75" s="249">
        <f>VLOOKUP(A75,'MANO DE OBRA'!A8:D100,4,FALSE)</f>
        <v>106686.24361440798</v>
      </c>
      <c r="L75" s="50"/>
      <c r="M75" s="254">
        <v>80</v>
      </c>
      <c r="N75" s="345">
        <f>K75/M75</f>
        <v>1333.5780451800997</v>
      </c>
    </row>
    <row r="76" spans="1:15">
      <c r="A76" t="s">
        <v>756</v>
      </c>
      <c r="B76" s="49" t="str">
        <f>VLOOKUP(A76,'MANO DE OBRA'!A9:D70,3,FALSE)</f>
        <v>Rastrilleros (2)</v>
      </c>
      <c r="C76" s="47"/>
      <c r="D76" s="47"/>
      <c r="E76" s="47"/>
      <c r="F76" s="47"/>
      <c r="G76" s="47"/>
      <c r="H76" s="47"/>
      <c r="I76" s="247">
        <f>K76/J76*100</f>
        <v>86502.359687357821</v>
      </c>
      <c r="J76" s="248">
        <v>185</v>
      </c>
      <c r="K76" s="249">
        <f>VLOOKUP(A76,'MANO DE OBRA'!A9:D101,4,FALSE)</f>
        <v>160029.36542161196</v>
      </c>
      <c r="L76" s="50"/>
      <c r="M76" s="255">
        <v>80</v>
      </c>
      <c r="N76" s="345">
        <f>K76/M76</f>
        <v>2000.3670677701496</v>
      </c>
    </row>
    <row r="77" spans="1:15">
      <c r="B77" s="49"/>
      <c r="C77" s="47"/>
      <c r="D77" s="47"/>
      <c r="E77" s="47"/>
      <c r="F77" s="47"/>
      <c r="G77" s="47"/>
      <c r="H77" s="47"/>
      <c r="I77" s="234"/>
      <c r="J77" s="252"/>
      <c r="K77" s="253"/>
      <c r="L77" s="273"/>
      <c r="M77" s="255"/>
      <c r="N77" s="251"/>
    </row>
    <row r="78" spans="1:15">
      <c r="B78" s="49"/>
      <c r="C78" s="47"/>
      <c r="D78" s="47"/>
      <c r="E78" s="47"/>
      <c r="F78" s="47"/>
      <c r="G78" s="47"/>
      <c r="H78" s="47"/>
      <c r="I78" s="234"/>
      <c r="J78" s="252"/>
      <c r="K78" s="253"/>
      <c r="L78" s="273"/>
      <c r="M78" s="255"/>
      <c r="N78" s="251"/>
    </row>
    <row r="79" spans="1:15" ht="15.75" thickBot="1">
      <c r="B79" s="746"/>
      <c r="C79" s="747"/>
      <c r="D79" s="747"/>
      <c r="E79" s="747"/>
      <c r="F79" s="747"/>
      <c r="G79" s="747"/>
      <c r="H79" s="747"/>
      <c r="I79" s="124"/>
      <c r="J79" s="124"/>
      <c r="K79" s="124"/>
      <c r="L79" s="847"/>
      <c r="M79" s="847"/>
      <c r="N79" s="45"/>
    </row>
    <row r="80" spans="1:15" ht="15.75" thickBot="1">
      <c r="B80" s="765" t="s">
        <v>2072</v>
      </c>
      <c r="C80" s="766"/>
      <c r="D80" s="766"/>
      <c r="E80" s="766"/>
      <c r="F80" s="766"/>
      <c r="G80" s="766"/>
      <c r="H80" s="766"/>
      <c r="I80" s="766"/>
      <c r="J80" s="766"/>
      <c r="K80" s="766"/>
      <c r="L80" s="766"/>
      <c r="M80" s="767"/>
      <c r="N80" s="256">
        <f>SUM(N74:N79)</f>
        <v>9592.9946129502496</v>
      </c>
    </row>
    <row r="81" spans="1:14" ht="15.75" thickBot="1">
      <c r="B81" s="33"/>
      <c r="C81" s="34"/>
      <c r="D81" s="34"/>
      <c r="E81" s="34"/>
      <c r="F81" s="34"/>
      <c r="G81" s="34"/>
      <c r="H81" s="34"/>
      <c r="I81" s="34"/>
      <c r="J81" s="34"/>
      <c r="K81" s="34"/>
      <c r="L81" s="34"/>
      <c r="M81" s="34"/>
      <c r="N81" s="35"/>
    </row>
    <row r="82" spans="1:14" ht="15.75" thickBot="1">
      <c r="B82" s="759" t="s">
        <v>2085</v>
      </c>
      <c r="C82" s="760"/>
      <c r="D82" s="760"/>
      <c r="E82" s="760"/>
      <c r="F82" s="760"/>
      <c r="G82" s="760"/>
      <c r="H82" s="760"/>
      <c r="I82" s="760"/>
      <c r="J82" s="760"/>
      <c r="K82" s="760"/>
      <c r="L82" s="760"/>
      <c r="M82" s="761"/>
      <c r="N82" s="99">
        <f>N48+N58+N69+N80</f>
        <v>202459.72362961443</v>
      </c>
    </row>
    <row r="83" spans="1:14">
      <c r="B83" s="33"/>
      <c r="C83" s="34"/>
      <c r="D83" s="34"/>
      <c r="E83" s="34"/>
      <c r="F83" s="34"/>
      <c r="G83" s="34"/>
      <c r="H83" s="34"/>
      <c r="I83" s="34"/>
      <c r="J83" s="34"/>
      <c r="K83" s="34"/>
      <c r="L83" s="34"/>
      <c r="M83" s="34"/>
      <c r="N83" s="35"/>
    </row>
    <row r="84" spans="1:14">
      <c r="B84" s="64" t="s">
        <v>2086</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750" t="s">
        <v>2110</v>
      </c>
      <c r="C86" s="751"/>
      <c r="D86" s="751"/>
      <c r="E86" s="751"/>
      <c r="F86" s="751"/>
      <c r="G86" s="751"/>
      <c r="H86" s="751"/>
      <c r="I86" s="269"/>
      <c r="J86" s="289"/>
      <c r="K86" s="257" t="s">
        <v>2087</v>
      </c>
      <c r="L86" s="789" t="s">
        <v>2088</v>
      </c>
      <c r="M86" s="790"/>
      <c r="N86" s="258"/>
    </row>
    <row r="87" spans="1:14">
      <c r="B87" s="791" t="s">
        <v>2111</v>
      </c>
      <c r="C87" s="792"/>
      <c r="D87" s="792"/>
      <c r="E87" s="792"/>
      <c r="F87" s="792"/>
      <c r="G87" s="792"/>
      <c r="H87" s="792"/>
      <c r="I87" s="87"/>
      <c r="J87" s="88"/>
      <c r="K87" s="259">
        <v>0.2</v>
      </c>
      <c r="L87" s="793">
        <f>N82*K87</f>
        <v>40491.944725922891</v>
      </c>
      <c r="M87" s="794"/>
      <c r="N87" s="51"/>
    </row>
    <row r="88" spans="1:14">
      <c r="B88" s="89" t="s">
        <v>2090</v>
      </c>
      <c r="C88" s="90"/>
      <c r="D88" s="90"/>
      <c r="E88" s="90"/>
      <c r="F88" s="90"/>
      <c r="G88" s="90"/>
      <c r="H88" s="90"/>
      <c r="I88" s="87"/>
      <c r="J88" s="88"/>
      <c r="K88" s="259">
        <v>0.05</v>
      </c>
      <c r="L88" s="793">
        <f>N82*K88</f>
        <v>10122.986181480723</v>
      </c>
      <c r="M88" s="794"/>
      <c r="N88" s="51"/>
    </row>
    <row r="89" spans="1:14" ht="15.75" thickBot="1">
      <c r="B89" s="91" t="s">
        <v>2091</v>
      </c>
      <c r="C89" s="92"/>
      <c r="D89" s="92"/>
      <c r="E89" s="92"/>
      <c r="F89" s="92"/>
      <c r="G89" s="92"/>
      <c r="H89" s="92"/>
      <c r="I89" s="93"/>
      <c r="J89" s="94"/>
      <c r="K89" s="260">
        <v>0.05</v>
      </c>
      <c r="L89" s="795">
        <f>N82*K89</f>
        <v>10122.986181480723</v>
      </c>
      <c r="M89" s="796"/>
      <c r="N89" s="51"/>
    </row>
    <row r="90" spans="1:14" ht="15.75" thickBot="1">
      <c r="B90" s="759" t="s">
        <v>2072</v>
      </c>
      <c r="C90" s="760"/>
      <c r="D90" s="760"/>
      <c r="E90" s="760"/>
      <c r="F90" s="760"/>
      <c r="G90" s="760"/>
      <c r="H90" s="760"/>
      <c r="I90" s="760"/>
      <c r="J90" s="760"/>
      <c r="K90" s="760"/>
      <c r="L90" s="760"/>
      <c r="M90" s="761"/>
      <c r="N90" s="52">
        <f>L87+L88+L89</f>
        <v>60737.917088884336</v>
      </c>
    </row>
    <row r="91" spans="1:14" ht="15.75" thickBot="1">
      <c r="B91" s="33"/>
      <c r="C91" s="34"/>
      <c r="D91" s="34"/>
      <c r="E91" s="34"/>
      <c r="F91" s="34"/>
      <c r="G91" s="34"/>
      <c r="H91" s="34"/>
      <c r="I91" s="34"/>
      <c r="J91" s="34"/>
      <c r="K91" s="34"/>
      <c r="L91" s="34"/>
      <c r="M91" s="34"/>
      <c r="N91" s="35"/>
    </row>
    <row r="92" spans="1:14" ht="15.75" thickBot="1">
      <c r="A92" t="s">
        <v>2114</v>
      </c>
      <c r="B92" s="759" t="s">
        <v>2113</v>
      </c>
      <c r="C92" s="760"/>
      <c r="D92" s="760"/>
      <c r="E92" s="760"/>
      <c r="F92" s="760"/>
      <c r="G92" s="760"/>
      <c r="H92" s="760"/>
      <c r="I92" s="760"/>
      <c r="J92" s="760"/>
      <c r="K92" s="760"/>
      <c r="L92" s="760"/>
      <c r="M92" s="761"/>
      <c r="N92" s="166">
        <f>N82+N90</f>
        <v>263197.64071849873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2093</v>
      </c>
      <c r="F97" s="53"/>
      <c r="G97" s="53"/>
      <c r="H97" s="53"/>
      <c r="I97" s="53"/>
      <c r="J97" s="53"/>
      <c r="K97" s="12"/>
      <c r="L97" s="12"/>
      <c r="M97" s="12"/>
      <c r="N97" s="17"/>
    </row>
    <row r="98" spans="2:14">
      <c r="B98" s="16"/>
      <c r="C98" s="12"/>
      <c r="D98" s="12"/>
      <c r="E98" s="12" t="s">
        <v>2094</v>
      </c>
      <c r="F98" s="12"/>
      <c r="G98" s="12"/>
      <c r="H98" s="12"/>
      <c r="I98" s="12"/>
      <c r="J98" s="12"/>
      <c r="K98" s="12"/>
      <c r="L98" s="12"/>
      <c r="M98" s="12"/>
      <c r="N98" s="17"/>
    </row>
    <row r="99" spans="2:14">
      <c r="B99" s="16"/>
      <c r="C99" s="12"/>
      <c r="D99" s="12"/>
      <c r="E99" s="12" t="s">
        <v>2095</v>
      </c>
      <c r="F99" s="12"/>
      <c r="G99" s="12"/>
      <c r="H99" s="12"/>
      <c r="I99" s="12"/>
      <c r="J99" s="12"/>
      <c r="K99" s="12"/>
      <c r="L99" s="12"/>
      <c r="M99" s="12"/>
      <c r="N99" s="17"/>
    </row>
    <row r="100" spans="2:14">
      <c r="B100" s="16"/>
      <c r="C100" s="12"/>
      <c r="D100" s="12"/>
      <c r="E100" s="12" t="s">
        <v>2096</v>
      </c>
      <c r="F100" s="12"/>
      <c r="G100" s="12"/>
      <c r="H100" s="12"/>
      <c r="I100" s="12"/>
      <c r="J100" s="12"/>
      <c r="K100" s="12"/>
      <c r="L100" s="12"/>
      <c r="M100" s="12"/>
      <c r="N100" s="17"/>
    </row>
    <row r="101" spans="2:14" ht="15.75" thickBot="1">
      <c r="B101" s="16"/>
      <c r="C101" s="12"/>
      <c r="D101" s="12"/>
      <c r="E101" s="12"/>
      <c r="F101" s="12" t="s">
        <v>7</v>
      </c>
      <c r="G101" s="12"/>
      <c r="H101" s="12"/>
      <c r="I101" s="12"/>
      <c r="J101" s="12"/>
      <c r="K101" s="12"/>
      <c r="L101" s="12"/>
      <c r="M101" s="12"/>
      <c r="N101" s="17"/>
    </row>
    <row r="102" spans="2:14">
      <c r="B102" s="203" t="s">
        <v>2097</v>
      </c>
      <c r="C102" s="204"/>
      <c r="D102" s="204"/>
      <c r="E102" s="204"/>
      <c r="F102" s="204"/>
      <c r="G102" s="204"/>
      <c r="H102" s="204"/>
      <c r="I102" s="204"/>
      <c r="J102" s="204"/>
      <c r="K102" s="204"/>
      <c r="L102" s="204"/>
      <c r="M102" s="204"/>
      <c r="N102" s="205"/>
    </row>
    <row r="103" spans="2:14">
      <c r="B103" s="206"/>
      <c r="C103" s="207"/>
      <c r="D103" s="207"/>
      <c r="E103" s="207"/>
      <c r="F103" s="207"/>
      <c r="G103" s="207"/>
      <c r="H103" s="207"/>
      <c r="I103" s="207"/>
      <c r="J103" s="207"/>
      <c r="K103" s="207"/>
      <c r="L103" s="207"/>
      <c r="M103" s="207"/>
      <c r="N103" s="208"/>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ht="15.75" thickBot="1">
      <c r="B106" s="209"/>
      <c r="C106" s="210"/>
      <c r="D106" s="210"/>
      <c r="E106" s="210"/>
      <c r="F106" s="210"/>
      <c r="G106" s="210"/>
      <c r="H106" s="210"/>
      <c r="I106" s="210"/>
      <c r="J106" s="210"/>
      <c r="K106" s="210"/>
      <c r="L106" s="210"/>
      <c r="M106" s="210"/>
      <c r="N106" s="211"/>
    </row>
    <row r="107" spans="2:14">
      <c r="B107" s="212"/>
      <c r="C107" s="213"/>
      <c r="D107" s="213"/>
      <c r="E107" s="213"/>
      <c r="F107" s="213"/>
      <c r="G107" s="213"/>
      <c r="H107" s="213"/>
      <c r="I107" s="213"/>
      <c r="J107" s="213"/>
      <c r="K107" s="213"/>
      <c r="L107" s="213"/>
      <c r="M107" s="213"/>
      <c r="N107" s="214"/>
    </row>
    <row r="108" spans="2:14">
      <c r="B108" s="198" t="s">
        <v>2098</v>
      </c>
      <c r="C108" s="31"/>
      <c r="D108" s="31"/>
      <c r="E108" s="31"/>
      <c r="F108" s="31"/>
      <c r="G108" s="31"/>
      <c r="H108" s="31"/>
      <c r="I108" s="31"/>
      <c r="J108" s="31"/>
      <c r="K108" s="31"/>
      <c r="L108" s="31"/>
      <c r="M108" s="31"/>
      <c r="N108" s="32"/>
    </row>
    <row r="109" spans="2:14" ht="15" customHeight="1">
      <c r="B109" s="797" t="s">
        <v>2099</v>
      </c>
      <c r="C109" s="798"/>
      <c r="D109" s="798"/>
      <c r="E109" s="798"/>
      <c r="F109" s="798"/>
      <c r="G109" s="798"/>
      <c r="H109" s="798"/>
      <c r="I109" s="798"/>
      <c r="J109" s="798"/>
      <c r="K109" s="798"/>
      <c r="L109" s="798"/>
      <c r="M109" s="798"/>
      <c r="N109" s="799"/>
    </row>
    <row r="110" spans="2:14" ht="15" customHeight="1">
      <c r="B110" s="797"/>
      <c r="C110" s="798"/>
      <c r="D110" s="798"/>
      <c r="E110" s="798"/>
      <c r="F110" s="798"/>
      <c r="G110" s="798"/>
      <c r="H110" s="798"/>
      <c r="I110" s="798"/>
      <c r="J110" s="798"/>
      <c r="K110" s="798"/>
      <c r="L110" s="798"/>
      <c r="M110" s="798"/>
      <c r="N110" s="799"/>
    </row>
    <row r="111" spans="2:14" ht="30" customHeight="1">
      <c r="B111" s="800" t="s">
        <v>2100</v>
      </c>
      <c r="C111" s="801"/>
      <c r="D111" s="801"/>
      <c r="E111" s="801"/>
      <c r="F111" s="801"/>
      <c r="G111" s="801"/>
      <c r="H111" s="801"/>
      <c r="I111" s="801"/>
      <c r="J111" s="801"/>
      <c r="K111" s="801"/>
      <c r="L111" s="801"/>
      <c r="M111" s="801"/>
      <c r="N111" s="802"/>
    </row>
    <row r="112" spans="2:14">
      <c r="B112" s="800"/>
      <c r="C112" s="801"/>
      <c r="D112" s="801"/>
      <c r="E112" s="801"/>
      <c r="F112" s="801"/>
      <c r="G112" s="801"/>
      <c r="H112" s="801"/>
      <c r="I112" s="801"/>
      <c r="J112" s="801"/>
      <c r="K112" s="801"/>
      <c r="L112" s="801"/>
      <c r="M112" s="801"/>
      <c r="N112" s="802"/>
    </row>
    <row r="113" spans="2:14">
      <c r="B113" s="286"/>
      <c r="C113" s="287"/>
      <c r="D113" s="287"/>
      <c r="E113" s="287"/>
      <c r="F113" s="287"/>
      <c r="G113" s="287"/>
      <c r="H113" s="287"/>
      <c r="I113" s="287"/>
      <c r="J113" s="287"/>
      <c r="K113" s="287"/>
      <c r="L113" s="287"/>
      <c r="M113" s="287"/>
      <c r="N113" s="288"/>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198"/>
      <c r="C116" s="31"/>
      <c r="D116" s="31"/>
      <c r="E116" s="31"/>
      <c r="F116" s="31"/>
      <c r="G116" s="31"/>
      <c r="H116" s="31"/>
      <c r="I116" s="31"/>
      <c r="J116" s="31"/>
      <c r="K116" s="31"/>
      <c r="L116" s="31"/>
      <c r="M116" s="31"/>
      <c r="N116" s="32"/>
    </row>
    <row r="117" spans="2:14">
      <c r="B117" s="16"/>
      <c r="C117" s="12"/>
      <c r="D117" s="12"/>
      <c r="E117" s="12" t="s">
        <v>2093</v>
      </c>
      <c r="F117" s="53"/>
      <c r="G117" s="53"/>
      <c r="H117" s="12"/>
      <c r="I117" s="12"/>
      <c r="J117" s="12"/>
      <c r="K117" s="12"/>
      <c r="L117" s="12"/>
      <c r="M117" s="12"/>
      <c r="N117" s="17"/>
    </row>
    <row r="118" spans="2:14">
      <c r="B118" s="16"/>
      <c r="C118" s="12"/>
      <c r="D118" s="12"/>
      <c r="E118" s="54" t="s">
        <v>2094</v>
      </c>
      <c r="F118" s="12"/>
      <c r="G118" s="12"/>
      <c r="H118" s="54"/>
      <c r="I118" s="54"/>
      <c r="J118" s="54"/>
      <c r="K118" s="12"/>
      <c r="L118" s="12"/>
      <c r="M118" s="12"/>
      <c r="N118" s="17"/>
    </row>
    <row r="119" spans="2:14">
      <c r="B119" s="16"/>
      <c r="C119" s="12"/>
      <c r="D119" s="12"/>
      <c r="E119" s="55" t="s">
        <v>2101</v>
      </c>
      <c r="F119" s="12"/>
      <c r="G119" s="12"/>
      <c r="H119" s="55"/>
      <c r="I119" s="55"/>
      <c r="J119" s="55"/>
      <c r="K119" s="12"/>
      <c r="L119" s="12"/>
      <c r="M119" s="12"/>
      <c r="N119" s="17"/>
    </row>
    <row r="120" spans="2:14">
      <c r="B120" s="56"/>
      <c r="C120" s="31"/>
      <c r="D120" s="31"/>
      <c r="E120" s="12" t="s">
        <v>2096</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2102</v>
      </c>
      <c r="C122" s="55"/>
      <c r="D122" s="55"/>
      <c r="E122" s="12"/>
      <c r="F122" s="12"/>
      <c r="G122" s="12"/>
      <c r="H122" s="12"/>
      <c r="I122" s="12"/>
      <c r="J122" s="736"/>
      <c r="K122" s="736"/>
      <c r="L122" s="736"/>
      <c r="M122" s="736"/>
      <c r="N122" s="737"/>
    </row>
    <row r="123" spans="2:14" ht="15.75" thickBot="1">
      <c r="B123" s="216" t="s">
        <v>2103</v>
      </c>
      <c r="C123" s="343"/>
      <c r="D123" s="343"/>
      <c r="E123" s="57"/>
      <c r="F123" s="57"/>
      <c r="G123" s="57"/>
      <c r="H123" s="57"/>
      <c r="I123" s="57"/>
      <c r="J123" s="738"/>
      <c r="K123" s="738"/>
      <c r="L123" s="738"/>
      <c r="M123" s="738"/>
      <c r="N123" s="739"/>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topLeftCell="A25" zoomScale="78" zoomScaleNormal="78" workbookViewId="0">
      <selection activeCell="J56" sqref="J56"/>
    </sheetView>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334</v>
      </c>
      <c r="C31" s="81" t="s">
        <v>2183</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819</v>
      </c>
      <c r="B36" s="772" t="str">
        <f>VLOOKUP(A36,EQUIPOS!A6:D154,3,FALSE)</f>
        <v>Cargador : Potencia en el volante 125 hp, Clasificación de RPM del motor 2300.</v>
      </c>
      <c r="C36" s="773"/>
      <c r="D36" s="773"/>
      <c r="E36" s="773"/>
      <c r="F36" s="773"/>
      <c r="G36" s="773"/>
      <c r="H36" s="774"/>
      <c r="I36" s="222"/>
      <c r="J36" s="223"/>
      <c r="K36" s="224">
        <f>VLOOKUP(A36,EQUIPOS!A6:D163,4,FALSE)</f>
        <v>165414.51938850479</v>
      </c>
      <c r="L36" s="225"/>
      <c r="M36" s="226">
        <v>30</v>
      </c>
      <c r="N36" s="227">
        <f>K36/M36</f>
        <v>5513.8173129501602</v>
      </c>
    </row>
    <row r="37" spans="1:14">
      <c r="A37" s="113" t="s">
        <v>837</v>
      </c>
      <c r="B37" s="772" t="str">
        <f>VLOOKUP(A37,EQUIPOS!A7:D154,3,FALSE)</f>
        <v>Compactador neumático de Potencia 70 HP, peso de 13 ton</v>
      </c>
      <c r="C37" s="773"/>
      <c r="D37" s="773"/>
      <c r="E37" s="773"/>
      <c r="F37" s="773"/>
      <c r="G37" s="773"/>
      <c r="H37" s="774"/>
      <c r="I37" s="222"/>
      <c r="J37" s="223"/>
      <c r="K37" s="224">
        <f>VLOOKUP(A37,EQUIPOS!A7:D164,4,FALSE)</f>
        <v>136681.41876730914</v>
      </c>
      <c r="L37" s="225"/>
      <c r="M37" s="226">
        <v>8</v>
      </c>
      <c r="N37" s="227">
        <f t="shared" ref="N37:N43" si="0">K37/M37</f>
        <v>17085.177345913642</v>
      </c>
    </row>
    <row r="38" spans="1:14">
      <c r="A38" t="s">
        <v>827</v>
      </c>
      <c r="B38" s="772" t="str">
        <f>VLOOKUP(A38,EQUIPOS!A8:D154,3,FALSE)</f>
        <v>Compactador de Rodillo POTENCIA: 99HP, PESO: 8 ton</v>
      </c>
      <c r="C38" s="773"/>
      <c r="D38" s="773"/>
      <c r="E38" s="773"/>
      <c r="F38" s="773"/>
      <c r="G38" s="773"/>
      <c r="H38" s="774"/>
      <c r="I38" s="222"/>
      <c r="J38" s="223"/>
      <c r="K38" s="224">
        <f>VLOOKUP(A38,EQUIPOS!A8:D165,4,FALSE)</f>
        <v>118174.3302919812</v>
      </c>
      <c r="L38" s="225"/>
      <c r="M38" s="226">
        <v>8</v>
      </c>
      <c r="N38" s="227">
        <f t="shared" si="0"/>
        <v>14771.79128649765</v>
      </c>
    </row>
    <row r="39" spans="1:14">
      <c r="A39" t="s">
        <v>975</v>
      </c>
      <c r="B39" s="772" t="str">
        <f>VLOOKUP(A39,EQUIPOS!A9:D154,3,FALSE)</f>
        <v>Planta de asfalto en caliente</v>
      </c>
      <c r="C39" s="773"/>
      <c r="D39" s="773"/>
      <c r="E39" s="773"/>
      <c r="F39" s="773"/>
      <c r="G39" s="773"/>
      <c r="H39" s="774"/>
      <c r="I39" s="222"/>
      <c r="J39" s="223"/>
      <c r="K39" s="224">
        <f>VLOOKUP(A39,EQUIPOS!A9:D166,4,FALSE)</f>
        <v>627867.38776754192</v>
      </c>
      <c r="L39" s="225"/>
      <c r="M39" s="226">
        <v>8</v>
      </c>
      <c r="N39" s="227">
        <f t="shared" si="0"/>
        <v>78483.42347094274</v>
      </c>
    </row>
    <row r="40" spans="1:14">
      <c r="A40" t="s">
        <v>981</v>
      </c>
      <c r="B40" s="772" t="str">
        <f>VLOOKUP(A40,EQUIPOS!A10:D154,3,FALSE)</f>
        <v>Planta trituradora</v>
      </c>
      <c r="C40" s="773"/>
      <c r="D40" s="773"/>
      <c r="E40" s="773"/>
      <c r="F40" s="773"/>
      <c r="G40" s="773"/>
      <c r="H40" s="774"/>
      <c r="I40" s="222"/>
      <c r="J40" s="223"/>
      <c r="K40" s="224">
        <f>VLOOKUP(A40,EQUIPOS!A10:D167,4,FALSE)</f>
        <v>522759.86824479204</v>
      </c>
      <c r="L40" s="225"/>
      <c r="M40" s="226">
        <v>30</v>
      </c>
      <c r="N40" s="227">
        <f t="shared" si="0"/>
        <v>17425.32894149307</v>
      </c>
    </row>
    <row r="41" spans="1:14">
      <c r="A41" t="s">
        <v>1007</v>
      </c>
      <c r="B41" s="772" t="str">
        <f>VLOOKUP(A41,EQUIPOS!A11:D155,3,FALSE)</f>
        <v xml:space="preserve">Retroexcavadora E-200 sobre orugas
</v>
      </c>
      <c r="C41" s="773"/>
      <c r="D41" s="773"/>
      <c r="E41" s="773"/>
      <c r="F41" s="773"/>
      <c r="G41" s="773"/>
      <c r="H41" s="774"/>
      <c r="I41" s="222"/>
      <c r="J41" s="223"/>
      <c r="K41" s="224">
        <f>VLOOKUP(A41,EQUIPOS!A11:D168,4,FALSE)</f>
        <v>210024.19001165734</v>
      </c>
      <c r="L41" s="225"/>
      <c r="M41" s="226">
        <v>30</v>
      </c>
      <c r="N41" s="227">
        <f t="shared" si="0"/>
        <v>7000.806333721911</v>
      </c>
    </row>
    <row r="42" spans="1:14">
      <c r="A42" t="s">
        <v>1059</v>
      </c>
      <c r="B42" s="772" t="str">
        <f>VLOOKUP(A42,EQUIPOS!A12:D156,3,FALSE)</f>
        <v xml:space="preserve">Terminadora de asfalto (Finisher), potencia en el volante 174 HP, R=20M3/H, velocidad de desplazamiento 114 m/min
</v>
      </c>
      <c r="C42" s="773"/>
      <c r="D42" s="773"/>
      <c r="E42" s="773"/>
      <c r="F42" s="773"/>
      <c r="G42" s="773"/>
      <c r="H42" s="774"/>
      <c r="I42" s="222"/>
      <c r="J42" s="223"/>
      <c r="K42" s="224">
        <f>VLOOKUP(A42,EQUIPOS!A12:D169,4,FALSE)</f>
        <v>222361.14354313904</v>
      </c>
      <c r="L42" s="225"/>
      <c r="M42" s="226">
        <v>8</v>
      </c>
      <c r="N42" s="227">
        <f t="shared" si="0"/>
        <v>27795.14294289238</v>
      </c>
    </row>
    <row r="43" spans="1:14">
      <c r="A43" t="s">
        <v>1077</v>
      </c>
      <c r="B43" s="772" t="str">
        <f>VLOOKUP(A43,EQUIPOS!A13:D157,3,FALSE)</f>
        <v>Volqueta 6 m3</v>
      </c>
      <c r="C43" s="773"/>
      <c r="D43" s="773"/>
      <c r="E43" s="773"/>
      <c r="F43" s="773"/>
      <c r="G43" s="773"/>
      <c r="H43" s="774"/>
      <c r="I43" s="222"/>
      <c r="J43" s="223"/>
      <c r="K43" s="224">
        <f>VLOOKUP(A43,EQUIPOS!A13:D170,4,FALSE)</f>
        <v>91509.332647680494</v>
      </c>
      <c r="L43" s="225"/>
      <c r="M43" s="226">
        <v>8</v>
      </c>
      <c r="N43" s="227">
        <f t="shared" si="0"/>
        <v>11438.666580960062</v>
      </c>
    </row>
    <row r="44" spans="1:14">
      <c r="B44" s="772"/>
      <c r="C44" s="773"/>
      <c r="D44" s="773"/>
      <c r="E44" s="773"/>
      <c r="F44" s="773"/>
      <c r="G44" s="773"/>
      <c r="H44" s="774"/>
      <c r="I44" s="775"/>
      <c r="J44" s="756"/>
      <c r="K44" s="224"/>
      <c r="L44" s="776"/>
      <c r="M44" s="777"/>
      <c r="N44" s="227"/>
    </row>
    <row r="45" spans="1:14">
      <c r="B45" s="772"/>
      <c r="C45" s="773"/>
      <c r="D45" s="773"/>
      <c r="E45" s="778"/>
      <c r="F45" s="773"/>
      <c r="G45" s="773"/>
      <c r="H45" s="774"/>
      <c r="I45" s="36"/>
      <c r="J45" s="37"/>
      <c r="K45" s="229"/>
      <c r="L45" s="231"/>
      <c r="M45" s="232"/>
      <c r="N45" s="233"/>
    </row>
    <row r="46" spans="1:14">
      <c r="B46" s="779" t="s">
        <v>2105</v>
      </c>
      <c r="C46" s="780"/>
      <c r="D46" s="780"/>
      <c r="E46" s="38"/>
      <c r="F46" s="39"/>
      <c r="G46" s="39"/>
      <c r="H46" s="40"/>
      <c r="I46" s="36"/>
      <c r="J46" s="37"/>
      <c r="K46" s="234"/>
      <c r="L46" s="231"/>
      <c r="M46" s="351">
        <v>0.1</v>
      </c>
      <c r="N46" s="295">
        <f>N80*M46</f>
        <v>1065.8882903278056</v>
      </c>
    </row>
    <row r="47" spans="1:14" ht="15.75" thickBot="1">
      <c r="B47" s="772"/>
      <c r="C47" s="773"/>
      <c r="D47" s="773"/>
      <c r="E47" s="773"/>
      <c r="F47" s="773"/>
      <c r="G47" s="773"/>
      <c r="H47" s="774"/>
      <c r="I47" s="781"/>
      <c r="J47" s="782"/>
      <c r="K47" s="41"/>
      <c r="L47" s="783"/>
      <c r="M47" s="784"/>
      <c r="N47" s="105"/>
    </row>
    <row r="48" spans="1:14" ht="15.75" thickBot="1">
      <c r="B48" s="759" t="s">
        <v>2072</v>
      </c>
      <c r="C48" s="760"/>
      <c r="D48" s="760"/>
      <c r="E48" s="760"/>
      <c r="F48" s="760"/>
      <c r="G48" s="760"/>
      <c r="H48" s="760"/>
      <c r="I48" s="760"/>
      <c r="J48" s="760"/>
      <c r="K48" s="760"/>
      <c r="L48" s="760"/>
      <c r="M48" s="761"/>
      <c r="N48" s="344">
        <f>SUM(N36:N47)</f>
        <v>180580.04250569941</v>
      </c>
    </row>
    <row r="49" spans="1:14">
      <c r="B49" s="235"/>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750" t="s">
        <v>2063</v>
      </c>
      <c r="C52" s="751"/>
      <c r="D52" s="751"/>
      <c r="E52" s="751"/>
      <c r="F52" s="751"/>
      <c r="G52" s="751"/>
      <c r="H52" s="751"/>
      <c r="I52" s="752"/>
      <c r="J52" s="270" t="s">
        <v>2065</v>
      </c>
      <c r="K52" s="85" t="s">
        <v>2066</v>
      </c>
      <c r="L52" s="753" t="s">
        <v>2074</v>
      </c>
      <c r="M52" s="752"/>
      <c r="N52" s="86" t="s">
        <v>2071</v>
      </c>
    </row>
    <row r="53" spans="1:14">
      <c r="A53" t="s">
        <v>1117</v>
      </c>
      <c r="B53" s="43" t="str">
        <f>VLOOKUP(A53,MATERIALES!A5:D373,3,FALSE)</f>
        <v>Agregado Petreo para Triturar (Crudo)</v>
      </c>
      <c r="C53" s="236"/>
      <c r="D53" s="236"/>
      <c r="E53" s="236"/>
      <c r="F53" s="236"/>
      <c r="G53" s="236"/>
      <c r="H53" s="236"/>
      <c r="I53" s="223"/>
      <c r="J53" s="200" t="str">
        <f>VLOOKUP(A53,MATERIALES!A7:D645,2,FALSE)</f>
        <v>m3</v>
      </c>
      <c r="K53" s="237">
        <v>1.4</v>
      </c>
      <c r="L53" s="222"/>
      <c r="M53" s="352">
        <f>VLOOKUP(A53,MATERIALES!A5:D396,4,FALSE)</f>
        <v>26654.735894889112</v>
      </c>
      <c r="N53" s="227">
        <f>K53*M53</f>
        <v>37316.630252844756</v>
      </c>
    </row>
    <row r="54" spans="1:14">
      <c r="A54" s="108" t="s">
        <v>1131</v>
      </c>
      <c r="B54" s="43" t="str">
        <f>VLOOKUP(A54,MATERIALES!A6:D373,3,FALSE)</f>
        <v>Agua</v>
      </c>
      <c r="C54" s="236"/>
      <c r="D54" s="236"/>
      <c r="E54" s="236"/>
      <c r="F54" s="236"/>
      <c r="G54" s="236"/>
      <c r="H54" s="236"/>
      <c r="I54" s="223"/>
      <c r="J54" s="200" t="str">
        <f>VLOOKUP(A54,MATERIALES!A8:D646,2,FALSE)</f>
        <v>lt</v>
      </c>
      <c r="K54" s="237">
        <v>25</v>
      </c>
      <c r="L54" s="222"/>
      <c r="M54" s="352">
        <f>VLOOKUP(A54,MATERIALES!A6:D397,4,FALSE)</f>
        <v>56.024337816260008</v>
      </c>
      <c r="N54" s="227">
        <f>K54*M54</f>
        <v>1400.6084454065001</v>
      </c>
    </row>
    <row r="55" spans="1:14">
      <c r="B55" s="43"/>
      <c r="C55" s="236"/>
      <c r="D55" s="236"/>
      <c r="E55" s="236"/>
      <c r="F55" s="236"/>
      <c r="G55" s="236"/>
      <c r="H55" s="236"/>
      <c r="I55" s="223"/>
      <c r="J55" s="200"/>
      <c r="K55" s="237"/>
      <c r="L55" s="222"/>
      <c r="M55" s="238"/>
      <c r="N55" s="239"/>
    </row>
    <row r="56" spans="1:14">
      <c r="B56" s="43"/>
      <c r="C56" s="236"/>
      <c r="D56" s="236"/>
      <c r="E56" s="236"/>
      <c r="F56" s="236"/>
      <c r="G56" s="236"/>
      <c r="H56" s="236"/>
      <c r="I56" s="223"/>
      <c r="J56" s="200"/>
      <c r="K56" s="237"/>
      <c r="L56" s="222"/>
      <c r="M56" s="238"/>
      <c r="N56" s="239"/>
    </row>
    <row r="57" spans="1:14" ht="15.75" thickBot="1">
      <c r="B57" s="754"/>
      <c r="C57" s="755"/>
      <c r="D57" s="755"/>
      <c r="E57" s="755"/>
      <c r="F57" s="755"/>
      <c r="G57" s="755"/>
      <c r="H57" s="755"/>
      <c r="I57" s="756"/>
      <c r="J57" s="42"/>
      <c r="K57" s="44"/>
      <c r="L57" s="757"/>
      <c r="M57" s="758"/>
      <c r="N57" s="45"/>
    </row>
    <row r="58" spans="1:14" ht="15.75" thickBot="1">
      <c r="B58" s="759" t="s">
        <v>2072</v>
      </c>
      <c r="C58" s="760"/>
      <c r="D58" s="760"/>
      <c r="E58" s="760"/>
      <c r="F58" s="760"/>
      <c r="G58" s="760"/>
      <c r="H58" s="760"/>
      <c r="I58" s="760"/>
      <c r="J58" s="760"/>
      <c r="K58" s="760"/>
      <c r="L58" s="760"/>
      <c r="M58" s="761"/>
      <c r="N58" s="344">
        <f>SUM(N53:N57)</f>
        <v>38717.238698251254</v>
      </c>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8" t="s">
        <v>2076</v>
      </c>
      <c r="C62" s="269"/>
      <c r="D62" s="269"/>
      <c r="E62" s="269"/>
      <c r="F62" s="269"/>
      <c r="G62" s="269"/>
      <c r="H62" s="73" t="s">
        <v>2065</v>
      </c>
      <c r="I62" s="74" t="s">
        <v>2077</v>
      </c>
      <c r="J62" s="75" t="s">
        <v>2106</v>
      </c>
      <c r="K62" s="73" t="s">
        <v>2107</v>
      </c>
      <c r="L62" s="762" t="s">
        <v>2080</v>
      </c>
      <c r="M62" s="735"/>
      <c r="N62" s="76" t="s">
        <v>2071</v>
      </c>
    </row>
    <row r="63" spans="1:14">
      <c r="A63" t="s">
        <v>1852</v>
      </c>
      <c r="B63" s="46" t="str">
        <f>VLOOKUP(A63,TRANSPORTE!A5:D117,3,FALSE)</f>
        <v>Transporte de Material Crudo de Rio</v>
      </c>
      <c r="C63" s="272"/>
      <c r="D63" s="272"/>
      <c r="E63" s="272"/>
      <c r="F63" s="272"/>
      <c r="G63" s="272"/>
      <c r="H63" s="266" t="s">
        <v>2122</v>
      </c>
      <c r="I63" s="234">
        <v>1.4</v>
      </c>
      <c r="J63" s="241">
        <v>1</v>
      </c>
      <c r="K63" s="234">
        <f>I63*J63</f>
        <v>1.4</v>
      </c>
      <c r="L63" s="763">
        <f>VLOOKUP(A63,TRANSPORTE!A5:D117,4,FALSE)</f>
        <v>1355.0479121462611</v>
      </c>
      <c r="M63" s="764"/>
      <c r="N63" s="242">
        <f>K63*L63</f>
        <v>1897.0670770047655</v>
      </c>
    </row>
    <row r="64" spans="1:14">
      <c r="A64" t="s">
        <v>1914</v>
      </c>
      <c r="B64" s="46" t="str">
        <f>VLOOKUP(A64,TRANSPORTE!A6:D117,3,FALSE)</f>
        <v>Transporte de mezcla abierta en caliente MAC-50</v>
      </c>
      <c r="C64" s="47"/>
      <c r="D64" s="47"/>
      <c r="E64" s="47"/>
      <c r="F64" s="47"/>
      <c r="G64" s="47"/>
      <c r="H64" s="266" t="s">
        <v>2122</v>
      </c>
      <c r="I64" s="234">
        <v>1.25</v>
      </c>
      <c r="J64" s="241">
        <v>1</v>
      </c>
      <c r="K64" s="234">
        <f>I64*J64</f>
        <v>1.25</v>
      </c>
      <c r="L64" s="763">
        <f>VLOOKUP(A64,TRANSPORTE!A6:D117,4,FALSE)</f>
        <v>1355.0479121462611</v>
      </c>
      <c r="M64" s="764"/>
      <c r="N64" s="242">
        <f>K64*L64</f>
        <v>1693.8098901828264</v>
      </c>
    </row>
    <row r="65" spans="1:15">
      <c r="B65" s="46"/>
      <c r="C65" s="47"/>
      <c r="D65" s="47"/>
      <c r="E65" s="47"/>
      <c r="F65" s="47"/>
      <c r="G65" s="47"/>
      <c r="H65" s="243"/>
      <c r="I65" s="234"/>
      <c r="J65" s="234"/>
      <c r="K65" s="234"/>
      <c r="L65" s="244"/>
      <c r="M65" s="245"/>
      <c r="N65" s="246"/>
    </row>
    <row r="66" spans="1:15">
      <c r="B66" s="46"/>
      <c r="C66" s="47"/>
      <c r="D66" s="47"/>
      <c r="E66" s="47"/>
      <c r="F66" s="47"/>
      <c r="G66" s="47"/>
      <c r="H66" s="243"/>
      <c r="I66" s="234"/>
      <c r="J66" s="234"/>
      <c r="K66" s="234"/>
      <c r="L66" s="244"/>
      <c r="M66" s="245"/>
      <c r="N66" s="246"/>
    </row>
    <row r="67" spans="1:15">
      <c r="B67" s="46"/>
      <c r="C67" s="47"/>
      <c r="D67" s="47"/>
      <c r="E67" s="47"/>
      <c r="F67" s="47"/>
      <c r="G67" s="47"/>
      <c r="H67" s="243"/>
      <c r="I67" s="234"/>
      <c r="J67" s="234"/>
      <c r="K67" s="234"/>
      <c r="L67" s="244"/>
      <c r="M67" s="245"/>
      <c r="N67" s="246"/>
    </row>
    <row r="68" spans="1:15" ht="15.75" thickBot="1">
      <c r="B68" s="264"/>
      <c r="C68" s="265"/>
      <c r="D68" s="265"/>
      <c r="E68" s="265"/>
      <c r="F68" s="265"/>
      <c r="G68" s="265"/>
      <c r="H68" s="48"/>
      <c r="I68" s="124"/>
      <c r="J68" s="124"/>
      <c r="K68" s="124"/>
      <c r="L68" s="748"/>
      <c r="M68" s="749"/>
      <c r="N68" s="125"/>
    </row>
    <row r="69" spans="1:15" ht="15.75" thickBot="1">
      <c r="B69" s="765" t="s">
        <v>2072</v>
      </c>
      <c r="C69" s="766"/>
      <c r="D69" s="766"/>
      <c r="E69" s="766"/>
      <c r="F69" s="766"/>
      <c r="G69" s="766"/>
      <c r="H69" s="766"/>
      <c r="I69" s="766"/>
      <c r="J69" s="766"/>
      <c r="K69" s="766"/>
      <c r="L69" s="766"/>
      <c r="M69" s="767"/>
      <c r="N69" s="104">
        <f>N63+N64+N65+N66+N67</f>
        <v>3590.8769671875916</v>
      </c>
    </row>
    <row r="70" spans="1:15">
      <c r="B70" s="33"/>
      <c r="C70" s="34"/>
      <c r="D70" s="34"/>
      <c r="E70" s="34"/>
      <c r="F70" s="34"/>
      <c r="G70" s="34"/>
      <c r="H70" s="34"/>
      <c r="I70" s="34"/>
      <c r="J70" s="34"/>
      <c r="K70" s="34"/>
      <c r="L70" s="34"/>
      <c r="M70" s="34"/>
      <c r="N70" s="35"/>
    </row>
    <row r="71" spans="1:15">
      <c r="B71" s="64" t="s">
        <v>2081</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785" t="s">
        <v>2108</v>
      </c>
      <c r="C73" s="786"/>
      <c r="D73" s="786"/>
      <c r="E73" s="786"/>
      <c r="F73" s="786"/>
      <c r="G73" s="786"/>
      <c r="H73" s="786"/>
      <c r="I73" s="73" t="s">
        <v>2082</v>
      </c>
      <c r="J73" s="75" t="s">
        <v>2109</v>
      </c>
      <c r="K73" s="74" t="s">
        <v>2084</v>
      </c>
      <c r="L73" s="787" t="s">
        <v>2070</v>
      </c>
      <c r="M73" s="788"/>
      <c r="N73" s="98" t="s">
        <v>2071</v>
      </c>
    </row>
    <row r="74" spans="1:15">
      <c r="A74" t="s">
        <v>718</v>
      </c>
      <c r="B74" s="49" t="str">
        <f>VLOOKUP(A74,'MANO DE OBRA'!A8:D68,3,FALSE)</f>
        <v>Obrero (8)</v>
      </c>
      <c r="C74" s="47"/>
      <c r="D74" s="47"/>
      <c r="E74" s="47"/>
      <c r="F74" s="47"/>
      <c r="G74" s="47"/>
      <c r="H74" s="47"/>
      <c r="I74" s="247">
        <f>K74/J74*100</f>
        <v>270661.59999999998</v>
      </c>
      <c r="J74" s="248">
        <v>185</v>
      </c>
      <c r="K74" s="249">
        <f>VLOOKUP(A74,'MANO DE OBRA'!A8:D99,4,FALSE)</f>
        <v>500723.95999999996</v>
      </c>
      <c r="L74" s="50"/>
      <c r="M74" s="250">
        <v>72</v>
      </c>
      <c r="N74" s="345">
        <f>K74/M74</f>
        <v>6954.4994444444437</v>
      </c>
      <c r="O74" s="106"/>
    </row>
    <row r="75" spans="1:15">
      <c r="A75" t="s">
        <v>728</v>
      </c>
      <c r="B75" s="49" t="str">
        <f>VLOOKUP(A75,'MANO DE OBRA'!A8:D69,3,FALSE)</f>
        <v>Oficial</v>
      </c>
      <c r="C75" s="47"/>
      <c r="D75" s="47"/>
      <c r="E75" s="47"/>
      <c r="F75" s="47"/>
      <c r="G75" s="47"/>
      <c r="H75" s="47"/>
      <c r="I75" s="247">
        <f>K75/J75*100</f>
        <v>57668.23979157189</v>
      </c>
      <c r="J75" s="248">
        <v>185</v>
      </c>
      <c r="K75" s="249">
        <f>VLOOKUP(A75,'MANO DE OBRA'!A8:D100,4,FALSE)</f>
        <v>106686.24361440798</v>
      </c>
      <c r="L75" s="50"/>
      <c r="M75" s="254">
        <v>72</v>
      </c>
      <c r="N75" s="345">
        <f>K75/M75</f>
        <v>1481.7533835334443</v>
      </c>
    </row>
    <row r="76" spans="1:15">
      <c r="A76" t="s">
        <v>756</v>
      </c>
      <c r="B76" s="49" t="str">
        <f>VLOOKUP(A76,'MANO DE OBRA'!A9:D70,3,FALSE)</f>
        <v>Rastrilleros (2)</v>
      </c>
      <c r="C76" s="47"/>
      <c r="D76" s="47"/>
      <c r="E76" s="47"/>
      <c r="F76" s="47"/>
      <c r="G76" s="47"/>
      <c r="H76" s="47"/>
      <c r="I76" s="247">
        <f>K76/J76*100</f>
        <v>86502.359687357821</v>
      </c>
      <c r="J76" s="248">
        <v>185</v>
      </c>
      <c r="K76" s="249">
        <f>VLOOKUP(A76,'MANO DE OBRA'!A9:D101,4,FALSE)</f>
        <v>160029.36542161196</v>
      </c>
      <c r="L76" s="50"/>
      <c r="M76" s="255">
        <v>72</v>
      </c>
      <c r="N76" s="345">
        <f>K76/M76</f>
        <v>2222.630075300166</v>
      </c>
    </row>
    <row r="77" spans="1:15">
      <c r="B77" s="49"/>
      <c r="C77" s="47"/>
      <c r="D77" s="47"/>
      <c r="E77" s="47"/>
      <c r="F77" s="47"/>
      <c r="G77" s="47"/>
      <c r="H77" s="47"/>
      <c r="I77" s="234"/>
      <c r="J77" s="252"/>
      <c r="K77" s="253"/>
      <c r="L77" s="273"/>
      <c r="M77" s="255"/>
      <c r="N77" s="251"/>
    </row>
    <row r="78" spans="1:15">
      <c r="B78" s="49"/>
      <c r="C78" s="47"/>
      <c r="D78" s="47"/>
      <c r="E78" s="47"/>
      <c r="F78" s="47"/>
      <c r="G78" s="47"/>
      <c r="H78" s="47"/>
      <c r="I78" s="234"/>
      <c r="J78" s="252"/>
      <c r="K78" s="253"/>
      <c r="L78" s="273"/>
      <c r="M78" s="255"/>
      <c r="N78" s="251"/>
    </row>
    <row r="79" spans="1:15" ht="15.75" thickBot="1">
      <c r="B79" s="746"/>
      <c r="C79" s="747"/>
      <c r="D79" s="747"/>
      <c r="E79" s="747"/>
      <c r="F79" s="747"/>
      <c r="G79" s="747"/>
      <c r="H79" s="747"/>
      <c r="I79" s="124"/>
      <c r="J79" s="124"/>
      <c r="K79" s="124"/>
      <c r="L79" s="847"/>
      <c r="M79" s="847"/>
      <c r="N79" s="45"/>
    </row>
    <row r="80" spans="1:15" ht="15.75" thickBot="1">
      <c r="B80" s="765" t="s">
        <v>2072</v>
      </c>
      <c r="C80" s="766"/>
      <c r="D80" s="766"/>
      <c r="E80" s="766"/>
      <c r="F80" s="766"/>
      <c r="G80" s="766"/>
      <c r="H80" s="766"/>
      <c r="I80" s="766"/>
      <c r="J80" s="766"/>
      <c r="K80" s="766"/>
      <c r="L80" s="766"/>
      <c r="M80" s="767"/>
      <c r="N80" s="256">
        <f>SUM(N74:N79)</f>
        <v>10658.882903278056</v>
      </c>
    </row>
    <row r="81" spans="1:14" ht="15.75" thickBot="1">
      <c r="B81" s="33"/>
      <c r="C81" s="34"/>
      <c r="D81" s="34"/>
      <c r="E81" s="34"/>
      <c r="F81" s="34"/>
      <c r="G81" s="34"/>
      <c r="H81" s="34"/>
      <c r="I81" s="34"/>
      <c r="J81" s="34"/>
      <c r="K81" s="34"/>
      <c r="L81" s="34"/>
      <c r="M81" s="34"/>
      <c r="N81" s="35"/>
    </row>
    <row r="82" spans="1:14" ht="15.75" thickBot="1">
      <c r="B82" s="759" t="s">
        <v>2085</v>
      </c>
      <c r="C82" s="760"/>
      <c r="D82" s="760"/>
      <c r="E82" s="760"/>
      <c r="F82" s="760"/>
      <c r="G82" s="760"/>
      <c r="H82" s="760"/>
      <c r="I82" s="760"/>
      <c r="J82" s="760"/>
      <c r="K82" s="760"/>
      <c r="L82" s="760"/>
      <c r="M82" s="761"/>
      <c r="N82" s="99">
        <f>N48+N58+N69+N80</f>
        <v>233547.04107441631</v>
      </c>
    </row>
    <row r="83" spans="1:14">
      <c r="B83" s="33"/>
      <c r="C83" s="34"/>
      <c r="D83" s="34"/>
      <c r="E83" s="34"/>
      <c r="F83" s="34"/>
      <c r="G83" s="34"/>
      <c r="H83" s="34"/>
      <c r="I83" s="34"/>
      <c r="J83" s="34"/>
      <c r="K83" s="34"/>
      <c r="L83" s="34"/>
      <c r="M83" s="34"/>
      <c r="N83" s="35"/>
    </row>
    <row r="84" spans="1:14">
      <c r="B84" s="64" t="s">
        <v>2086</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750" t="s">
        <v>2110</v>
      </c>
      <c r="C86" s="751"/>
      <c r="D86" s="751"/>
      <c r="E86" s="751"/>
      <c r="F86" s="751"/>
      <c r="G86" s="751"/>
      <c r="H86" s="751"/>
      <c r="I86" s="269"/>
      <c r="J86" s="289"/>
      <c r="K86" s="257" t="s">
        <v>2087</v>
      </c>
      <c r="L86" s="789" t="s">
        <v>2088</v>
      </c>
      <c r="M86" s="790"/>
      <c r="N86" s="258"/>
    </row>
    <row r="87" spans="1:14">
      <c r="B87" s="791" t="s">
        <v>2111</v>
      </c>
      <c r="C87" s="792"/>
      <c r="D87" s="792"/>
      <c r="E87" s="792"/>
      <c r="F87" s="792"/>
      <c r="G87" s="792"/>
      <c r="H87" s="792"/>
      <c r="I87" s="87"/>
      <c r="J87" s="88"/>
      <c r="K87" s="259">
        <v>0.2</v>
      </c>
      <c r="L87" s="793">
        <f>N82*K87</f>
        <v>46709.408214883268</v>
      </c>
      <c r="M87" s="794"/>
      <c r="N87" s="51"/>
    </row>
    <row r="88" spans="1:14">
      <c r="B88" s="89" t="s">
        <v>2090</v>
      </c>
      <c r="C88" s="90"/>
      <c r="D88" s="90"/>
      <c r="E88" s="90"/>
      <c r="F88" s="90"/>
      <c r="G88" s="90"/>
      <c r="H88" s="90"/>
      <c r="I88" s="87"/>
      <c r="J88" s="88"/>
      <c r="K88" s="259">
        <v>0.05</v>
      </c>
      <c r="L88" s="793">
        <f>N82*K88</f>
        <v>11677.352053720817</v>
      </c>
      <c r="M88" s="794"/>
      <c r="N88" s="51"/>
    </row>
    <row r="89" spans="1:14" ht="15.75" thickBot="1">
      <c r="B89" s="91" t="s">
        <v>2091</v>
      </c>
      <c r="C89" s="92"/>
      <c r="D89" s="92"/>
      <c r="E89" s="92"/>
      <c r="F89" s="92"/>
      <c r="G89" s="92"/>
      <c r="H89" s="92"/>
      <c r="I89" s="93"/>
      <c r="J89" s="94"/>
      <c r="K89" s="260">
        <v>0.05</v>
      </c>
      <c r="L89" s="795">
        <f>N82*K89</f>
        <v>11677.352053720817</v>
      </c>
      <c r="M89" s="796"/>
      <c r="N89" s="51"/>
    </row>
    <row r="90" spans="1:14" ht="15.75" thickBot="1">
      <c r="B90" s="759" t="s">
        <v>2072</v>
      </c>
      <c r="C90" s="760"/>
      <c r="D90" s="760"/>
      <c r="E90" s="760"/>
      <c r="F90" s="760"/>
      <c r="G90" s="760"/>
      <c r="H90" s="760"/>
      <c r="I90" s="760"/>
      <c r="J90" s="760"/>
      <c r="K90" s="760"/>
      <c r="L90" s="760"/>
      <c r="M90" s="761"/>
      <c r="N90" s="52">
        <f>L87+L88+L89</f>
        <v>70064.112322324901</v>
      </c>
    </row>
    <row r="91" spans="1:14" ht="15.75" thickBot="1">
      <c r="B91" s="33"/>
      <c r="C91" s="34"/>
      <c r="D91" s="34"/>
      <c r="E91" s="34"/>
      <c r="F91" s="34"/>
      <c r="G91" s="34"/>
      <c r="H91" s="34"/>
      <c r="I91" s="34"/>
      <c r="J91" s="34"/>
      <c r="K91" s="34"/>
      <c r="L91" s="34"/>
      <c r="M91" s="34"/>
      <c r="N91" s="35"/>
    </row>
    <row r="92" spans="1:14" ht="15.75" thickBot="1">
      <c r="A92" t="s">
        <v>2114</v>
      </c>
      <c r="B92" s="759" t="s">
        <v>2113</v>
      </c>
      <c r="C92" s="760"/>
      <c r="D92" s="760"/>
      <c r="E92" s="760"/>
      <c r="F92" s="760"/>
      <c r="G92" s="760"/>
      <c r="H92" s="760"/>
      <c r="I92" s="760"/>
      <c r="J92" s="760"/>
      <c r="K92" s="760"/>
      <c r="L92" s="760"/>
      <c r="M92" s="761"/>
      <c r="N92" s="166">
        <f>N82+N90</f>
        <v>303611.1533967412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2093</v>
      </c>
      <c r="F97" s="53"/>
      <c r="G97" s="53"/>
      <c r="H97" s="53"/>
      <c r="I97" s="53"/>
      <c r="J97" s="53"/>
      <c r="K97" s="12"/>
      <c r="L97" s="12"/>
      <c r="M97" s="12"/>
      <c r="N97" s="17"/>
    </row>
    <row r="98" spans="2:14">
      <c r="B98" s="16"/>
      <c r="C98" s="12"/>
      <c r="D98" s="12"/>
      <c r="E98" s="12" t="s">
        <v>2094</v>
      </c>
      <c r="F98" s="12"/>
      <c r="G98" s="12"/>
      <c r="H98" s="12"/>
      <c r="I98" s="12"/>
      <c r="J98" s="12"/>
      <c r="K98" s="12"/>
      <c r="L98" s="12"/>
      <c r="M98" s="12"/>
      <c r="N98" s="17"/>
    </row>
    <row r="99" spans="2:14">
      <c r="B99" s="16"/>
      <c r="C99" s="12"/>
      <c r="D99" s="12"/>
      <c r="E99" s="12" t="s">
        <v>2095</v>
      </c>
      <c r="F99" s="12"/>
      <c r="G99" s="12"/>
      <c r="H99" s="12"/>
      <c r="I99" s="12"/>
      <c r="J99" s="12"/>
      <c r="K99" s="12"/>
      <c r="L99" s="12"/>
      <c r="M99" s="12"/>
      <c r="N99" s="17"/>
    </row>
    <row r="100" spans="2:14">
      <c r="B100" s="16"/>
      <c r="C100" s="12"/>
      <c r="D100" s="12"/>
      <c r="E100" s="12" t="s">
        <v>2096</v>
      </c>
      <c r="F100" s="12"/>
      <c r="G100" s="12"/>
      <c r="H100" s="12"/>
      <c r="I100" s="12"/>
      <c r="J100" s="12"/>
      <c r="K100" s="12"/>
      <c r="L100" s="12"/>
      <c r="M100" s="12"/>
      <c r="N100" s="17"/>
    </row>
    <row r="101" spans="2:14" ht="15.75" thickBot="1">
      <c r="B101" s="16"/>
      <c r="C101" s="12"/>
      <c r="D101" s="12"/>
      <c r="E101" s="12"/>
      <c r="F101" s="12" t="s">
        <v>7</v>
      </c>
      <c r="G101" s="12"/>
      <c r="H101" s="12"/>
      <c r="I101" s="12"/>
      <c r="J101" s="12"/>
      <c r="K101" s="12"/>
      <c r="L101" s="12"/>
      <c r="M101" s="12"/>
      <c r="N101" s="17"/>
    </row>
    <row r="102" spans="2:14">
      <c r="B102" s="203" t="s">
        <v>2097</v>
      </c>
      <c r="C102" s="204"/>
      <c r="D102" s="204"/>
      <c r="E102" s="204"/>
      <c r="F102" s="204"/>
      <c r="G102" s="204"/>
      <c r="H102" s="204"/>
      <c r="I102" s="204"/>
      <c r="J102" s="204"/>
      <c r="K102" s="204"/>
      <c r="L102" s="204"/>
      <c r="M102" s="204"/>
      <c r="N102" s="205"/>
    </row>
    <row r="103" spans="2:14">
      <c r="B103" s="206"/>
      <c r="C103" s="207"/>
      <c r="D103" s="207"/>
      <c r="E103" s="207"/>
      <c r="F103" s="207"/>
      <c r="G103" s="207"/>
      <c r="H103" s="207"/>
      <c r="I103" s="207"/>
      <c r="J103" s="207"/>
      <c r="K103" s="207"/>
      <c r="L103" s="207"/>
      <c r="M103" s="207"/>
      <c r="N103" s="208"/>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ht="15.75" thickBot="1">
      <c r="B106" s="209"/>
      <c r="C106" s="210"/>
      <c r="D106" s="210"/>
      <c r="E106" s="210"/>
      <c r="F106" s="210"/>
      <c r="G106" s="210"/>
      <c r="H106" s="210"/>
      <c r="I106" s="210"/>
      <c r="J106" s="210"/>
      <c r="K106" s="210"/>
      <c r="L106" s="210"/>
      <c r="M106" s="210"/>
      <c r="N106" s="211"/>
    </row>
    <row r="107" spans="2:14">
      <c r="B107" s="212"/>
      <c r="C107" s="213"/>
      <c r="D107" s="213"/>
      <c r="E107" s="213"/>
      <c r="F107" s="213"/>
      <c r="G107" s="213"/>
      <c r="H107" s="213"/>
      <c r="I107" s="213"/>
      <c r="J107" s="213"/>
      <c r="K107" s="213"/>
      <c r="L107" s="213"/>
      <c r="M107" s="213"/>
      <c r="N107" s="214"/>
    </row>
    <row r="108" spans="2:14">
      <c r="B108" s="198" t="s">
        <v>2098</v>
      </c>
      <c r="C108" s="31"/>
      <c r="D108" s="31"/>
      <c r="E108" s="31"/>
      <c r="F108" s="31"/>
      <c r="G108" s="31"/>
      <c r="H108" s="31"/>
      <c r="I108" s="31"/>
      <c r="J108" s="31"/>
      <c r="K108" s="31"/>
      <c r="L108" s="31"/>
      <c r="M108" s="31"/>
      <c r="N108" s="32"/>
    </row>
    <row r="109" spans="2:14" ht="15" customHeight="1">
      <c r="B109" s="797" t="s">
        <v>2099</v>
      </c>
      <c r="C109" s="798"/>
      <c r="D109" s="798"/>
      <c r="E109" s="798"/>
      <c r="F109" s="798"/>
      <c r="G109" s="798"/>
      <c r="H109" s="798"/>
      <c r="I109" s="798"/>
      <c r="J109" s="798"/>
      <c r="K109" s="798"/>
      <c r="L109" s="798"/>
      <c r="M109" s="798"/>
      <c r="N109" s="799"/>
    </row>
    <row r="110" spans="2:14" ht="15" customHeight="1">
      <c r="B110" s="797"/>
      <c r="C110" s="798"/>
      <c r="D110" s="798"/>
      <c r="E110" s="798"/>
      <c r="F110" s="798"/>
      <c r="G110" s="798"/>
      <c r="H110" s="798"/>
      <c r="I110" s="798"/>
      <c r="J110" s="798"/>
      <c r="K110" s="798"/>
      <c r="L110" s="798"/>
      <c r="M110" s="798"/>
      <c r="N110" s="799"/>
    </row>
    <row r="111" spans="2:14" ht="30" customHeight="1">
      <c r="B111" s="800" t="s">
        <v>2100</v>
      </c>
      <c r="C111" s="801"/>
      <c r="D111" s="801"/>
      <c r="E111" s="801"/>
      <c r="F111" s="801"/>
      <c r="G111" s="801"/>
      <c r="H111" s="801"/>
      <c r="I111" s="801"/>
      <c r="J111" s="801"/>
      <c r="K111" s="801"/>
      <c r="L111" s="801"/>
      <c r="M111" s="801"/>
      <c r="N111" s="802"/>
    </row>
    <row r="112" spans="2:14">
      <c r="B112" s="800"/>
      <c r="C112" s="801"/>
      <c r="D112" s="801"/>
      <c r="E112" s="801"/>
      <c r="F112" s="801"/>
      <c r="G112" s="801"/>
      <c r="H112" s="801"/>
      <c r="I112" s="801"/>
      <c r="J112" s="801"/>
      <c r="K112" s="801"/>
      <c r="L112" s="801"/>
      <c r="M112" s="801"/>
      <c r="N112" s="802"/>
    </row>
    <row r="113" spans="2:14">
      <c r="B113" s="286"/>
      <c r="C113" s="287"/>
      <c r="D113" s="287"/>
      <c r="E113" s="287"/>
      <c r="F113" s="287"/>
      <c r="G113" s="287"/>
      <c r="H113" s="287"/>
      <c r="I113" s="287"/>
      <c r="J113" s="287"/>
      <c r="K113" s="287"/>
      <c r="L113" s="287"/>
      <c r="M113" s="287"/>
      <c r="N113" s="288"/>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198"/>
      <c r="C116" s="31"/>
      <c r="D116" s="31"/>
      <c r="E116" s="31"/>
      <c r="F116" s="31"/>
      <c r="G116" s="31"/>
      <c r="H116" s="31"/>
      <c r="I116" s="31"/>
      <c r="J116" s="31"/>
      <c r="K116" s="31"/>
      <c r="L116" s="31"/>
      <c r="M116" s="31"/>
      <c r="N116" s="32"/>
    </row>
    <row r="117" spans="2:14">
      <c r="B117" s="16"/>
      <c r="C117" s="12"/>
      <c r="D117" s="12"/>
      <c r="E117" s="12" t="s">
        <v>2093</v>
      </c>
      <c r="F117" s="53"/>
      <c r="G117" s="53"/>
      <c r="H117" s="12"/>
      <c r="I117" s="12"/>
      <c r="J117" s="12"/>
      <c r="K117" s="12"/>
      <c r="L117" s="12"/>
      <c r="M117" s="12"/>
      <c r="N117" s="17"/>
    </row>
    <row r="118" spans="2:14">
      <c r="B118" s="16"/>
      <c r="C118" s="12"/>
      <c r="D118" s="12"/>
      <c r="E118" s="54" t="s">
        <v>2094</v>
      </c>
      <c r="F118" s="12"/>
      <c r="G118" s="12"/>
      <c r="H118" s="54"/>
      <c r="I118" s="54"/>
      <c r="J118" s="54"/>
      <c r="K118" s="12"/>
      <c r="L118" s="12"/>
      <c r="M118" s="12"/>
      <c r="N118" s="17"/>
    </row>
    <row r="119" spans="2:14">
      <c r="B119" s="16"/>
      <c r="C119" s="12"/>
      <c r="D119" s="12"/>
      <c r="E119" s="55" t="s">
        <v>2101</v>
      </c>
      <c r="F119" s="12"/>
      <c r="G119" s="12"/>
      <c r="H119" s="55"/>
      <c r="I119" s="55"/>
      <c r="J119" s="55"/>
      <c r="K119" s="12"/>
      <c r="L119" s="12"/>
      <c r="M119" s="12"/>
      <c r="N119" s="17"/>
    </row>
    <row r="120" spans="2:14">
      <c r="B120" s="56"/>
      <c r="C120" s="31"/>
      <c r="D120" s="31"/>
      <c r="E120" s="12" t="s">
        <v>2096</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2102</v>
      </c>
      <c r="C122" s="55"/>
      <c r="D122" s="55"/>
      <c r="E122" s="12"/>
      <c r="F122" s="12"/>
      <c r="G122" s="12"/>
      <c r="H122" s="12"/>
      <c r="I122" s="12"/>
      <c r="J122" s="736"/>
      <c r="K122" s="736"/>
      <c r="L122" s="736"/>
      <c r="M122" s="736"/>
      <c r="N122" s="737"/>
    </row>
    <row r="123" spans="2:14" ht="15.75" thickBot="1">
      <c r="B123" s="216" t="s">
        <v>2103</v>
      </c>
      <c r="C123" s="343"/>
      <c r="D123" s="343"/>
      <c r="E123" s="57"/>
      <c r="F123" s="57"/>
      <c r="G123" s="57"/>
      <c r="H123" s="57"/>
      <c r="I123" s="57"/>
      <c r="J123" s="738"/>
      <c r="K123" s="738"/>
      <c r="L123" s="738"/>
      <c r="M123" s="738"/>
      <c r="N123" s="739"/>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topLeftCell="A37" zoomScale="78" zoomScaleNormal="78" workbookViewId="0">
      <selection activeCell="K21" sqref="K21"/>
    </sheetView>
  </sheetViews>
  <sheetFormatPr baseColWidth="10" defaultColWidth="11.42578125"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336</v>
      </c>
      <c r="C31" s="81" t="s">
        <v>2184</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819</v>
      </c>
      <c r="B36" s="772" t="str">
        <f>VLOOKUP(A36,EQUIPOS!A6:D154,3,FALSE)</f>
        <v>Cargador : Potencia en el volante 125 hp, Clasificación de RPM del motor 2300.</v>
      </c>
      <c r="C36" s="773"/>
      <c r="D36" s="773"/>
      <c r="E36" s="773"/>
      <c r="F36" s="773"/>
      <c r="G36" s="773"/>
      <c r="H36" s="774"/>
      <c r="I36" s="222"/>
      <c r="J36" s="223"/>
      <c r="K36" s="224">
        <f>VLOOKUP(A36,EQUIPOS!A6:D163,4,FALSE)</f>
        <v>165414.51938850479</v>
      </c>
      <c r="L36" s="225"/>
      <c r="M36" s="226">
        <v>30</v>
      </c>
      <c r="N36" s="227">
        <f>K36/M36</f>
        <v>5513.8173129501602</v>
      </c>
    </row>
    <row r="37" spans="1:14">
      <c r="A37" s="113" t="s">
        <v>837</v>
      </c>
      <c r="B37" s="772" t="str">
        <f>VLOOKUP(A37,EQUIPOS!A7:D154,3,FALSE)</f>
        <v>Compactador neumático de Potencia 70 HP, peso de 13 ton</v>
      </c>
      <c r="C37" s="773"/>
      <c r="D37" s="773"/>
      <c r="E37" s="773"/>
      <c r="F37" s="773"/>
      <c r="G37" s="773"/>
      <c r="H37" s="774"/>
      <c r="I37" s="222"/>
      <c r="J37" s="223"/>
      <c r="K37" s="224">
        <f>VLOOKUP(A37,EQUIPOS!A7:D164,4,FALSE)</f>
        <v>136681.41876730914</v>
      </c>
      <c r="L37" s="225"/>
      <c r="M37" s="226">
        <v>10</v>
      </c>
      <c r="N37" s="227">
        <f t="shared" ref="N37:N43" si="0">K37/M37</f>
        <v>13668.141876730913</v>
      </c>
    </row>
    <row r="38" spans="1:14">
      <c r="A38" t="s">
        <v>827</v>
      </c>
      <c r="B38" s="772" t="str">
        <f>VLOOKUP(A38,EQUIPOS!A8:D154,3,FALSE)</f>
        <v>Compactador de Rodillo POTENCIA: 99HP, PESO: 8 ton</v>
      </c>
      <c r="C38" s="773"/>
      <c r="D38" s="773"/>
      <c r="E38" s="773"/>
      <c r="F38" s="773"/>
      <c r="G38" s="773"/>
      <c r="H38" s="774"/>
      <c r="I38" s="222"/>
      <c r="J38" s="223"/>
      <c r="K38" s="224">
        <f>VLOOKUP(A38,EQUIPOS!A8:D165,4,FALSE)</f>
        <v>118174.3302919812</v>
      </c>
      <c r="L38" s="225"/>
      <c r="M38" s="226">
        <v>10</v>
      </c>
      <c r="N38" s="227">
        <f t="shared" si="0"/>
        <v>11817.43302919812</v>
      </c>
    </row>
    <row r="39" spans="1:14">
      <c r="A39" t="s">
        <v>975</v>
      </c>
      <c r="B39" s="772" t="str">
        <f>VLOOKUP(A39,EQUIPOS!A9:D154,3,FALSE)</f>
        <v>Planta de asfalto en caliente</v>
      </c>
      <c r="C39" s="773"/>
      <c r="D39" s="773"/>
      <c r="E39" s="773"/>
      <c r="F39" s="773"/>
      <c r="G39" s="773"/>
      <c r="H39" s="774"/>
      <c r="I39" s="222"/>
      <c r="J39" s="223"/>
      <c r="K39" s="224">
        <f>VLOOKUP(A39,EQUIPOS!A9:D166,4,FALSE)</f>
        <v>627867.38776754192</v>
      </c>
      <c r="L39" s="225"/>
      <c r="M39" s="226">
        <v>10</v>
      </c>
      <c r="N39" s="227">
        <f t="shared" si="0"/>
        <v>62786.738776754195</v>
      </c>
    </row>
    <row r="40" spans="1:14">
      <c r="A40" t="s">
        <v>981</v>
      </c>
      <c r="B40" s="772" t="str">
        <f>VLOOKUP(A40,EQUIPOS!A10:D154,3,FALSE)</f>
        <v>Planta trituradora</v>
      </c>
      <c r="C40" s="773"/>
      <c r="D40" s="773"/>
      <c r="E40" s="773"/>
      <c r="F40" s="773"/>
      <c r="G40" s="773"/>
      <c r="H40" s="774"/>
      <c r="I40" s="222"/>
      <c r="J40" s="223"/>
      <c r="K40" s="224">
        <f>VLOOKUP(A40,EQUIPOS!A10:D167,4,FALSE)</f>
        <v>522759.86824479204</v>
      </c>
      <c r="L40" s="225"/>
      <c r="M40" s="226">
        <v>30</v>
      </c>
      <c r="N40" s="227">
        <f t="shared" si="0"/>
        <v>17425.32894149307</v>
      </c>
    </row>
    <row r="41" spans="1:14">
      <c r="A41" t="s">
        <v>1007</v>
      </c>
      <c r="B41" s="772" t="str">
        <f>VLOOKUP(A41,EQUIPOS!A11:D155,3,FALSE)</f>
        <v xml:space="preserve">Retroexcavadora E-200 sobre orugas
</v>
      </c>
      <c r="C41" s="773"/>
      <c r="D41" s="773"/>
      <c r="E41" s="773"/>
      <c r="F41" s="773"/>
      <c r="G41" s="773"/>
      <c r="H41" s="774"/>
      <c r="I41" s="222"/>
      <c r="J41" s="223"/>
      <c r="K41" s="224">
        <f>VLOOKUP(A41,EQUIPOS!A11:D168,4,FALSE)</f>
        <v>210024.19001165734</v>
      </c>
      <c r="L41" s="225"/>
      <c r="M41" s="226">
        <v>30</v>
      </c>
      <c r="N41" s="227">
        <f t="shared" si="0"/>
        <v>7000.806333721911</v>
      </c>
    </row>
    <row r="42" spans="1:14">
      <c r="A42" t="s">
        <v>1059</v>
      </c>
      <c r="B42" s="772" t="str">
        <f>VLOOKUP(A42,EQUIPOS!A12:D156,3,FALSE)</f>
        <v xml:space="preserve">Terminadora de asfalto (Finisher), potencia en el volante 174 HP, R=20M3/H, velocidad de desplazamiento 114 m/min
</v>
      </c>
      <c r="C42" s="773"/>
      <c r="D42" s="773"/>
      <c r="E42" s="773"/>
      <c r="F42" s="773"/>
      <c r="G42" s="773"/>
      <c r="H42" s="774"/>
      <c r="I42" s="222"/>
      <c r="J42" s="223"/>
      <c r="K42" s="224">
        <f>VLOOKUP(A42,EQUIPOS!A12:D169,4,FALSE)</f>
        <v>222361.14354313904</v>
      </c>
      <c r="L42" s="225"/>
      <c r="M42" s="226">
        <v>10</v>
      </c>
      <c r="N42" s="227">
        <f t="shared" si="0"/>
        <v>22236.114354313904</v>
      </c>
    </row>
    <row r="43" spans="1:14">
      <c r="A43" t="s">
        <v>1077</v>
      </c>
      <c r="B43" s="772" t="str">
        <f>VLOOKUP(A43,EQUIPOS!A13:D157,3,FALSE)</f>
        <v>Volqueta 6 m3</v>
      </c>
      <c r="C43" s="773"/>
      <c r="D43" s="773"/>
      <c r="E43" s="773"/>
      <c r="F43" s="773"/>
      <c r="G43" s="773"/>
      <c r="H43" s="774"/>
      <c r="I43" s="222"/>
      <c r="J43" s="223"/>
      <c r="K43" s="224">
        <f>VLOOKUP(A43,EQUIPOS!A13:D170,4,FALSE)</f>
        <v>91509.332647680494</v>
      </c>
      <c r="L43" s="225"/>
      <c r="M43" s="226">
        <v>10</v>
      </c>
      <c r="N43" s="227">
        <f t="shared" si="0"/>
        <v>9150.9332647680494</v>
      </c>
    </row>
    <row r="44" spans="1:14">
      <c r="B44" s="275"/>
      <c r="C44" s="276"/>
      <c r="D44" s="276"/>
      <c r="E44" s="276"/>
      <c r="F44" s="276"/>
      <c r="G44" s="276"/>
      <c r="H44" s="277"/>
      <c r="I44" s="222"/>
      <c r="J44" s="223"/>
      <c r="K44" s="224"/>
      <c r="L44" s="225"/>
      <c r="M44" s="226"/>
      <c r="N44" s="227"/>
    </row>
    <row r="45" spans="1:14">
      <c r="B45" s="772"/>
      <c r="C45" s="773"/>
      <c r="D45" s="773"/>
      <c r="E45" s="773"/>
      <c r="F45" s="773"/>
      <c r="G45" s="773"/>
      <c r="H45" s="774"/>
      <c r="I45" s="775"/>
      <c r="J45" s="756"/>
      <c r="K45" s="224"/>
      <c r="L45" s="776"/>
      <c r="M45" s="777"/>
      <c r="N45" s="227"/>
    </row>
    <row r="46" spans="1:14">
      <c r="B46" s="772"/>
      <c r="C46" s="773"/>
      <c r="D46" s="773"/>
      <c r="E46" s="778"/>
      <c r="F46" s="773"/>
      <c r="G46" s="773"/>
      <c r="H46" s="774"/>
      <c r="I46" s="36"/>
      <c r="J46" s="37"/>
      <c r="K46" s="229"/>
      <c r="L46" s="231"/>
      <c r="M46" s="232"/>
      <c r="N46" s="233"/>
    </row>
    <row r="47" spans="1:14">
      <c r="B47" s="779" t="s">
        <v>2105</v>
      </c>
      <c r="C47" s="780"/>
      <c r="D47" s="780"/>
      <c r="E47" s="38"/>
      <c r="F47" s="39"/>
      <c r="G47" s="39"/>
      <c r="H47" s="40"/>
      <c r="I47" s="36"/>
      <c r="J47" s="37"/>
      <c r="K47" s="234"/>
      <c r="L47" s="231"/>
      <c r="M47" s="351">
        <v>0.1</v>
      </c>
      <c r="N47" s="295">
        <f>N81*M47</f>
        <v>959.29946129502503</v>
      </c>
    </row>
    <row r="48" spans="1:14" ht="15.75" thickBot="1">
      <c r="B48" s="772"/>
      <c r="C48" s="773"/>
      <c r="D48" s="773"/>
      <c r="E48" s="773"/>
      <c r="F48" s="773"/>
      <c r="G48" s="773"/>
      <c r="H48" s="774"/>
      <c r="I48" s="781"/>
      <c r="J48" s="782"/>
      <c r="K48" s="41"/>
      <c r="L48" s="783"/>
      <c r="M48" s="784"/>
      <c r="N48" s="105"/>
    </row>
    <row r="49" spans="1:14" ht="15.75" thickBot="1">
      <c r="B49" s="759" t="s">
        <v>2072</v>
      </c>
      <c r="C49" s="760"/>
      <c r="D49" s="760"/>
      <c r="E49" s="760"/>
      <c r="F49" s="760"/>
      <c r="G49" s="760"/>
      <c r="H49" s="760"/>
      <c r="I49" s="760"/>
      <c r="J49" s="760"/>
      <c r="K49" s="760"/>
      <c r="L49" s="760"/>
      <c r="M49" s="761"/>
      <c r="N49" s="344">
        <f>SUM(N36:N48)</f>
        <v>150558.61335122533</v>
      </c>
    </row>
    <row r="50" spans="1:14">
      <c r="B50" s="235"/>
      <c r="C50" s="34"/>
      <c r="D50" s="34"/>
      <c r="E50" s="34"/>
      <c r="F50" s="34"/>
      <c r="G50" s="34"/>
      <c r="H50" s="34"/>
      <c r="I50" s="34"/>
      <c r="J50" s="34"/>
      <c r="K50" s="34"/>
      <c r="L50" s="34"/>
      <c r="M50" s="34"/>
      <c r="N50" s="35"/>
    </row>
    <row r="51" spans="1:14">
      <c r="B51" s="64" t="s">
        <v>2073</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750" t="s">
        <v>2063</v>
      </c>
      <c r="C53" s="751"/>
      <c r="D53" s="751"/>
      <c r="E53" s="751"/>
      <c r="F53" s="751"/>
      <c r="G53" s="751"/>
      <c r="H53" s="751"/>
      <c r="I53" s="752"/>
      <c r="J53" s="270" t="s">
        <v>2065</v>
      </c>
      <c r="K53" s="85" t="s">
        <v>2066</v>
      </c>
      <c r="L53" s="753" t="s">
        <v>2074</v>
      </c>
      <c r="M53" s="752"/>
      <c r="N53" s="86" t="s">
        <v>2071</v>
      </c>
    </row>
    <row r="54" spans="1:14">
      <c r="A54" t="s">
        <v>1117</v>
      </c>
      <c r="B54" s="43" t="str">
        <f>VLOOKUP(A54,MATERIALES!A5:D373,3,FALSE)</f>
        <v>Agregado Petreo para Triturar (Crudo)</v>
      </c>
      <c r="C54" s="236"/>
      <c r="D54" s="236"/>
      <c r="E54" s="236"/>
      <c r="F54" s="236"/>
      <c r="G54" s="236"/>
      <c r="H54" s="236"/>
      <c r="I54" s="223"/>
      <c r="J54" s="200" t="str">
        <f>VLOOKUP(A54,MATERIALES!A8:D646,2,FALSE)</f>
        <v>m3</v>
      </c>
      <c r="K54" s="237">
        <v>1.4</v>
      </c>
      <c r="L54" s="222"/>
      <c r="M54" s="352">
        <f>VLOOKUP(A54,MATERIALES!A5:D396,4,FALSE)</f>
        <v>26654.735894889112</v>
      </c>
      <c r="N54" s="227">
        <f>K54*M54</f>
        <v>37316.630252844756</v>
      </c>
    </row>
    <row r="55" spans="1:14">
      <c r="A55" s="108" t="s">
        <v>1131</v>
      </c>
      <c r="B55" s="43" t="str">
        <f>VLOOKUP(A55,MATERIALES!A6:D373,3,FALSE)</f>
        <v>Agua</v>
      </c>
      <c r="C55" s="236"/>
      <c r="D55" s="236"/>
      <c r="E55" s="236"/>
      <c r="F55" s="236"/>
      <c r="G55" s="236"/>
      <c r="H55" s="236"/>
      <c r="I55" s="223"/>
      <c r="J55" s="200" t="str">
        <f>VLOOKUP(A55,MATERIALES!A9:D647,2,FALSE)</f>
        <v>lt</v>
      </c>
      <c r="K55" s="237">
        <v>25</v>
      </c>
      <c r="L55" s="222"/>
      <c r="M55" s="352">
        <f>VLOOKUP(A55,MATERIALES!A6:D397,4,FALSE)</f>
        <v>56.024337816260008</v>
      </c>
      <c r="N55" s="227">
        <f>K55*M55</f>
        <v>1400.6084454065001</v>
      </c>
    </row>
    <row r="56" spans="1:14">
      <c r="B56" s="43"/>
      <c r="C56" s="236"/>
      <c r="D56" s="236"/>
      <c r="E56" s="236"/>
      <c r="F56" s="236"/>
      <c r="G56" s="236"/>
      <c r="H56" s="236"/>
      <c r="I56" s="223"/>
      <c r="J56" s="200"/>
      <c r="K56" s="237"/>
      <c r="L56" s="222"/>
      <c r="M56" s="238"/>
      <c r="N56" s="239"/>
    </row>
    <row r="57" spans="1:14">
      <c r="B57" s="43"/>
      <c r="C57" s="236"/>
      <c r="D57" s="236"/>
      <c r="E57" s="236"/>
      <c r="F57" s="236"/>
      <c r="G57" s="236"/>
      <c r="H57" s="236"/>
      <c r="I57" s="223"/>
      <c r="J57" s="200"/>
      <c r="K57" s="237"/>
      <c r="L57" s="222"/>
      <c r="M57" s="238"/>
      <c r="N57" s="239"/>
    </row>
    <row r="58" spans="1:14" ht="15.75" thickBot="1">
      <c r="B58" s="754"/>
      <c r="C58" s="755"/>
      <c r="D58" s="755"/>
      <c r="E58" s="755"/>
      <c r="F58" s="755"/>
      <c r="G58" s="755"/>
      <c r="H58" s="755"/>
      <c r="I58" s="756"/>
      <c r="J58" s="42"/>
      <c r="K58" s="44"/>
      <c r="L58" s="757"/>
      <c r="M58" s="758"/>
      <c r="N58" s="45"/>
    </row>
    <row r="59" spans="1:14" ht="15.75" thickBot="1">
      <c r="B59" s="759" t="s">
        <v>2072</v>
      </c>
      <c r="C59" s="760"/>
      <c r="D59" s="760"/>
      <c r="E59" s="760"/>
      <c r="F59" s="760"/>
      <c r="G59" s="760"/>
      <c r="H59" s="760"/>
      <c r="I59" s="760"/>
      <c r="J59" s="760"/>
      <c r="K59" s="760"/>
      <c r="L59" s="760"/>
      <c r="M59" s="761"/>
      <c r="N59" s="344">
        <f>SUM(N54:N58)</f>
        <v>38717.238698251254</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8" t="s">
        <v>2076</v>
      </c>
      <c r="C63" s="269"/>
      <c r="D63" s="269"/>
      <c r="E63" s="269"/>
      <c r="F63" s="269"/>
      <c r="G63" s="269"/>
      <c r="H63" s="73" t="s">
        <v>2065</v>
      </c>
      <c r="I63" s="74" t="s">
        <v>2077</v>
      </c>
      <c r="J63" s="75" t="s">
        <v>2106</v>
      </c>
      <c r="K63" s="73" t="s">
        <v>2107</v>
      </c>
      <c r="L63" s="762" t="s">
        <v>2080</v>
      </c>
      <c r="M63" s="735"/>
      <c r="N63" s="76" t="s">
        <v>2071</v>
      </c>
    </row>
    <row r="64" spans="1:14">
      <c r="A64" t="s">
        <v>1852</v>
      </c>
      <c r="B64" s="46" t="str">
        <f>VLOOKUP(A64,TRANSPORTE!A5:D117,3,FALSE)</f>
        <v>Transporte de Material Crudo de Rio</v>
      </c>
      <c r="C64" s="272"/>
      <c r="D64" s="272"/>
      <c r="E64" s="272"/>
      <c r="F64" s="272"/>
      <c r="G64" s="272"/>
      <c r="H64" s="266" t="s">
        <v>2122</v>
      </c>
      <c r="I64" s="234">
        <v>1.4</v>
      </c>
      <c r="J64" s="241">
        <v>1</v>
      </c>
      <c r="K64" s="234">
        <f>I64*J64</f>
        <v>1.4</v>
      </c>
      <c r="L64" s="763">
        <f>VLOOKUP(A64,TRANSPORTE!A5:D117,4,FALSE)</f>
        <v>1355.0479121462611</v>
      </c>
      <c r="M64" s="764"/>
      <c r="N64" s="242">
        <f>K64*L64</f>
        <v>1897.0670770047655</v>
      </c>
    </row>
    <row r="65" spans="1:15">
      <c r="A65" t="s">
        <v>1942</v>
      </c>
      <c r="B65" s="46" t="str">
        <f>VLOOKUP(A65,TRANSPORTE!A6:D117,3,FALSE)</f>
        <v>Transporte de mezcla discontinua en caliente tipo M-13</v>
      </c>
      <c r="C65" s="47"/>
      <c r="D65" s="47"/>
      <c r="E65" s="47"/>
      <c r="F65" s="47"/>
      <c r="G65" s="47"/>
      <c r="H65" s="266" t="s">
        <v>2122</v>
      </c>
      <c r="I65" s="234">
        <v>1.25</v>
      </c>
      <c r="J65" s="241">
        <v>1</v>
      </c>
      <c r="K65" s="234">
        <f>I65*J65</f>
        <v>1.25</v>
      </c>
      <c r="L65" s="763">
        <f>VLOOKUP(A65,TRANSPORTE!A6:D117,4,FALSE)</f>
        <v>1355.0479121462611</v>
      </c>
      <c r="M65" s="764"/>
      <c r="N65" s="242">
        <f>K65*L65</f>
        <v>1693.8098901828264</v>
      </c>
    </row>
    <row r="66" spans="1:15">
      <c r="B66" s="46"/>
      <c r="C66" s="47"/>
      <c r="D66" s="47"/>
      <c r="E66" s="47"/>
      <c r="F66" s="47"/>
      <c r="G66" s="47"/>
      <c r="H66" s="243"/>
      <c r="I66" s="234"/>
      <c r="J66" s="234"/>
      <c r="K66" s="234"/>
      <c r="L66" s="244"/>
      <c r="M66" s="245"/>
      <c r="N66" s="246"/>
    </row>
    <row r="67" spans="1:15">
      <c r="B67" s="46"/>
      <c r="C67" s="47"/>
      <c r="D67" s="47"/>
      <c r="E67" s="47"/>
      <c r="F67" s="47"/>
      <c r="G67" s="47"/>
      <c r="H67" s="243"/>
      <c r="I67" s="234"/>
      <c r="J67" s="234"/>
      <c r="K67" s="234"/>
      <c r="L67" s="244"/>
      <c r="M67" s="245"/>
      <c r="N67" s="246"/>
    </row>
    <row r="68" spans="1:15">
      <c r="B68" s="46"/>
      <c r="C68" s="47"/>
      <c r="D68" s="47"/>
      <c r="E68" s="47"/>
      <c r="F68" s="47"/>
      <c r="G68" s="47"/>
      <c r="H68" s="243"/>
      <c r="I68" s="234"/>
      <c r="J68" s="234"/>
      <c r="K68" s="234"/>
      <c r="L68" s="244"/>
      <c r="M68" s="245"/>
      <c r="N68" s="246"/>
    </row>
    <row r="69" spans="1:15" ht="15.75" thickBot="1">
      <c r="B69" s="264"/>
      <c r="C69" s="265"/>
      <c r="D69" s="265"/>
      <c r="E69" s="265"/>
      <c r="F69" s="265"/>
      <c r="G69" s="265"/>
      <c r="H69" s="48"/>
      <c r="I69" s="124"/>
      <c r="J69" s="124"/>
      <c r="K69" s="124"/>
      <c r="L69" s="748"/>
      <c r="M69" s="749"/>
      <c r="N69" s="125"/>
    </row>
    <row r="70" spans="1:15" ht="15.75" thickBot="1">
      <c r="B70" s="765" t="s">
        <v>2072</v>
      </c>
      <c r="C70" s="766"/>
      <c r="D70" s="766"/>
      <c r="E70" s="766"/>
      <c r="F70" s="766"/>
      <c r="G70" s="766"/>
      <c r="H70" s="766"/>
      <c r="I70" s="766"/>
      <c r="J70" s="766"/>
      <c r="K70" s="766"/>
      <c r="L70" s="766"/>
      <c r="M70" s="767"/>
      <c r="N70" s="104">
        <f>N64+N65+N66+N67+N68</f>
        <v>3590.8769671875916</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85" t="s">
        <v>2108</v>
      </c>
      <c r="C74" s="786"/>
      <c r="D74" s="786"/>
      <c r="E74" s="786"/>
      <c r="F74" s="786"/>
      <c r="G74" s="786"/>
      <c r="H74" s="786"/>
      <c r="I74" s="73" t="s">
        <v>2082</v>
      </c>
      <c r="J74" s="75" t="s">
        <v>2109</v>
      </c>
      <c r="K74" s="74" t="s">
        <v>2084</v>
      </c>
      <c r="L74" s="787" t="s">
        <v>2070</v>
      </c>
      <c r="M74" s="788"/>
      <c r="N74" s="98" t="s">
        <v>2071</v>
      </c>
    </row>
    <row r="75" spans="1:15">
      <c r="A75" t="s">
        <v>718</v>
      </c>
      <c r="B75" s="49" t="str">
        <f>VLOOKUP(A75,'MANO DE OBRA'!A8:D68,3,FALSE)</f>
        <v>Obrero (8)</v>
      </c>
      <c r="C75" s="47"/>
      <c r="D75" s="47"/>
      <c r="E75" s="47"/>
      <c r="F75" s="47"/>
      <c r="G75" s="47"/>
      <c r="H75" s="47"/>
      <c r="I75" s="247">
        <f>K75/J75*100</f>
        <v>270661.59999999998</v>
      </c>
      <c r="J75" s="248">
        <v>185</v>
      </c>
      <c r="K75" s="249">
        <f>VLOOKUP(A75,'MANO DE OBRA'!A8:D99,4,FALSE)</f>
        <v>500723.95999999996</v>
      </c>
      <c r="L75" s="50"/>
      <c r="M75" s="250">
        <v>80</v>
      </c>
      <c r="N75" s="345">
        <f>K75/M75</f>
        <v>6259.0494999999992</v>
      </c>
      <c r="O75" s="106"/>
    </row>
    <row r="76" spans="1:15">
      <c r="A76" t="s">
        <v>728</v>
      </c>
      <c r="B76" s="49" t="str">
        <f>VLOOKUP(A76,'MANO DE OBRA'!A8:D69,3,FALSE)</f>
        <v>Oficial</v>
      </c>
      <c r="C76" s="47"/>
      <c r="D76" s="47"/>
      <c r="E76" s="47"/>
      <c r="F76" s="47"/>
      <c r="G76" s="47"/>
      <c r="H76" s="47"/>
      <c r="I76" s="247">
        <f>K76/J76*100</f>
        <v>57668.23979157189</v>
      </c>
      <c r="J76" s="248">
        <v>185</v>
      </c>
      <c r="K76" s="249">
        <f>VLOOKUP(A76,'MANO DE OBRA'!A8:D100,4,FALSE)</f>
        <v>106686.24361440798</v>
      </c>
      <c r="L76" s="50"/>
      <c r="M76" s="254">
        <v>80</v>
      </c>
      <c r="N76" s="345">
        <f>K76/M76</f>
        <v>1333.5780451800997</v>
      </c>
    </row>
    <row r="77" spans="1:15">
      <c r="A77" t="s">
        <v>756</v>
      </c>
      <c r="B77" s="49" t="str">
        <f>VLOOKUP(A77,'MANO DE OBRA'!A9:D70,3,FALSE)</f>
        <v>Rastrilleros (2)</v>
      </c>
      <c r="C77" s="47"/>
      <c r="D77" s="47"/>
      <c r="E77" s="47"/>
      <c r="F77" s="47"/>
      <c r="G77" s="47"/>
      <c r="H77" s="47"/>
      <c r="I77" s="247">
        <f>K77/J77*100</f>
        <v>86502.359687357821</v>
      </c>
      <c r="J77" s="248">
        <v>185</v>
      </c>
      <c r="K77" s="249">
        <f>VLOOKUP(A77,'MANO DE OBRA'!A9:D101,4,FALSE)</f>
        <v>160029.36542161196</v>
      </c>
      <c r="L77" s="50"/>
      <c r="M77" s="255">
        <v>80</v>
      </c>
      <c r="N77" s="345">
        <f>K77/M77</f>
        <v>2000.3670677701496</v>
      </c>
    </row>
    <row r="78" spans="1:15">
      <c r="B78" s="49"/>
      <c r="C78" s="47"/>
      <c r="D78" s="47"/>
      <c r="E78" s="47"/>
      <c r="F78" s="47"/>
      <c r="G78" s="47"/>
      <c r="H78" s="47"/>
      <c r="I78" s="234"/>
      <c r="J78" s="252"/>
      <c r="K78" s="253"/>
      <c r="L78" s="273"/>
      <c r="M78" s="255"/>
      <c r="N78" s="251"/>
    </row>
    <row r="79" spans="1:15">
      <c r="B79" s="49"/>
      <c r="C79" s="47"/>
      <c r="D79" s="47"/>
      <c r="E79" s="47"/>
      <c r="F79" s="47"/>
      <c r="G79" s="47"/>
      <c r="H79" s="47"/>
      <c r="I79" s="234"/>
      <c r="J79" s="252"/>
      <c r="K79" s="253"/>
      <c r="L79" s="273"/>
      <c r="M79" s="255"/>
      <c r="N79" s="251"/>
    </row>
    <row r="80" spans="1:15" ht="15.75" thickBot="1">
      <c r="B80" s="746"/>
      <c r="C80" s="747"/>
      <c r="D80" s="747"/>
      <c r="E80" s="747"/>
      <c r="F80" s="747"/>
      <c r="G80" s="747"/>
      <c r="H80" s="747"/>
      <c r="I80" s="124"/>
      <c r="J80" s="124"/>
      <c r="K80" s="124"/>
      <c r="L80" s="847"/>
      <c r="M80" s="847"/>
      <c r="N80" s="45"/>
    </row>
    <row r="81" spans="1:14" ht="15.75" thickBot="1">
      <c r="B81" s="765" t="s">
        <v>2072</v>
      </c>
      <c r="C81" s="766"/>
      <c r="D81" s="766"/>
      <c r="E81" s="766"/>
      <c r="F81" s="766"/>
      <c r="G81" s="766"/>
      <c r="H81" s="766"/>
      <c r="I81" s="766"/>
      <c r="J81" s="766"/>
      <c r="K81" s="766"/>
      <c r="L81" s="766"/>
      <c r="M81" s="767"/>
      <c r="N81" s="256">
        <f>SUM(N75:N80)</f>
        <v>9592.9946129502496</v>
      </c>
    </row>
    <row r="82" spans="1:14" ht="15.75" thickBot="1">
      <c r="B82" s="33"/>
      <c r="C82" s="34"/>
      <c r="D82" s="34"/>
      <c r="E82" s="34"/>
      <c r="F82" s="34"/>
      <c r="G82" s="34"/>
      <c r="H82" s="34"/>
      <c r="I82" s="34"/>
      <c r="J82" s="34"/>
      <c r="K82" s="34"/>
      <c r="L82" s="34"/>
      <c r="M82" s="34"/>
      <c r="N82" s="35"/>
    </row>
    <row r="83" spans="1:14" ht="15.75" thickBot="1">
      <c r="B83" s="759" t="s">
        <v>2085</v>
      </c>
      <c r="C83" s="760"/>
      <c r="D83" s="760"/>
      <c r="E83" s="760"/>
      <c r="F83" s="760"/>
      <c r="G83" s="760"/>
      <c r="H83" s="760"/>
      <c r="I83" s="760"/>
      <c r="J83" s="760"/>
      <c r="K83" s="760"/>
      <c r="L83" s="760"/>
      <c r="M83" s="761"/>
      <c r="N83" s="99">
        <f>N49+N59+N70+N81</f>
        <v>202459.72362961443</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750" t="s">
        <v>2110</v>
      </c>
      <c r="C87" s="751"/>
      <c r="D87" s="751"/>
      <c r="E87" s="751"/>
      <c r="F87" s="751"/>
      <c r="G87" s="751"/>
      <c r="H87" s="751"/>
      <c r="I87" s="269"/>
      <c r="J87" s="289"/>
      <c r="K87" s="257" t="s">
        <v>2087</v>
      </c>
      <c r="L87" s="789" t="s">
        <v>2088</v>
      </c>
      <c r="M87" s="790"/>
      <c r="N87" s="258"/>
    </row>
    <row r="88" spans="1:14">
      <c r="B88" s="791" t="s">
        <v>2111</v>
      </c>
      <c r="C88" s="792"/>
      <c r="D88" s="792"/>
      <c r="E88" s="792"/>
      <c r="F88" s="792"/>
      <c r="G88" s="792"/>
      <c r="H88" s="792"/>
      <c r="I88" s="87"/>
      <c r="J88" s="88"/>
      <c r="K88" s="259">
        <v>0.2</v>
      </c>
      <c r="L88" s="793">
        <f>N83*K88</f>
        <v>40491.944725922891</v>
      </c>
      <c r="M88" s="794"/>
      <c r="N88" s="51"/>
    </row>
    <row r="89" spans="1:14">
      <c r="B89" s="89" t="s">
        <v>2090</v>
      </c>
      <c r="C89" s="90"/>
      <c r="D89" s="90"/>
      <c r="E89" s="90"/>
      <c r="F89" s="90"/>
      <c r="G89" s="90"/>
      <c r="H89" s="90"/>
      <c r="I89" s="87"/>
      <c r="J89" s="88"/>
      <c r="K89" s="259">
        <v>0.05</v>
      </c>
      <c r="L89" s="793">
        <f>N83*K89</f>
        <v>10122.986181480723</v>
      </c>
      <c r="M89" s="794"/>
      <c r="N89" s="51"/>
    </row>
    <row r="90" spans="1:14" ht="15.75" thickBot="1">
      <c r="B90" s="91" t="s">
        <v>2091</v>
      </c>
      <c r="C90" s="92"/>
      <c r="D90" s="92"/>
      <c r="E90" s="92"/>
      <c r="F90" s="92"/>
      <c r="G90" s="92"/>
      <c r="H90" s="92"/>
      <c r="I90" s="93"/>
      <c r="J90" s="94"/>
      <c r="K90" s="260">
        <v>0.05</v>
      </c>
      <c r="L90" s="795">
        <f>N83*K90</f>
        <v>10122.986181480723</v>
      </c>
      <c r="M90" s="796"/>
      <c r="N90" s="51"/>
    </row>
    <row r="91" spans="1:14" ht="15.75" thickBot="1">
      <c r="B91" s="759" t="s">
        <v>2072</v>
      </c>
      <c r="C91" s="760"/>
      <c r="D91" s="760"/>
      <c r="E91" s="760"/>
      <c r="F91" s="760"/>
      <c r="G91" s="760"/>
      <c r="H91" s="760"/>
      <c r="I91" s="760"/>
      <c r="J91" s="760"/>
      <c r="K91" s="760"/>
      <c r="L91" s="760"/>
      <c r="M91" s="761"/>
      <c r="N91" s="52">
        <f>L88+L89+L90</f>
        <v>60737.917088884336</v>
      </c>
    </row>
    <row r="92" spans="1:14" ht="15.75" thickBot="1">
      <c r="B92" s="33"/>
      <c r="C92" s="34"/>
      <c r="D92" s="34"/>
      <c r="E92" s="34"/>
      <c r="F92" s="34"/>
      <c r="G92" s="34"/>
      <c r="H92" s="34"/>
      <c r="I92" s="34"/>
      <c r="J92" s="34"/>
      <c r="K92" s="34"/>
      <c r="L92" s="34"/>
      <c r="M92" s="34"/>
      <c r="N92" s="35"/>
    </row>
    <row r="93" spans="1:14" ht="15.75" thickBot="1">
      <c r="A93" t="s">
        <v>2114</v>
      </c>
      <c r="B93" s="759" t="s">
        <v>2113</v>
      </c>
      <c r="C93" s="760"/>
      <c r="D93" s="760"/>
      <c r="E93" s="760"/>
      <c r="F93" s="760"/>
      <c r="G93" s="760"/>
      <c r="H93" s="760"/>
      <c r="I93" s="760"/>
      <c r="J93" s="760"/>
      <c r="K93" s="760"/>
      <c r="L93" s="760"/>
      <c r="M93" s="761"/>
      <c r="N93" s="166">
        <f>N83+N91</f>
        <v>263197.64071849873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3" t="s">
        <v>2097</v>
      </c>
      <c r="C103" s="204"/>
      <c r="D103" s="204"/>
      <c r="E103" s="204"/>
      <c r="F103" s="204"/>
      <c r="G103" s="204"/>
      <c r="H103" s="204"/>
      <c r="I103" s="204"/>
      <c r="J103" s="204"/>
      <c r="K103" s="204"/>
      <c r="L103" s="204"/>
      <c r="M103" s="204"/>
      <c r="N103" s="205"/>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c r="B106" s="206"/>
      <c r="C106" s="207"/>
      <c r="D106" s="207"/>
      <c r="E106" s="207"/>
      <c r="F106" s="207"/>
      <c r="G106" s="207"/>
      <c r="H106" s="207"/>
      <c r="I106" s="207"/>
      <c r="J106" s="207"/>
      <c r="K106" s="207"/>
      <c r="L106" s="207"/>
      <c r="M106" s="207"/>
      <c r="N106" s="208"/>
    </row>
    <row r="107" spans="2:14" ht="15.75" thickBot="1">
      <c r="B107" s="209"/>
      <c r="C107" s="210"/>
      <c r="D107" s="210"/>
      <c r="E107" s="210"/>
      <c r="F107" s="210"/>
      <c r="G107" s="210"/>
      <c r="H107" s="210"/>
      <c r="I107" s="210"/>
      <c r="J107" s="210"/>
      <c r="K107" s="210"/>
      <c r="L107" s="210"/>
      <c r="M107" s="210"/>
      <c r="N107" s="211"/>
    </row>
    <row r="108" spans="2:14">
      <c r="B108" s="212"/>
      <c r="C108" s="213"/>
      <c r="D108" s="213"/>
      <c r="E108" s="213"/>
      <c r="F108" s="213"/>
      <c r="G108" s="213"/>
      <c r="H108" s="213"/>
      <c r="I108" s="213"/>
      <c r="J108" s="213"/>
      <c r="K108" s="213"/>
      <c r="L108" s="213"/>
      <c r="M108" s="213"/>
      <c r="N108" s="214"/>
    </row>
    <row r="109" spans="2:14">
      <c r="B109" s="198" t="s">
        <v>2098</v>
      </c>
      <c r="C109" s="31"/>
      <c r="D109" s="31"/>
      <c r="E109" s="31"/>
      <c r="F109" s="31"/>
      <c r="G109" s="31"/>
      <c r="H109" s="31"/>
      <c r="I109" s="31"/>
      <c r="J109" s="31"/>
      <c r="K109" s="31"/>
      <c r="L109" s="31"/>
      <c r="M109" s="31"/>
      <c r="N109" s="32"/>
    </row>
    <row r="110" spans="2:14" ht="15" customHeight="1">
      <c r="B110" s="797" t="s">
        <v>2099</v>
      </c>
      <c r="C110" s="798"/>
      <c r="D110" s="798"/>
      <c r="E110" s="798"/>
      <c r="F110" s="798"/>
      <c r="G110" s="798"/>
      <c r="H110" s="798"/>
      <c r="I110" s="798"/>
      <c r="J110" s="798"/>
      <c r="K110" s="798"/>
      <c r="L110" s="798"/>
      <c r="M110" s="798"/>
      <c r="N110" s="799"/>
    </row>
    <row r="111" spans="2:14" ht="15" customHeight="1">
      <c r="B111" s="797"/>
      <c r="C111" s="798"/>
      <c r="D111" s="798"/>
      <c r="E111" s="798"/>
      <c r="F111" s="798"/>
      <c r="G111" s="798"/>
      <c r="H111" s="798"/>
      <c r="I111" s="798"/>
      <c r="J111" s="798"/>
      <c r="K111" s="798"/>
      <c r="L111" s="798"/>
      <c r="M111" s="798"/>
      <c r="N111" s="799"/>
    </row>
    <row r="112" spans="2:14" ht="30" customHeight="1">
      <c r="B112" s="800" t="s">
        <v>2100</v>
      </c>
      <c r="C112" s="801"/>
      <c r="D112" s="801"/>
      <c r="E112" s="801"/>
      <c r="F112" s="801"/>
      <c r="G112" s="801"/>
      <c r="H112" s="801"/>
      <c r="I112" s="801"/>
      <c r="J112" s="801"/>
      <c r="K112" s="801"/>
      <c r="L112" s="801"/>
      <c r="M112" s="801"/>
      <c r="N112" s="802"/>
    </row>
    <row r="113" spans="2:14">
      <c r="B113" s="800"/>
      <c r="C113" s="801"/>
      <c r="D113" s="801"/>
      <c r="E113" s="801"/>
      <c r="F113" s="801"/>
      <c r="G113" s="801"/>
      <c r="H113" s="801"/>
      <c r="I113" s="801"/>
      <c r="J113" s="801"/>
      <c r="K113" s="801"/>
      <c r="L113" s="801"/>
      <c r="M113" s="801"/>
      <c r="N113" s="802"/>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286"/>
      <c r="C116" s="287"/>
      <c r="D116" s="287"/>
      <c r="E116" s="287"/>
      <c r="F116" s="287"/>
      <c r="G116" s="287"/>
      <c r="H116" s="287"/>
      <c r="I116" s="287"/>
      <c r="J116" s="287"/>
      <c r="K116" s="287"/>
      <c r="L116" s="287"/>
      <c r="M116" s="287"/>
      <c r="N116" s="288"/>
    </row>
    <row r="117" spans="2:14">
      <c r="B117" s="198"/>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736"/>
      <c r="K123" s="736"/>
      <c r="L123" s="736"/>
      <c r="M123" s="736"/>
      <c r="N123" s="737"/>
    </row>
    <row r="124" spans="2:14" ht="15.75" thickBot="1">
      <c r="B124" s="216" t="s">
        <v>2103</v>
      </c>
      <c r="C124" s="343"/>
      <c r="D124" s="343"/>
      <c r="E124" s="57"/>
      <c r="F124" s="57"/>
      <c r="G124" s="57"/>
      <c r="H124" s="57"/>
      <c r="I124" s="57"/>
      <c r="J124" s="738"/>
      <c r="K124" s="738"/>
      <c r="L124" s="738"/>
      <c r="M124" s="738"/>
      <c r="N124" s="739"/>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topLeftCell="A40"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338</v>
      </c>
      <c r="C31" s="81" t="s">
        <v>2185</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819</v>
      </c>
      <c r="B36" s="772" t="str">
        <f>VLOOKUP(A36,EQUIPOS!A6:D154,3,FALSE)</f>
        <v>Cargador : Potencia en el volante 125 hp, Clasificación de RPM del motor 2300.</v>
      </c>
      <c r="C36" s="773"/>
      <c r="D36" s="773"/>
      <c r="E36" s="773"/>
      <c r="F36" s="773"/>
      <c r="G36" s="773"/>
      <c r="H36" s="774"/>
      <c r="I36" s="222"/>
      <c r="J36" s="223"/>
      <c r="K36" s="224">
        <f>VLOOKUP(A36,EQUIPOS!A6:D163,4,FALSE)</f>
        <v>165414.51938850479</v>
      </c>
      <c r="L36" s="225"/>
      <c r="M36" s="226">
        <v>30</v>
      </c>
      <c r="N36" s="227">
        <f>K36/M36</f>
        <v>5513.8173129501602</v>
      </c>
    </row>
    <row r="37" spans="1:14">
      <c r="A37" s="113" t="s">
        <v>837</v>
      </c>
      <c r="B37" s="772" t="str">
        <f>VLOOKUP(A37,EQUIPOS!A7:D154,3,FALSE)</f>
        <v>Compactador neumático de Potencia 70 HP, peso de 13 ton</v>
      </c>
      <c r="C37" s="773"/>
      <c r="D37" s="773"/>
      <c r="E37" s="773"/>
      <c r="F37" s="773"/>
      <c r="G37" s="773"/>
      <c r="H37" s="774"/>
      <c r="I37" s="222"/>
      <c r="J37" s="223"/>
      <c r="K37" s="224">
        <f>VLOOKUP(A37,EQUIPOS!A7:D164,4,FALSE)</f>
        <v>136681.41876730914</v>
      </c>
      <c r="L37" s="225"/>
      <c r="M37" s="226">
        <v>10</v>
      </c>
      <c r="N37" s="227">
        <f t="shared" ref="N37:N43" si="0">K37/M37</f>
        <v>13668.141876730913</v>
      </c>
    </row>
    <row r="38" spans="1:14">
      <c r="A38" t="s">
        <v>827</v>
      </c>
      <c r="B38" s="772" t="str">
        <f>VLOOKUP(A38,EQUIPOS!A8:D154,3,FALSE)</f>
        <v>Compactador de Rodillo POTENCIA: 99HP, PESO: 8 ton</v>
      </c>
      <c r="C38" s="773"/>
      <c r="D38" s="773"/>
      <c r="E38" s="773"/>
      <c r="F38" s="773"/>
      <c r="G38" s="773"/>
      <c r="H38" s="774"/>
      <c r="I38" s="222"/>
      <c r="J38" s="223"/>
      <c r="K38" s="224">
        <f>VLOOKUP(A38,EQUIPOS!A8:D165,4,FALSE)</f>
        <v>118174.3302919812</v>
      </c>
      <c r="L38" s="225"/>
      <c r="M38" s="226">
        <v>10</v>
      </c>
      <c r="N38" s="227">
        <f t="shared" si="0"/>
        <v>11817.43302919812</v>
      </c>
    </row>
    <row r="39" spans="1:14">
      <c r="A39" t="s">
        <v>975</v>
      </c>
      <c r="B39" s="772" t="str">
        <f>VLOOKUP(A39,EQUIPOS!A9:D154,3,FALSE)</f>
        <v>Planta de asfalto en caliente</v>
      </c>
      <c r="C39" s="773"/>
      <c r="D39" s="773"/>
      <c r="E39" s="773"/>
      <c r="F39" s="773"/>
      <c r="G39" s="773"/>
      <c r="H39" s="774"/>
      <c r="I39" s="222"/>
      <c r="J39" s="223"/>
      <c r="K39" s="224">
        <f>VLOOKUP(A39,EQUIPOS!A9:D166,4,FALSE)</f>
        <v>627867.38776754192</v>
      </c>
      <c r="L39" s="225"/>
      <c r="M39" s="226">
        <v>10</v>
      </c>
      <c r="N39" s="227">
        <f t="shared" si="0"/>
        <v>62786.738776754195</v>
      </c>
    </row>
    <row r="40" spans="1:14">
      <c r="A40" t="s">
        <v>981</v>
      </c>
      <c r="B40" s="772" t="str">
        <f>VLOOKUP(A40,EQUIPOS!A10:D154,3,FALSE)</f>
        <v>Planta trituradora</v>
      </c>
      <c r="C40" s="773"/>
      <c r="D40" s="773"/>
      <c r="E40" s="773"/>
      <c r="F40" s="773"/>
      <c r="G40" s="773"/>
      <c r="H40" s="774"/>
      <c r="I40" s="222"/>
      <c r="J40" s="223"/>
      <c r="K40" s="224">
        <f>VLOOKUP(A40,EQUIPOS!A10:D167,4,FALSE)</f>
        <v>522759.86824479204</v>
      </c>
      <c r="L40" s="225"/>
      <c r="M40" s="226">
        <v>30</v>
      </c>
      <c r="N40" s="227">
        <f t="shared" si="0"/>
        <v>17425.32894149307</v>
      </c>
    </row>
    <row r="41" spans="1:14">
      <c r="A41" t="s">
        <v>1007</v>
      </c>
      <c r="B41" s="772" t="str">
        <f>VLOOKUP(A41,EQUIPOS!A11:D155,3,FALSE)</f>
        <v xml:space="preserve">Retroexcavadora E-200 sobre orugas
</v>
      </c>
      <c r="C41" s="773"/>
      <c r="D41" s="773"/>
      <c r="E41" s="773"/>
      <c r="F41" s="773"/>
      <c r="G41" s="773"/>
      <c r="H41" s="774"/>
      <c r="I41" s="222"/>
      <c r="J41" s="223"/>
      <c r="K41" s="224">
        <f>VLOOKUP(A41,EQUIPOS!A11:D168,4,FALSE)</f>
        <v>210024.19001165734</v>
      </c>
      <c r="L41" s="225"/>
      <c r="M41" s="226">
        <v>30</v>
      </c>
      <c r="N41" s="227">
        <f t="shared" si="0"/>
        <v>7000.806333721911</v>
      </c>
    </row>
    <row r="42" spans="1:14">
      <c r="A42" t="s">
        <v>1059</v>
      </c>
      <c r="B42" s="772" t="str">
        <f>VLOOKUP(A42,EQUIPOS!A12:D156,3,FALSE)</f>
        <v xml:space="preserve">Terminadora de asfalto (Finisher), potencia en el volante 174 HP, R=20M3/H, velocidad de desplazamiento 114 m/min
</v>
      </c>
      <c r="C42" s="773"/>
      <c r="D42" s="773"/>
      <c r="E42" s="773"/>
      <c r="F42" s="773"/>
      <c r="G42" s="773"/>
      <c r="H42" s="774"/>
      <c r="I42" s="222"/>
      <c r="J42" s="223"/>
      <c r="K42" s="224">
        <f>VLOOKUP(A42,EQUIPOS!A12:D169,4,FALSE)</f>
        <v>222361.14354313904</v>
      </c>
      <c r="L42" s="225"/>
      <c r="M42" s="226">
        <v>10</v>
      </c>
      <c r="N42" s="227">
        <f t="shared" si="0"/>
        <v>22236.114354313904</v>
      </c>
    </row>
    <row r="43" spans="1:14">
      <c r="A43" t="s">
        <v>1077</v>
      </c>
      <c r="B43" s="772" t="str">
        <f>VLOOKUP(A43,EQUIPOS!A13:D157,3,FALSE)</f>
        <v>Volqueta 6 m3</v>
      </c>
      <c r="C43" s="773"/>
      <c r="D43" s="773"/>
      <c r="E43" s="773"/>
      <c r="F43" s="773"/>
      <c r="G43" s="773"/>
      <c r="H43" s="774"/>
      <c r="I43" s="222"/>
      <c r="J43" s="223"/>
      <c r="K43" s="224">
        <f>VLOOKUP(A43,EQUIPOS!A13:D170,4,FALSE)</f>
        <v>91509.332647680494</v>
      </c>
      <c r="L43" s="225"/>
      <c r="M43" s="226">
        <v>10</v>
      </c>
      <c r="N43" s="227">
        <f t="shared" si="0"/>
        <v>9150.9332647680494</v>
      </c>
    </row>
    <row r="44" spans="1:14">
      <c r="B44" s="275"/>
      <c r="C44" s="276"/>
      <c r="D44" s="276"/>
      <c r="E44" s="276"/>
      <c r="F44" s="276"/>
      <c r="G44" s="276"/>
      <c r="H44" s="277"/>
      <c r="I44" s="222"/>
      <c r="J44" s="223"/>
      <c r="K44" s="224"/>
      <c r="L44" s="225"/>
      <c r="M44" s="226"/>
      <c r="N44" s="227"/>
    </row>
    <row r="45" spans="1:14">
      <c r="B45" s="772"/>
      <c r="C45" s="773"/>
      <c r="D45" s="773"/>
      <c r="E45" s="773"/>
      <c r="F45" s="773"/>
      <c r="G45" s="773"/>
      <c r="H45" s="774"/>
      <c r="I45" s="775"/>
      <c r="J45" s="756"/>
      <c r="K45" s="224"/>
      <c r="L45" s="776"/>
      <c r="M45" s="777"/>
      <c r="N45" s="227"/>
    </row>
    <row r="46" spans="1:14">
      <c r="B46" s="772"/>
      <c r="C46" s="773"/>
      <c r="D46" s="773"/>
      <c r="E46" s="778"/>
      <c r="F46" s="773"/>
      <c r="G46" s="773"/>
      <c r="H46" s="774"/>
      <c r="I46" s="36"/>
      <c r="J46" s="37"/>
      <c r="K46" s="229"/>
      <c r="L46" s="231"/>
      <c r="M46" s="232"/>
      <c r="N46" s="233"/>
    </row>
    <row r="47" spans="1:14">
      <c r="B47" s="779" t="s">
        <v>2105</v>
      </c>
      <c r="C47" s="780"/>
      <c r="D47" s="780"/>
      <c r="E47" s="38"/>
      <c r="F47" s="39"/>
      <c r="G47" s="39"/>
      <c r="H47" s="40"/>
      <c r="I47" s="36"/>
      <c r="J47" s="37"/>
      <c r="K47" s="234"/>
      <c r="L47" s="231"/>
      <c r="M47" s="351">
        <v>0.1</v>
      </c>
      <c r="N47" s="295">
        <f>N81*M47</f>
        <v>959.29946129502503</v>
      </c>
    </row>
    <row r="48" spans="1:14" ht="15.75" thickBot="1">
      <c r="B48" s="772"/>
      <c r="C48" s="773"/>
      <c r="D48" s="773"/>
      <c r="E48" s="773"/>
      <c r="F48" s="773"/>
      <c r="G48" s="773"/>
      <c r="H48" s="774"/>
      <c r="I48" s="781"/>
      <c r="J48" s="782"/>
      <c r="K48" s="41"/>
      <c r="L48" s="783"/>
      <c r="M48" s="784"/>
      <c r="N48" s="105"/>
    </row>
    <row r="49" spans="1:14" ht="15.75" thickBot="1">
      <c r="B49" s="759" t="s">
        <v>2072</v>
      </c>
      <c r="C49" s="760"/>
      <c r="D49" s="760"/>
      <c r="E49" s="760"/>
      <c r="F49" s="760"/>
      <c r="G49" s="760"/>
      <c r="H49" s="760"/>
      <c r="I49" s="760"/>
      <c r="J49" s="760"/>
      <c r="K49" s="760"/>
      <c r="L49" s="760"/>
      <c r="M49" s="761"/>
      <c r="N49" s="344">
        <f>SUM(N36:N48)</f>
        <v>150558.61335122533</v>
      </c>
    </row>
    <row r="50" spans="1:14">
      <c r="B50" s="235"/>
      <c r="C50" s="34"/>
      <c r="D50" s="34"/>
      <c r="E50" s="34"/>
      <c r="F50" s="34"/>
      <c r="G50" s="34"/>
      <c r="H50" s="34"/>
      <c r="I50" s="34"/>
      <c r="J50" s="34"/>
      <c r="K50" s="34"/>
      <c r="L50" s="34"/>
      <c r="M50" s="34"/>
      <c r="N50" s="35"/>
    </row>
    <row r="51" spans="1:14">
      <c r="B51" s="64" t="s">
        <v>2073</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750" t="s">
        <v>2063</v>
      </c>
      <c r="C53" s="751"/>
      <c r="D53" s="751"/>
      <c r="E53" s="751"/>
      <c r="F53" s="751"/>
      <c r="G53" s="751"/>
      <c r="H53" s="751"/>
      <c r="I53" s="752"/>
      <c r="J53" s="270" t="s">
        <v>2065</v>
      </c>
      <c r="K53" s="85" t="s">
        <v>2066</v>
      </c>
      <c r="L53" s="753" t="s">
        <v>2074</v>
      </c>
      <c r="M53" s="752"/>
      <c r="N53" s="86" t="s">
        <v>2071</v>
      </c>
    </row>
    <row r="54" spans="1:14">
      <c r="A54" t="s">
        <v>1117</v>
      </c>
      <c r="B54" s="43" t="str">
        <f>VLOOKUP(A54,MATERIALES!A5:D373,3,FALSE)</f>
        <v>Agregado Petreo para Triturar (Crudo)</v>
      </c>
      <c r="C54" s="236"/>
      <c r="D54" s="236"/>
      <c r="E54" s="236"/>
      <c r="F54" s="236"/>
      <c r="G54" s="236"/>
      <c r="H54" s="236"/>
      <c r="I54" s="223"/>
      <c r="J54" s="200" t="str">
        <f>VLOOKUP(A54,MATERIALES!A8:D646,2,FALSE)</f>
        <v>m3</v>
      </c>
      <c r="K54" s="237">
        <v>1.4</v>
      </c>
      <c r="L54" s="222"/>
      <c r="M54" s="352">
        <f>VLOOKUP(A54,MATERIALES!A5:D396,4,FALSE)</f>
        <v>26654.735894889112</v>
      </c>
      <c r="N54" s="227">
        <f>K54*M54</f>
        <v>37316.630252844756</v>
      </c>
    </row>
    <row r="55" spans="1:14">
      <c r="A55" s="108" t="s">
        <v>1131</v>
      </c>
      <c r="B55" s="43" t="str">
        <f>VLOOKUP(A55,MATERIALES!A6:D373,3,FALSE)</f>
        <v>Agua</v>
      </c>
      <c r="C55" s="236"/>
      <c r="D55" s="236"/>
      <c r="E55" s="236"/>
      <c r="F55" s="236"/>
      <c r="G55" s="236"/>
      <c r="H55" s="236"/>
      <c r="I55" s="223"/>
      <c r="J55" s="200" t="str">
        <f>VLOOKUP(A55,MATERIALES!A9:D647,2,FALSE)</f>
        <v>lt</v>
      </c>
      <c r="K55" s="237">
        <v>25</v>
      </c>
      <c r="L55" s="222"/>
      <c r="M55" s="352">
        <f>VLOOKUP(A55,MATERIALES!A6:D397,4,FALSE)</f>
        <v>56.024337816260008</v>
      </c>
      <c r="N55" s="227">
        <f>K55*M55</f>
        <v>1400.6084454065001</v>
      </c>
    </row>
    <row r="56" spans="1:14">
      <c r="B56" s="43"/>
      <c r="C56" s="236"/>
      <c r="D56" s="236"/>
      <c r="E56" s="236"/>
      <c r="F56" s="236"/>
      <c r="G56" s="236"/>
      <c r="H56" s="236"/>
      <c r="I56" s="223"/>
      <c r="J56" s="200"/>
      <c r="K56" s="237"/>
      <c r="L56" s="222"/>
      <c r="M56" s="238"/>
      <c r="N56" s="239"/>
    </row>
    <row r="57" spans="1:14">
      <c r="B57" s="43"/>
      <c r="C57" s="236"/>
      <c r="D57" s="236"/>
      <c r="E57" s="236"/>
      <c r="F57" s="236"/>
      <c r="G57" s="236"/>
      <c r="H57" s="236"/>
      <c r="I57" s="223"/>
      <c r="J57" s="200"/>
      <c r="K57" s="237"/>
      <c r="L57" s="222"/>
      <c r="M57" s="238"/>
      <c r="N57" s="239"/>
    </row>
    <row r="58" spans="1:14" ht="15.75" thickBot="1">
      <c r="B58" s="754"/>
      <c r="C58" s="755"/>
      <c r="D58" s="755"/>
      <c r="E58" s="755"/>
      <c r="F58" s="755"/>
      <c r="G58" s="755"/>
      <c r="H58" s="755"/>
      <c r="I58" s="756"/>
      <c r="J58" s="42"/>
      <c r="K58" s="44"/>
      <c r="L58" s="757"/>
      <c r="M58" s="758"/>
      <c r="N58" s="45"/>
    </row>
    <row r="59" spans="1:14" ht="15.75" thickBot="1">
      <c r="B59" s="759" t="s">
        <v>2072</v>
      </c>
      <c r="C59" s="760"/>
      <c r="D59" s="760"/>
      <c r="E59" s="760"/>
      <c r="F59" s="760"/>
      <c r="G59" s="760"/>
      <c r="H59" s="760"/>
      <c r="I59" s="760"/>
      <c r="J59" s="760"/>
      <c r="K59" s="760"/>
      <c r="L59" s="760"/>
      <c r="M59" s="761"/>
      <c r="N59" s="344">
        <f>SUM(N54:N58)</f>
        <v>38717.238698251254</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8" t="s">
        <v>2076</v>
      </c>
      <c r="C63" s="269"/>
      <c r="D63" s="269"/>
      <c r="E63" s="269"/>
      <c r="F63" s="269"/>
      <c r="G63" s="269"/>
      <c r="H63" s="73" t="s">
        <v>2065</v>
      </c>
      <c r="I63" s="74" t="s">
        <v>2077</v>
      </c>
      <c r="J63" s="75" t="s">
        <v>2106</v>
      </c>
      <c r="K63" s="73" t="s">
        <v>2107</v>
      </c>
      <c r="L63" s="762" t="s">
        <v>2080</v>
      </c>
      <c r="M63" s="735"/>
      <c r="N63" s="76" t="s">
        <v>2071</v>
      </c>
    </row>
    <row r="64" spans="1:14">
      <c r="A64" t="s">
        <v>1852</v>
      </c>
      <c r="B64" s="46" t="str">
        <f>VLOOKUP(A64,TRANSPORTE!A5:D117,3,FALSE)</f>
        <v>Transporte de Material Crudo de Rio</v>
      </c>
      <c r="C64" s="272"/>
      <c r="D64" s="272"/>
      <c r="E64" s="272"/>
      <c r="F64" s="272"/>
      <c r="G64" s="272"/>
      <c r="H64" s="266" t="s">
        <v>2122</v>
      </c>
      <c r="I64" s="234">
        <v>1.4</v>
      </c>
      <c r="J64" s="241">
        <v>1</v>
      </c>
      <c r="K64" s="234">
        <f>I64*J64</f>
        <v>1.4</v>
      </c>
      <c r="L64" s="763">
        <f>VLOOKUP(A64,TRANSPORTE!A5:D117,4,FALSE)</f>
        <v>1355.0479121462611</v>
      </c>
      <c r="M64" s="764"/>
      <c r="N64" s="242">
        <f>K64*L64</f>
        <v>1897.0670770047655</v>
      </c>
    </row>
    <row r="65" spans="1:15">
      <c r="A65" t="s">
        <v>1944</v>
      </c>
      <c r="B65" s="46" t="str">
        <f>VLOOKUP(A65,TRANSPORTE!A6:D117,3,FALSE)</f>
        <v>Transporte de mezcla discontinua en caliente tipo M-10</v>
      </c>
      <c r="C65" s="47"/>
      <c r="D65" s="47"/>
      <c r="E65" s="47"/>
      <c r="F65" s="47"/>
      <c r="G65" s="47"/>
      <c r="H65" s="266" t="s">
        <v>2122</v>
      </c>
      <c r="I65" s="234">
        <v>1.25</v>
      </c>
      <c r="J65" s="241">
        <v>1</v>
      </c>
      <c r="K65" s="234">
        <f>I65*J65</f>
        <v>1.25</v>
      </c>
      <c r="L65" s="763">
        <f>VLOOKUP(A65,TRANSPORTE!A6:D117,4,FALSE)</f>
        <v>1355.0479121462611</v>
      </c>
      <c r="M65" s="764"/>
      <c r="N65" s="242">
        <f>K65*L65</f>
        <v>1693.8098901828264</v>
      </c>
    </row>
    <row r="66" spans="1:15">
      <c r="B66" s="46"/>
      <c r="C66" s="47"/>
      <c r="D66" s="47"/>
      <c r="E66" s="47"/>
      <c r="F66" s="47"/>
      <c r="G66" s="47"/>
      <c r="H66" s="243"/>
      <c r="I66" s="234"/>
      <c r="J66" s="234"/>
      <c r="K66" s="234"/>
      <c r="L66" s="244"/>
      <c r="M66" s="245"/>
      <c r="N66" s="246"/>
    </row>
    <row r="67" spans="1:15">
      <c r="B67" s="46"/>
      <c r="C67" s="47"/>
      <c r="D67" s="47"/>
      <c r="E67" s="47"/>
      <c r="F67" s="47"/>
      <c r="G67" s="47"/>
      <c r="H67" s="243"/>
      <c r="I67" s="234"/>
      <c r="J67" s="234"/>
      <c r="K67" s="234"/>
      <c r="L67" s="244"/>
      <c r="M67" s="245"/>
      <c r="N67" s="246"/>
    </row>
    <row r="68" spans="1:15">
      <c r="B68" s="46"/>
      <c r="C68" s="47"/>
      <c r="D68" s="47"/>
      <c r="E68" s="47"/>
      <c r="F68" s="47"/>
      <c r="G68" s="47"/>
      <c r="H68" s="243"/>
      <c r="I68" s="234"/>
      <c r="J68" s="234"/>
      <c r="K68" s="234"/>
      <c r="L68" s="244"/>
      <c r="M68" s="245"/>
      <c r="N68" s="246"/>
    </row>
    <row r="69" spans="1:15" ht="15.75" thickBot="1">
      <c r="B69" s="264"/>
      <c r="C69" s="265"/>
      <c r="D69" s="265"/>
      <c r="E69" s="265"/>
      <c r="F69" s="265"/>
      <c r="G69" s="265"/>
      <c r="H69" s="48"/>
      <c r="I69" s="124"/>
      <c r="J69" s="124"/>
      <c r="K69" s="124"/>
      <c r="L69" s="748"/>
      <c r="M69" s="749"/>
      <c r="N69" s="125"/>
    </row>
    <row r="70" spans="1:15" ht="15.75" thickBot="1">
      <c r="B70" s="765" t="s">
        <v>2072</v>
      </c>
      <c r="C70" s="766"/>
      <c r="D70" s="766"/>
      <c r="E70" s="766"/>
      <c r="F70" s="766"/>
      <c r="G70" s="766"/>
      <c r="H70" s="766"/>
      <c r="I70" s="766"/>
      <c r="J70" s="766"/>
      <c r="K70" s="766"/>
      <c r="L70" s="766"/>
      <c r="M70" s="767"/>
      <c r="N70" s="104">
        <f>N64+N65+N66+N67+N68</f>
        <v>3590.8769671875916</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85" t="s">
        <v>2108</v>
      </c>
      <c r="C74" s="786"/>
      <c r="D74" s="786"/>
      <c r="E74" s="786"/>
      <c r="F74" s="786"/>
      <c r="G74" s="786"/>
      <c r="H74" s="786"/>
      <c r="I74" s="73" t="s">
        <v>2082</v>
      </c>
      <c r="J74" s="75" t="s">
        <v>2109</v>
      </c>
      <c r="K74" s="74" t="s">
        <v>2084</v>
      </c>
      <c r="L74" s="787" t="s">
        <v>2070</v>
      </c>
      <c r="M74" s="788"/>
      <c r="N74" s="98" t="s">
        <v>2071</v>
      </c>
    </row>
    <row r="75" spans="1:15">
      <c r="A75" t="s">
        <v>718</v>
      </c>
      <c r="B75" s="49" t="str">
        <f>VLOOKUP(A75,'MANO DE OBRA'!A8:D68,3,FALSE)</f>
        <v>Obrero (8)</v>
      </c>
      <c r="C75" s="47"/>
      <c r="D75" s="47"/>
      <c r="E75" s="47"/>
      <c r="F75" s="47"/>
      <c r="G75" s="47"/>
      <c r="H75" s="47"/>
      <c r="I75" s="247">
        <f>K75/J75*100</f>
        <v>270661.59999999998</v>
      </c>
      <c r="J75" s="248">
        <v>185</v>
      </c>
      <c r="K75" s="249">
        <f>VLOOKUP(A75,'MANO DE OBRA'!A8:D99,4,FALSE)</f>
        <v>500723.95999999996</v>
      </c>
      <c r="L75" s="50"/>
      <c r="M75" s="250">
        <v>80</v>
      </c>
      <c r="N75" s="345">
        <f>K75/M75</f>
        <v>6259.0494999999992</v>
      </c>
      <c r="O75" s="106"/>
    </row>
    <row r="76" spans="1:15">
      <c r="A76" t="s">
        <v>728</v>
      </c>
      <c r="B76" s="49" t="str">
        <f>VLOOKUP(A76,'MANO DE OBRA'!A8:D69,3,FALSE)</f>
        <v>Oficial</v>
      </c>
      <c r="C76" s="47"/>
      <c r="D76" s="47"/>
      <c r="E76" s="47"/>
      <c r="F76" s="47"/>
      <c r="G76" s="47"/>
      <c r="H76" s="47"/>
      <c r="I76" s="247">
        <f>K76/J76*100</f>
        <v>57668.23979157189</v>
      </c>
      <c r="J76" s="248">
        <v>185</v>
      </c>
      <c r="K76" s="249">
        <f>VLOOKUP(A76,'MANO DE OBRA'!A8:D100,4,FALSE)</f>
        <v>106686.24361440798</v>
      </c>
      <c r="L76" s="50"/>
      <c r="M76" s="254">
        <v>80</v>
      </c>
      <c r="N76" s="345">
        <f>K76/M76</f>
        <v>1333.5780451800997</v>
      </c>
    </row>
    <row r="77" spans="1:15">
      <c r="A77" t="s">
        <v>756</v>
      </c>
      <c r="B77" s="49" t="str">
        <f>VLOOKUP(A77,'MANO DE OBRA'!A9:D70,3,FALSE)</f>
        <v>Rastrilleros (2)</v>
      </c>
      <c r="C77" s="47"/>
      <c r="D77" s="47"/>
      <c r="E77" s="47"/>
      <c r="F77" s="47"/>
      <c r="G77" s="47"/>
      <c r="H77" s="47"/>
      <c r="I77" s="247">
        <f>K77/J77*100</f>
        <v>86502.359687357821</v>
      </c>
      <c r="J77" s="248">
        <v>185</v>
      </c>
      <c r="K77" s="249">
        <f>VLOOKUP(A77,'MANO DE OBRA'!A9:D101,4,FALSE)</f>
        <v>160029.36542161196</v>
      </c>
      <c r="L77" s="50"/>
      <c r="M77" s="255">
        <v>80</v>
      </c>
      <c r="N77" s="345">
        <f>K77/M77</f>
        <v>2000.3670677701496</v>
      </c>
    </row>
    <row r="78" spans="1:15">
      <c r="B78" s="49"/>
      <c r="C78" s="47"/>
      <c r="D78" s="47"/>
      <c r="E78" s="47"/>
      <c r="F78" s="47"/>
      <c r="G78" s="47"/>
      <c r="H78" s="47"/>
      <c r="I78" s="234"/>
      <c r="J78" s="252"/>
      <c r="K78" s="253"/>
      <c r="L78" s="273"/>
      <c r="M78" s="255"/>
      <c r="N78" s="251"/>
    </row>
    <row r="79" spans="1:15">
      <c r="B79" s="49"/>
      <c r="C79" s="47"/>
      <c r="D79" s="47"/>
      <c r="E79" s="47"/>
      <c r="F79" s="47"/>
      <c r="G79" s="47"/>
      <c r="H79" s="47"/>
      <c r="I79" s="234"/>
      <c r="J79" s="252"/>
      <c r="K79" s="253"/>
      <c r="L79" s="273"/>
      <c r="M79" s="255"/>
      <c r="N79" s="251"/>
    </row>
    <row r="80" spans="1:15" ht="15.75" thickBot="1">
      <c r="B80" s="746"/>
      <c r="C80" s="747"/>
      <c r="D80" s="747"/>
      <c r="E80" s="747"/>
      <c r="F80" s="747"/>
      <c r="G80" s="747"/>
      <c r="H80" s="747"/>
      <c r="I80" s="124"/>
      <c r="J80" s="124"/>
      <c r="K80" s="124"/>
      <c r="L80" s="847"/>
      <c r="M80" s="847"/>
      <c r="N80" s="45"/>
    </row>
    <row r="81" spans="1:14" ht="15.75" thickBot="1">
      <c r="B81" s="765" t="s">
        <v>2072</v>
      </c>
      <c r="C81" s="766"/>
      <c r="D81" s="766"/>
      <c r="E81" s="766"/>
      <c r="F81" s="766"/>
      <c r="G81" s="766"/>
      <c r="H81" s="766"/>
      <c r="I81" s="766"/>
      <c r="J81" s="766"/>
      <c r="K81" s="766"/>
      <c r="L81" s="766"/>
      <c r="M81" s="767"/>
      <c r="N81" s="256">
        <f>SUM(N75:N80)</f>
        <v>9592.9946129502496</v>
      </c>
    </row>
    <row r="82" spans="1:14" ht="15.75" thickBot="1">
      <c r="B82" s="33"/>
      <c r="C82" s="34"/>
      <c r="D82" s="34"/>
      <c r="E82" s="34"/>
      <c r="F82" s="34"/>
      <c r="G82" s="34"/>
      <c r="H82" s="34"/>
      <c r="I82" s="34"/>
      <c r="J82" s="34"/>
      <c r="K82" s="34"/>
      <c r="L82" s="34"/>
      <c r="M82" s="34"/>
      <c r="N82" s="35"/>
    </row>
    <row r="83" spans="1:14" ht="15.75" thickBot="1">
      <c r="B83" s="759" t="s">
        <v>2085</v>
      </c>
      <c r="C83" s="760"/>
      <c r="D83" s="760"/>
      <c r="E83" s="760"/>
      <c r="F83" s="760"/>
      <c r="G83" s="760"/>
      <c r="H83" s="760"/>
      <c r="I83" s="760"/>
      <c r="J83" s="760"/>
      <c r="K83" s="760"/>
      <c r="L83" s="760"/>
      <c r="M83" s="761"/>
      <c r="N83" s="99">
        <f>N49+N59+N70+N81</f>
        <v>202459.72362961443</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750" t="s">
        <v>2110</v>
      </c>
      <c r="C87" s="751"/>
      <c r="D87" s="751"/>
      <c r="E87" s="751"/>
      <c r="F87" s="751"/>
      <c r="G87" s="751"/>
      <c r="H87" s="751"/>
      <c r="I87" s="269"/>
      <c r="J87" s="289"/>
      <c r="K87" s="257" t="s">
        <v>2087</v>
      </c>
      <c r="L87" s="789" t="s">
        <v>2088</v>
      </c>
      <c r="M87" s="790"/>
      <c r="N87" s="258"/>
    </row>
    <row r="88" spans="1:14">
      <c r="B88" s="791" t="s">
        <v>2111</v>
      </c>
      <c r="C88" s="792"/>
      <c r="D88" s="792"/>
      <c r="E88" s="792"/>
      <c r="F88" s="792"/>
      <c r="G88" s="792"/>
      <c r="H88" s="792"/>
      <c r="I88" s="87"/>
      <c r="J88" s="88"/>
      <c r="K88" s="259">
        <v>0.2</v>
      </c>
      <c r="L88" s="793">
        <f>N83*K88</f>
        <v>40491.944725922891</v>
      </c>
      <c r="M88" s="794"/>
      <c r="N88" s="51"/>
    </row>
    <row r="89" spans="1:14">
      <c r="B89" s="89" t="s">
        <v>2090</v>
      </c>
      <c r="C89" s="90"/>
      <c r="D89" s="90"/>
      <c r="E89" s="90"/>
      <c r="F89" s="90"/>
      <c r="G89" s="90"/>
      <c r="H89" s="90"/>
      <c r="I89" s="87"/>
      <c r="J89" s="88"/>
      <c r="K89" s="259">
        <v>0.05</v>
      </c>
      <c r="L89" s="793">
        <f>N83*K89</f>
        <v>10122.986181480723</v>
      </c>
      <c r="M89" s="794"/>
      <c r="N89" s="51"/>
    </row>
    <row r="90" spans="1:14" ht="15.75" thickBot="1">
      <c r="B90" s="91" t="s">
        <v>2091</v>
      </c>
      <c r="C90" s="92"/>
      <c r="D90" s="92"/>
      <c r="E90" s="92"/>
      <c r="F90" s="92"/>
      <c r="G90" s="92"/>
      <c r="H90" s="92"/>
      <c r="I90" s="93"/>
      <c r="J90" s="94"/>
      <c r="K90" s="260">
        <v>0.05</v>
      </c>
      <c r="L90" s="795">
        <f>N83*K90</f>
        <v>10122.986181480723</v>
      </c>
      <c r="M90" s="796"/>
      <c r="N90" s="51"/>
    </row>
    <row r="91" spans="1:14" ht="15.75" thickBot="1">
      <c r="B91" s="759" t="s">
        <v>2072</v>
      </c>
      <c r="C91" s="760"/>
      <c r="D91" s="760"/>
      <c r="E91" s="760"/>
      <c r="F91" s="760"/>
      <c r="G91" s="760"/>
      <c r="H91" s="760"/>
      <c r="I91" s="760"/>
      <c r="J91" s="760"/>
      <c r="K91" s="760"/>
      <c r="L91" s="760"/>
      <c r="M91" s="761"/>
      <c r="N91" s="52">
        <f>L88+L89+L90</f>
        <v>60737.917088884336</v>
      </c>
    </row>
    <row r="92" spans="1:14" ht="15.75" thickBot="1">
      <c r="B92" s="33"/>
      <c r="C92" s="34"/>
      <c r="D92" s="34"/>
      <c r="E92" s="34"/>
      <c r="F92" s="34"/>
      <c r="G92" s="34"/>
      <c r="H92" s="34"/>
      <c r="I92" s="34"/>
      <c r="J92" s="34"/>
      <c r="K92" s="34"/>
      <c r="L92" s="34"/>
      <c r="M92" s="34"/>
      <c r="N92" s="35"/>
    </row>
    <row r="93" spans="1:14" ht="15.75" thickBot="1">
      <c r="A93" t="s">
        <v>2114</v>
      </c>
      <c r="B93" s="759" t="s">
        <v>2113</v>
      </c>
      <c r="C93" s="760"/>
      <c r="D93" s="760"/>
      <c r="E93" s="760"/>
      <c r="F93" s="760"/>
      <c r="G93" s="760"/>
      <c r="H93" s="760"/>
      <c r="I93" s="760"/>
      <c r="J93" s="760"/>
      <c r="K93" s="760"/>
      <c r="L93" s="760"/>
      <c r="M93" s="761"/>
      <c r="N93" s="166">
        <f>N83+N91</f>
        <v>263197.64071849873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3" t="s">
        <v>2097</v>
      </c>
      <c r="C103" s="204"/>
      <c r="D103" s="204"/>
      <c r="E103" s="204"/>
      <c r="F103" s="204"/>
      <c r="G103" s="204"/>
      <c r="H103" s="204"/>
      <c r="I103" s="204"/>
      <c r="J103" s="204"/>
      <c r="K103" s="204"/>
      <c r="L103" s="204"/>
      <c r="M103" s="204"/>
      <c r="N103" s="205"/>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c r="B106" s="206"/>
      <c r="C106" s="207"/>
      <c r="D106" s="207"/>
      <c r="E106" s="207"/>
      <c r="F106" s="207"/>
      <c r="G106" s="207"/>
      <c r="H106" s="207"/>
      <c r="I106" s="207"/>
      <c r="J106" s="207"/>
      <c r="K106" s="207"/>
      <c r="L106" s="207"/>
      <c r="M106" s="207"/>
      <c r="N106" s="208"/>
    </row>
    <row r="107" spans="2:14" ht="15.75" thickBot="1">
      <c r="B107" s="209"/>
      <c r="C107" s="210"/>
      <c r="D107" s="210"/>
      <c r="E107" s="210"/>
      <c r="F107" s="210"/>
      <c r="G107" s="210"/>
      <c r="H107" s="210"/>
      <c r="I107" s="210"/>
      <c r="J107" s="210"/>
      <c r="K107" s="210"/>
      <c r="L107" s="210"/>
      <c r="M107" s="210"/>
      <c r="N107" s="211"/>
    </row>
    <row r="108" spans="2:14">
      <c r="B108" s="212"/>
      <c r="C108" s="213"/>
      <c r="D108" s="213"/>
      <c r="E108" s="213"/>
      <c r="F108" s="213"/>
      <c r="G108" s="213"/>
      <c r="H108" s="213"/>
      <c r="I108" s="213"/>
      <c r="J108" s="213"/>
      <c r="K108" s="213"/>
      <c r="L108" s="213"/>
      <c r="M108" s="213"/>
      <c r="N108" s="214"/>
    </row>
    <row r="109" spans="2:14">
      <c r="B109" s="198" t="s">
        <v>2098</v>
      </c>
      <c r="C109" s="31"/>
      <c r="D109" s="31"/>
      <c r="E109" s="31"/>
      <c r="F109" s="31"/>
      <c r="G109" s="31"/>
      <c r="H109" s="31"/>
      <c r="I109" s="31"/>
      <c r="J109" s="31"/>
      <c r="K109" s="31"/>
      <c r="L109" s="31"/>
      <c r="M109" s="31"/>
      <c r="N109" s="32"/>
    </row>
    <row r="110" spans="2:14" ht="15" customHeight="1">
      <c r="B110" s="797" t="s">
        <v>2099</v>
      </c>
      <c r="C110" s="798"/>
      <c r="D110" s="798"/>
      <c r="E110" s="798"/>
      <c r="F110" s="798"/>
      <c r="G110" s="798"/>
      <c r="H110" s="798"/>
      <c r="I110" s="798"/>
      <c r="J110" s="798"/>
      <c r="K110" s="798"/>
      <c r="L110" s="798"/>
      <c r="M110" s="798"/>
      <c r="N110" s="799"/>
    </row>
    <row r="111" spans="2:14" ht="15" customHeight="1">
      <c r="B111" s="797"/>
      <c r="C111" s="798"/>
      <c r="D111" s="798"/>
      <c r="E111" s="798"/>
      <c r="F111" s="798"/>
      <c r="G111" s="798"/>
      <c r="H111" s="798"/>
      <c r="I111" s="798"/>
      <c r="J111" s="798"/>
      <c r="K111" s="798"/>
      <c r="L111" s="798"/>
      <c r="M111" s="798"/>
      <c r="N111" s="799"/>
    </row>
    <row r="112" spans="2:14" ht="30" customHeight="1">
      <c r="B112" s="800" t="s">
        <v>2100</v>
      </c>
      <c r="C112" s="801"/>
      <c r="D112" s="801"/>
      <c r="E112" s="801"/>
      <c r="F112" s="801"/>
      <c r="G112" s="801"/>
      <c r="H112" s="801"/>
      <c r="I112" s="801"/>
      <c r="J112" s="801"/>
      <c r="K112" s="801"/>
      <c r="L112" s="801"/>
      <c r="M112" s="801"/>
      <c r="N112" s="802"/>
    </row>
    <row r="113" spans="2:14">
      <c r="B113" s="800"/>
      <c r="C113" s="801"/>
      <c r="D113" s="801"/>
      <c r="E113" s="801"/>
      <c r="F113" s="801"/>
      <c r="G113" s="801"/>
      <c r="H113" s="801"/>
      <c r="I113" s="801"/>
      <c r="J113" s="801"/>
      <c r="K113" s="801"/>
      <c r="L113" s="801"/>
      <c r="M113" s="801"/>
      <c r="N113" s="802"/>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286"/>
      <c r="C116" s="287"/>
      <c r="D116" s="287"/>
      <c r="E116" s="287"/>
      <c r="F116" s="287"/>
      <c r="G116" s="287"/>
      <c r="H116" s="287"/>
      <c r="I116" s="287"/>
      <c r="J116" s="287"/>
      <c r="K116" s="287"/>
      <c r="L116" s="287"/>
      <c r="M116" s="287"/>
      <c r="N116" s="288"/>
    </row>
    <row r="117" spans="2:14">
      <c r="B117" s="198"/>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736"/>
      <c r="K123" s="736"/>
      <c r="L123" s="736"/>
      <c r="M123" s="736"/>
      <c r="N123" s="737"/>
    </row>
    <row r="124" spans="2:14" ht="15.75" thickBot="1">
      <c r="B124" s="216" t="s">
        <v>2103</v>
      </c>
      <c r="C124" s="343"/>
      <c r="D124" s="343"/>
      <c r="E124" s="57"/>
      <c r="F124" s="57"/>
      <c r="G124" s="57"/>
      <c r="H124" s="57"/>
      <c r="I124" s="57"/>
      <c r="J124" s="738"/>
      <c r="K124" s="738"/>
      <c r="L124" s="738"/>
      <c r="M124" s="738"/>
      <c r="N124" s="739"/>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topLeftCell="A43"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193" t="s">
        <v>340</v>
      </c>
      <c r="C31" s="81" t="s">
        <v>2186</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819</v>
      </c>
      <c r="B36" s="772" t="str">
        <f>VLOOKUP(A36,EQUIPOS!A6:D154,3,FALSE)</f>
        <v>Cargador : Potencia en el volante 125 hp, Clasificación de RPM del motor 2300.</v>
      </c>
      <c r="C36" s="773"/>
      <c r="D36" s="773"/>
      <c r="E36" s="773"/>
      <c r="F36" s="773"/>
      <c r="G36" s="773"/>
      <c r="H36" s="774"/>
      <c r="I36" s="222"/>
      <c r="J36" s="223"/>
      <c r="K36" s="224">
        <f>VLOOKUP(A36,EQUIPOS!A6:D163,4,FALSE)</f>
        <v>165414.51938850479</v>
      </c>
      <c r="L36" s="225"/>
      <c r="M36" s="226">
        <v>30</v>
      </c>
      <c r="N36" s="227">
        <f>K36/M36</f>
        <v>5513.8173129501602</v>
      </c>
    </row>
    <row r="37" spans="1:14">
      <c r="A37" s="113" t="s">
        <v>837</v>
      </c>
      <c r="B37" s="772" t="str">
        <f>VLOOKUP(A37,EQUIPOS!A7:D154,3,FALSE)</f>
        <v>Compactador neumático de Potencia 70 HP, peso de 13 ton</v>
      </c>
      <c r="C37" s="773"/>
      <c r="D37" s="773"/>
      <c r="E37" s="773"/>
      <c r="F37" s="773"/>
      <c r="G37" s="773"/>
      <c r="H37" s="774"/>
      <c r="I37" s="222"/>
      <c r="J37" s="223"/>
      <c r="K37" s="224">
        <f>VLOOKUP(A37,EQUIPOS!A7:D164,4,FALSE)</f>
        <v>136681.41876730914</v>
      </c>
      <c r="L37" s="225"/>
      <c r="M37" s="226">
        <v>10</v>
      </c>
      <c r="N37" s="227">
        <f t="shared" ref="N37:N43" si="0">K37/M37</f>
        <v>13668.141876730913</v>
      </c>
    </row>
    <row r="38" spans="1:14">
      <c r="A38" t="s">
        <v>827</v>
      </c>
      <c r="B38" s="772" t="str">
        <f>VLOOKUP(A38,EQUIPOS!A8:D154,3,FALSE)</f>
        <v>Compactador de Rodillo POTENCIA: 99HP, PESO: 8 ton</v>
      </c>
      <c r="C38" s="773"/>
      <c r="D38" s="773"/>
      <c r="E38" s="773"/>
      <c r="F38" s="773"/>
      <c r="G38" s="773"/>
      <c r="H38" s="774"/>
      <c r="I38" s="222"/>
      <c r="J38" s="223"/>
      <c r="K38" s="224">
        <f>VLOOKUP(A38,EQUIPOS!A8:D165,4,FALSE)</f>
        <v>118174.3302919812</v>
      </c>
      <c r="L38" s="225"/>
      <c r="M38" s="226">
        <v>10</v>
      </c>
      <c r="N38" s="227">
        <f t="shared" si="0"/>
        <v>11817.43302919812</v>
      </c>
    </row>
    <row r="39" spans="1:14">
      <c r="A39" t="s">
        <v>975</v>
      </c>
      <c r="B39" s="772" t="str">
        <f>VLOOKUP(A39,EQUIPOS!A9:D154,3,FALSE)</f>
        <v>Planta de asfalto en caliente</v>
      </c>
      <c r="C39" s="773"/>
      <c r="D39" s="773"/>
      <c r="E39" s="773"/>
      <c r="F39" s="773"/>
      <c r="G39" s="773"/>
      <c r="H39" s="774"/>
      <c r="I39" s="222"/>
      <c r="J39" s="223"/>
      <c r="K39" s="224">
        <f>VLOOKUP(A39,EQUIPOS!A9:D166,4,FALSE)</f>
        <v>627867.38776754192</v>
      </c>
      <c r="L39" s="225"/>
      <c r="M39" s="226">
        <v>10</v>
      </c>
      <c r="N39" s="227">
        <f t="shared" si="0"/>
        <v>62786.738776754195</v>
      </c>
    </row>
    <row r="40" spans="1:14">
      <c r="A40" t="s">
        <v>981</v>
      </c>
      <c r="B40" s="772" t="str">
        <f>VLOOKUP(A40,EQUIPOS!A10:D154,3,FALSE)</f>
        <v>Planta trituradora</v>
      </c>
      <c r="C40" s="773"/>
      <c r="D40" s="773"/>
      <c r="E40" s="773"/>
      <c r="F40" s="773"/>
      <c r="G40" s="773"/>
      <c r="H40" s="774"/>
      <c r="I40" s="222"/>
      <c r="J40" s="223"/>
      <c r="K40" s="224">
        <f>VLOOKUP(A40,EQUIPOS!A10:D167,4,FALSE)</f>
        <v>522759.86824479204</v>
      </c>
      <c r="L40" s="225"/>
      <c r="M40" s="226">
        <v>30</v>
      </c>
      <c r="N40" s="227">
        <f t="shared" si="0"/>
        <v>17425.32894149307</v>
      </c>
    </row>
    <row r="41" spans="1:14">
      <c r="A41" t="s">
        <v>1007</v>
      </c>
      <c r="B41" s="772" t="str">
        <f>VLOOKUP(A41,EQUIPOS!A11:D155,3,FALSE)</f>
        <v xml:space="preserve">Retroexcavadora E-200 sobre orugas
</v>
      </c>
      <c r="C41" s="773"/>
      <c r="D41" s="773"/>
      <c r="E41" s="773"/>
      <c r="F41" s="773"/>
      <c r="G41" s="773"/>
      <c r="H41" s="774"/>
      <c r="I41" s="222"/>
      <c r="J41" s="223"/>
      <c r="K41" s="224">
        <f>VLOOKUP(A41,EQUIPOS!A11:D168,4,FALSE)</f>
        <v>210024.19001165734</v>
      </c>
      <c r="L41" s="225"/>
      <c r="M41" s="226">
        <v>30</v>
      </c>
      <c r="N41" s="227">
        <f t="shared" si="0"/>
        <v>7000.806333721911</v>
      </c>
    </row>
    <row r="42" spans="1:14">
      <c r="A42" t="s">
        <v>1059</v>
      </c>
      <c r="B42" s="772" t="str">
        <f>VLOOKUP(A42,EQUIPOS!A12:D156,3,FALSE)</f>
        <v xml:space="preserve">Terminadora de asfalto (Finisher), potencia en el volante 174 HP, R=20M3/H, velocidad de desplazamiento 114 m/min
</v>
      </c>
      <c r="C42" s="773"/>
      <c r="D42" s="773"/>
      <c r="E42" s="773"/>
      <c r="F42" s="773"/>
      <c r="G42" s="773"/>
      <c r="H42" s="774"/>
      <c r="I42" s="222"/>
      <c r="J42" s="223"/>
      <c r="K42" s="224">
        <f>VLOOKUP(A42,EQUIPOS!A12:D169,4,FALSE)</f>
        <v>222361.14354313904</v>
      </c>
      <c r="L42" s="225"/>
      <c r="M42" s="226">
        <v>10</v>
      </c>
      <c r="N42" s="227">
        <f t="shared" si="0"/>
        <v>22236.114354313904</v>
      </c>
    </row>
    <row r="43" spans="1:14">
      <c r="A43" t="s">
        <v>1077</v>
      </c>
      <c r="B43" s="772" t="str">
        <f>VLOOKUP(A43,EQUIPOS!A13:D157,3,FALSE)</f>
        <v>Volqueta 6 m3</v>
      </c>
      <c r="C43" s="773"/>
      <c r="D43" s="773"/>
      <c r="E43" s="773"/>
      <c r="F43" s="773"/>
      <c r="G43" s="773"/>
      <c r="H43" s="774"/>
      <c r="I43" s="222"/>
      <c r="J43" s="223"/>
      <c r="K43" s="224">
        <f>VLOOKUP(A43,EQUIPOS!A13:D170,4,FALSE)</f>
        <v>91509.332647680494</v>
      </c>
      <c r="L43" s="225"/>
      <c r="M43" s="226">
        <v>10</v>
      </c>
      <c r="N43" s="227">
        <f t="shared" si="0"/>
        <v>9150.9332647680494</v>
      </c>
    </row>
    <row r="44" spans="1:14">
      <c r="B44" s="772"/>
      <c r="C44" s="773"/>
      <c r="D44" s="773"/>
      <c r="E44" s="773"/>
      <c r="F44" s="773"/>
      <c r="G44" s="773"/>
      <c r="H44" s="774"/>
      <c r="I44" s="775"/>
      <c r="J44" s="756"/>
      <c r="K44" s="224"/>
      <c r="L44" s="776"/>
      <c r="M44" s="777"/>
      <c r="N44" s="227"/>
    </row>
    <row r="45" spans="1:14">
      <c r="B45" s="772"/>
      <c r="C45" s="773"/>
      <c r="D45" s="773"/>
      <c r="E45" s="778"/>
      <c r="F45" s="773"/>
      <c r="G45" s="773"/>
      <c r="H45" s="774"/>
      <c r="I45" s="36"/>
      <c r="J45" s="37"/>
      <c r="K45" s="229"/>
      <c r="L45" s="231"/>
      <c r="M45" s="232"/>
      <c r="N45" s="233"/>
    </row>
    <row r="46" spans="1:14">
      <c r="B46" s="779" t="s">
        <v>2105</v>
      </c>
      <c r="C46" s="780"/>
      <c r="D46" s="780"/>
      <c r="E46" s="38"/>
      <c r="F46" s="39"/>
      <c r="G46" s="39"/>
      <c r="H46" s="40"/>
      <c r="I46" s="36"/>
      <c r="J46" s="37"/>
      <c r="K46" s="234"/>
      <c r="L46" s="231"/>
      <c r="M46" s="351">
        <v>0.1</v>
      </c>
      <c r="N46" s="295">
        <f>N80*M46</f>
        <v>959.29946129502503</v>
      </c>
    </row>
    <row r="47" spans="1:14" ht="15.75" thickBot="1">
      <c r="B47" s="772"/>
      <c r="C47" s="773"/>
      <c r="D47" s="773"/>
      <c r="E47" s="773"/>
      <c r="F47" s="773"/>
      <c r="G47" s="773"/>
      <c r="H47" s="774"/>
      <c r="I47" s="781"/>
      <c r="J47" s="782"/>
      <c r="K47" s="41"/>
      <c r="L47" s="783"/>
      <c r="M47" s="784"/>
      <c r="N47" s="105"/>
    </row>
    <row r="48" spans="1:14" ht="15.75" thickBot="1">
      <c r="B48" s="759" t="s">
        <v>2072</v>
      </c>
      <c r="C48" s="760"/>
      <c r="D48" s="760"/>
      <c r="E48" s="760"/>
      <c r="F48" s="760"/>
      <c r="G48" s="760"/>
      <c r="H48" s="760"/>
      <c r="I48" s="760"/>
      <c r="J48" s="760"/>
      <c r="K48" s="760"/>
      <c r="L48" s="760"/>
      <c r="M48" s="761"/>
      <c r="N48" s="344">
        <f>SUM(N36:N47)</f>
        <v>150558.61335122533</v>
      </c>
    </row>
    <row r="49" spans="1:14">
      <c r="B49" s="235"/>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750" t="s">
        <v>2063</v>
      </c>
      <c r="C52" s="751"/>
      <c r="D52" s="751"/>
      <c r="E52" s="751"/>
      <c r="F52" s="751"/>
      <c r="G52" s="751"/>
      <c r="H52" s="751"/>
      <c r="I52" s="752"/>
      <c r="J52" s="270" t="s">
        <v>2065</v>
      </c>
      <c r="K52" s="85" t="s">
        <v>2066</v>
      </c>
      <c r="L52" s="753" t="s">
        <v>2074</v>
      </c>
      <c r="M52" s="752"/>
      <c r="N52" s="86" t="s">
        <v>2071</v>
      </c>
    </row>
    <row r="53" spans="1:14">
      <c r="A53" t="s">
        <v>1117</v>
      </c>
      <c r="B53" s="43" t="str">
        <f>VLOOKUP(A53,MATERIALES!A5:D373,3,FALSE)</f>
        <v>Agregado Petreo para Triturar (Crudo)</v>
      </c>
      <c r="C53" s="236"/>
      <c r="D53" s="236"/>
      <c r="E53" s="236"/>
      <c r="F53" s="236"/>
      <c r="G53" s="236"/>
      <c r="H53" s="236"/>
      <c r="I53" s="223"/>
      <c r="J53" s="200" t="str">
        <f>VLOOKUP(A53,MATERIALES!A7:D645,2,FALSE)</f>
        <v>m3</v>
      </c>
      <c r="K53" s="237">
        <v>1.4</v>
      </c>
      <c r="L53" s="222"/>
      <c r="M53" s="352">
        <f>VLOOKUP(A53,MATERIALES!A5:D396,4,FALSE)</f>
        <v>26654.735894889112</v>
      </c>
      <c r="N53" s="227">
        <f>K53*M53</f>
        <v>37316.630252844756</v>
      </c>
    </row>
    <row r="54" spans="1:14">
      <c r="A54" s="108" t="s">
        <v>1131</v>
      </c>
      <c r="B54" s="43" t="str">
        <f>VLOOKUP(A54,MATERIALES!A6:D373,3,FALSE)</f>
        <v>Agua</v>
      </c>
      <c r="C54" s="236"/>
      <c r="D54" s="236"/>
      <c r="E54" s="236"/>
      <c r="F54" s="236"/>
      <c r="G54" s="236"/>
      <c r="H54" s="236"/>
      <c r="I54" s="223"/>
      <c r="J54" s="200" t="str">
        <f>VLOOKUP(A54,MATERIALES!A8:D646,2,FALSE)</f>
        <v>lt</v>
      </c>
      <c r="K54" s="237">
        <v>25</v>
      </c>
      <c r="L54" s="222"/>
      <c r="M54" s="352">
        <f>VLOOKUP(A54,MATERIALES!A6:D397,4,FALSE)</f>
        <v>56.024337816260008</v>
      </c>
      <c r="N54" s="227">
        <f>K54*M54</f>
        <v>1400.6084454065001</v>
      </c>
    </row>
    <row r="55" spans="1:14">
      <c r="B55" s="43"/>
      <c r="C55" s="236"/>
      <c r="D55" s="236"/>
      <c r="E55" s="236"/>
      <c r="F55" s="236"/>
      <c r="G55" s="236"/>
      <c r="H55" s="236"/>
      <c r="I55" s="223"/>
      <c r="J55" s="200"/>
      <c r="K55" s="237"/>
      <c r="L55" s="222"/>
      <c r="M55" s="238"/>
      <c r="N55" s="239"/>
    </row>
    <row r="56" spans="1:14">
      <c r="B56" s="43"/>
      <c r="C56" s="236"/>
      <c r="D56" s="236"/>
      <c r="E56" s="236"/>
      <c r="F56" s="236"/>
      <c r="G56" s="236"/>
      <c r="H56" s="236"/>
      <c r="I56" s="223"/>
      <c r="J56" s="200"/>
      <c r="K56" s="237"/>
      <c r="L56" s="222"/>
      <c r="M56" s="238"/>
      <c r="N56" s="239"/>
    </row>
    <row r="57" spans="1:14" ht="15.75" thickBot="1">
      <c r="B57" s="754"/>
      <c r="C57" s="755"/>
      <c r="D57" s="755"/>
      <c r="E57" s="755"/>
      <c r="F57" s="755"/>
      <c r="G57" s="755"/>
      <c r="H57" s="755"/>
      <c r="I57" s="756"/>
      <c r="J57" s="42"/>
      <c r="K57" s="44"/>
      <c r="L57" s="757"/>
      <c r="M57" s="758"/>
      <c r="N57" s="45"/>
    </row>
    <row r="58" spans="1:14" ht="15.75" thickBot="1">
      <c r="B58" s="759" t="s">
        <v>2072</v>
      </c>
      <c r="C58" s="760"/>
      <c r="D58" s="760"/>
      <c r="E58" s="760"/>
      <c r="F58" s="760"/>
      <c r="G58" s="760"/>
      <c r="H58" s="760"/>
      <c r="I58" s="760"/>
      <c r="J58" s="760"/>
      <c r="K58" s="760"/>
      <c r="L58" s="760"/>
      <c r="M58" s="761"/>
      <c r="N58" s="344">
        <f>SUM(N53:N57)</f>
        <v>38717.238698251254</v>
      </c>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8" t="s">
        <v>2076</v>
      </c>
      <c r="C62" s="269"/>
      <c r="D62" s="269"/>
      <c r="E62" s="269"/>
      <c r="F62" s="269"/>
      <c r="G62" s="269"/>
      <c r="H62" s="73" t="s">
        <v>2065</v>
      </c>
      <c r="I62" s="74" t="s">
        <v>2077</v>
      </c>
      <c r="J62" s="75" t="s">
        <v>2106</v>
      </c>
      <c r="K62" s="73" t="s">
        <v>2107</v>
      </c>
      <c r="L62" s="762" t="s">
        <v>2080</v>
      </c>
      <c r="M62" s="735"/>
      <c r="N62" s="76" t="s">
        <v>2071</v>
      </c>
    </row>
    <row r="63" spans="1:14">
      <c r="A63" t="s">
        <v>1852</v>
      </c>
      <c r="B63" s="46" t="str">
        <f>VLOOKUP(A63,TRANSPORTE!A5:D117,3,FALSE)</f>
        <v>Transporte de Material Crudo de Rio</v>
      </c>
      <c r="C63" s="272"/>
      <c r="D63" s="272"/>
      <c r="E63" s="272"/>
      <c r="F63" s="272"/>
      <c r="G63" s="272"/>
      <c r="H63" s="266" t="s">
        <v>2122</v>
      </c>
      <c r="I63" s="234">
        <v>1.4</v>
      </c>
      <c r="J63" s="241">
        <v>1</v>
      </c>
      <c r="K63" s="234">
        <f>I63*J63</f>
        <v>1.4</v>
      </c>
      <c r="L63" s="763">
        <f>VLOOKUP(A63,TRANSPORTE!A5:D117,4,FALSE)</f>
        <v>1355.0479121462611</v>
      </c>
      <c r="M63" s="764"/>
      <c r="N63" s="242">
        <f>K63*L63</f>
        <v>1897.0670770047655</v>
      </c>
    </row>
    <row r="64" spans="1:14">
      <c r="A64" t="s">
        <v>1938</v>
      </c>
      <c r="B64" s="46" t="str">
        <f>VLOOKUP(A64,TRANSPORTE!A6:D117,3,FALSE)</f>
        <v>Transporte de mezcla discontinua en caliente tipo F-13</v>
      </c>
      <c r="C64" s="47"/>
      <c r="D64" s="47"/>
      <c r="E64" s="47"/>
      <c r="F64" s="47"/>
      <c r="G64" s="47"/>
      <c r="H64" s="266" t="s">
        <v>2122</v>
      </c>
      <c r="I64" s="234">
        <v>1.25</v>
      </c>
      <c r="J64" s="241">
        <v>1</v>
      </c>
      <c r="K64" s="234">
        <f>I64*J64</f>
        <v>1.25</v>
      </c>
      <c r="L64" s="763">
        <f>VLOOKUP(A64,TRANSPORTE!A6:D117,4,FALSE)</f>
        <v>1355.0479121462611</v>
      </c>
      <c r="M64" s="764"/>
      <c r="N64" s="242">
        <f>K64*L64</f>
        <v>1693.8098901828264</v>
      </c>
    </row>
    <row r="65" spans="1:15">
      <c r="B65" s="46"/>
      <c r="C65" s="47"/>
      <c r="D65" s="47"/>
      <c r="E65" s="47"/>
      <c r="F65" s="47"/>
      <c r="G65" s="47"/>
      <c r="H65" s="243"/>
      <c r="I65" s="234"/>
      <c r="J65" s="234"/>
      <c r="K65" s="234"/>
      <c r="L65" s="244"/>
      <c r="M65" s="245"/>
      <c r="N65" s="246"/>
    </row>
    <row r="66" spans="1:15">
      <c r="B66" s="46"/>
      <c r="C66" s="47"/>
      <c r="D66" s="47"/>
      <c r="E66" s="47"/>
      <c r="F66" s="47"/>
      <c r="G66" s="47"/>
      <c r="H66" s="243"/>
      <c r="I66" s="234"/>
      <c r="J66" s="234"/>
      <c r="K66" s="234"/>
      <c r="L66" s="244"/>
      <c r="M66" s="245"/>
      <c r="N66" s="246"/>
    </row>
    <row r="67" spans="1:15">
      <c r="B67" s="46"/>
      <c r="C67" s="47"/>
      <c r="D67" s="47"/>
      <c r="E67" s="47"/>
      <c r="F67" s="47"/>
      <c r="G67" s="47"/>
      <c r="H67" s="243"/>
      <c r="I67" s="234"/>
      <c r="J67" s="234"/>
      <c r="K67" s="234"/>
      <c r="L67" s="244"/>
      <c r="M67" s="245"/>
      <c r="N67" s="246"/>
    </row>
    <row r="68" spans="1:15" ht="15.75" thickBot="1">
      <c r="B68" s="264"/>
      <c r="C68" s="265"/>
      <c r="D68" s="265"/>
      <c r="E68" s="265"/>
      <c r="F68" s="265"/>
      <c r="G68" s="265"/>
      <c r="H68" s="48"/>
      <c r="I68" s="124"/>
      <c r="J68" s="124"/>
      <c r="K68" s="124"/>
      <c r="L68" s="748"/>
      <c r="M68" s="749"/>
      <c r="N68" s="125"/>
    </row>
    <row r="69" spans="1:15" ht="15.75" thickBot="1">
      <c r="B69" s="765" t="s">
        <v>2072</v>
      </c>
      <c r="C69" s="766"/>
      <c r="D69" s="766"/>
      <c r="E69" s="766"/>
      <c r="F69" s="766"/>
      <c r="G69" s="766"/>
      <c r="H69" s="766"/>
      <c r="I69" s="766"/>
      <c r="J69" s="766"/>
      <c r="K69" s="766"/>
      <c r="L69" s="766"/>
      <c r="M69" s="767"/>
      <c r="N69" s="104">
        <f>N63+N64+N65+N66+N67</f>
        <v>3590.8769671875916</v>
      </c>
    </row>
    <row r="70" spans="1:15">
      <c r="B70" s="33"/>
      <c r="C70" s="34"/>
      <c r="D70" s="34"/>
      <c r="E70" s="34"/>
      <c r="F70" s="34"/>
      <c r="G70" s="34"/>
      <c r="H70" s="34"/>
      <c r="I70" s="34"/>
      <c r="J70" s="34"/>
      <c r="K70" s="34"/>
      <c r="L70" s="34"/>
      <c r="M70" s="34"/>
      <c r="N70" s="35"/>
    </row>
    <row r="71" spans="1:15">
      <c r="B71" s="64" t="s">
        <v>2081</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785" t="s">
        <v>2108</v>
      </c>
      <c r="C73" s="786"/>
      <c r="D73" s="786"/>
      <c r="E73" s="786"/>
      <c r="F73" s="786"/>
      <c r="G73" s="786"/>
      <c r="H73" s="786"/>
      <c r="I73" s="73" t="s">
        <v>2082</v>
      </c>
      <c r="J73" s="75" t="s">
        <v>2109</v>
      </c>
      <c r="K73" s="74" t="s">
        <v>2084</v>
      </c>
      <c r="L73" s="787" t="s">
        <v>2070</v>
      </c>
      <c r="M73" s="788"/>
      <c r="N73" s="98" t="s">
        <v>2071</v>
      </c>
    </row>
    <row r="74" spans="1:15">
      <c r="A74" t="s">
        <v>718</v>
      </c>
      <c r="B74" s="49" t="str">
        <f>VLOOKUP(A74,'MANO DE OBRA'!A8:D68,3,FALSE)</f>
        <v>Obrero (8)</v>
      </c>
      <c r="C74" s="47"/>
      <c r="D74" s="47"/>
      <c r="E74" s="47"/>
      <c r="F74" s="47"/>
      <c r="G74" s="47"/>
      <c r="H74" s="47"/>
      <c r="I74" s="247">
        <f>K74/J74*100</f>
        <v>270661.59999999998</v>
      </c>
      <c r="J74" s="248">
        <v>185</v>
      </c>
      <c r="K74" s="249">
        <f>VLOOKUP(A74,'MANO DE OBRA'!A8:D99,4,FALSE)</f>
        <v>500723.95999999996</v>
      </c>
      <c r="L74" s="50"/>
      <c r="M74" s="250">
        <v>80</v>
      </c>
      <c r="N74" s="345">
        <f>K74/M74</f>
        <v>6259.0494999999992</v>
      </c>
      <c r="O74" s="106"/>
    </row>
    <row r="75" spans="1:15">
      <c r="A75" t="s">
        <v>728</v>
      </c>
      <c r="B75" s="49" t="str">
        <f>VLOOKUP(A75,'MANO DE OBRA'!A8:D69,3,FALSE)</f>
        <v>Oficial</v>
      </c>
      <c r="C75" s="47"/>
      <c r="D75" s="47"/>
      <c r="E75" s="47"/>
      <c r="F75" s="47"/>
      <c r="G75" s="47"/>
      <c r="H75" s="47"/>
      <c r="I75" s="247">
        <f>K75/J75*100</f>
        <v>57668.23979157189</v>
      </c>
      <c r="J75" s="248">
        <v>185</v>
      </c>
      <c r="K75" s="249">
        <f>VLOOKUP(A75,'MANO DE OBRA'!A8:D100,4,FALSE)</f>
        <v>106686.24361440798</v>
      </c>
      <c r="L75" s="50"/>
      <c r="M75" s="254">
        <v>80</v>
      </c>
      <c r="N75" s="345">
        <f>K75/M75</f>
        <v>1333.5780451800997</v>
      </c>
    </row>
    <row r="76" spans="1:15">
      <c r="A76" t="s">
        <v>756</v>
      </c>
      <c r="B76" s="49" t="str">
        <f>VLOOKUP(A76,'MANO DE OBRA'!A9:D70,3,FALSE)</f>
        <v>Rastrilleros (2)</v>
      </c>
      <c r="C76" s="47"/>
      <c r="D76" s="47"/>
      <c r="E76" s="47"/>
      <c r="F76" s="47"/>
      <c r="G76" s="47"/>
      <c r="H76" s="47"/>
      <c r="I76" s="247">
        <f>K76/J76*100</f>
        <v>86502.359687357821</v>
      </c>
      <c r="J76" s="248">
        <v>185</v>
      </c>
      <c r="K76" s="249">
        <f>VLOOKUP(A76,'MANO DE OBRA'!A9:D101,4,FALSE)</f>
        <v>160029.36542161196</v>
      </c>
      <c r="L76" s="50"/>
      <c r="M76" s="255">
        <v>80</v>
      </c>
      <c r="N76" s="345">
        <f>K76/M76</f>
        <v>2000.3670677701496</v>
      </c>
    </row>
    <row r="77" spans="1:15">
      <c r="B77" s="49"/>
      <c r="C77" s="47"/>
      <c r="D77" s="47"/>
      <c r="E77" s="47"/>
      <c r="F77" s="47"/>
      <c r="G77" s="47"/>
      <c r="H77" s="47"/>
      <c r="I77" s="234"/>
      <c r="J77" s="252"/>
      <c r="K77" s="253"/>
      <c r="L77" s="273"/>
      <c r="M77" s="255"/>
      <c r="N77" s="251"/>
    </row>
    <row r="78" spans="1:15">
      <c r="B78" s="49"/>
      <c r="C78" s="47"/>
      <c r="D78" s="47"/>
      <c r="E78" s="47"/>
      <c r="F78" s="47"/>
      <c r="G78" s="47"/>
      <c r="H78" s="47"/>
      <c r="I78" s="234"/>
      <c r="J78" s="252"/>
      <c r="K78" s="253"/>
      <c r="L78" s="273"/>
      <c r="M78" s="255"/>
      <c r="N78" s="251"/>
    </row>
    <row r="79" spans="1:15" ht="15.75" thickBot="1">
      <c r="B79" s="746"/>
      <c r="C79" s="747"/>
      <c r="D79" s="747"/>
      <c r="E79" s="747"/>
      <c r="F79" s="747"/>
      <c r="G79" s="747"/>
      <c r="H79" s="747"/>
      <c r="I79" s="124"/>
      <c r="J79" s="124"/>
      <c r="K79" s="124"/>
      <c r="L79" s="847"/>
      <c r="M79" s="847"/>
      <c r="N79" s="45"/>
    </row>
    <row r="80" spans="1:15" ht="15.75" thickBot="1">
      <c r="B80" s="765" t="s">
        <v>2072</v>
      </c>
      <c r="C80" s="766"/>
      <c r="D80" s="766"/>
      <c r="E80" s="766"/>
      <c r="F80" s="766"/>
      <c r="G80" s="766"/>
      <c r="H80" s="766"/>
      <c r="I80" s="766"/>
      <c r="J80" s="766"/>
      <c r="K80" s="766"/>
      <c r="L80" s="766"/>
      <c r="M80" s="767"/>
      <c r="N80" s="256">
        <f>SUM(N74:N79)</f>
        <v>9592.9946129502496</v>
      </c>
    </row>
    <row r="81" spans="1:14" ht="15.75" thickBot="1">
      <c r="B81" s="33"/>
      <c r="C81" s="34"/>
      <c r="D81" s="34"/>
      <c r="E81" s="34"/>
      <c r="F81" s="34"/>
      <c r="G81" s="34"/>
      <c r="H81" s="34"/>
      <c r="I81" s="34"/>
      <c r="J81" s="34"/>
      <c r="K81" s="34"/>
      <c r="L81" s="34"/>
      <c r="M81" s="34"/>
      <c r="N81" s="35"/>
    </row>
    <row r="82" spans="1:14" ht="15.75" thickBot="1">
      <c r="B82" s="759" t="s">
        <v>2085</v>
      </c>
      <c r="C82" s="760"/>
      <c r="D82" s="760"/>
      <c r="E82" s="760"/>
      <c r="F82" s="760"/>
      <c r="G82" s="760"/>
      <c r="H82" s="760"/>
      <c r="I82" s="760"/>
      <c r="J82" s="760"/>
      <c r="K82" s="760"/>
      <c r="L82" s="760"/>
      <c r="M82" s="761"/>
      <c r="N82" s="99">
        <f>N48+N58+N69+N80</f>
        <v>202459.72362961443</v>
      </c>
    </row>
    <row r="83" spans="1:14">
      <c r="B83" s="33"/>
      <c r="C83" s="34"/>
      <c r="D83" s="34"/>
      <c r="E83" s="34"/>
      <c r="F83" s="34"/>
      <c r="G83" s="34"/>
      <c r="H83" s="34"/>
      <c r="I83" s="34"/>
      <c r="J83" s="34"/>
      <c r="K83" s="34"/>
      <c r="L83" s="34"/>
      <c r="M83" s="34"/>
      <c r="N83" s="35"/>
    </row>
    <row r="84" spans="1:14">
      <c r="B84" s="64" t="s">
        <v>2086</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750" t="s">
        <v>2110</v>
      </c>
      <c r="C86" s="751"/>
      <c r="D86" s="751"/>
      <c r="E86" s="751"/>
      <c r="F86" s="751"/>
      <c r="G86" s="751"/>
      <c r="H86" s="751"/>
      <c r="I86" s="269"/>
      <c r="J86" s="289"/>
      <c r="K86" s="257" t="s">
        <v>2087</v>
      </c>
      <c r="L86" s="789" t="s">
        <v>2088</v>
      </c>
      <c r="M86" s="790"/>
      <c r="N86" s="258"/>
    </row>
    <row r="87" spans="1:14">
      <c r="B87" s="791" t="s">
        <v>2111</v>
      </c>
      <c r="C87" s="792"/>
      <c r="D87" s="792"/>
      <c r="E87" s="792"/>
      <c r="F87" s="792"/>
      <c r="G87" s="792"/>
      <c r="H87" s="792"/>
      <c r="I87" s="87"/>
      <c r="J87" s="88"/>
      <c r="K87" s="259">
        <v>0.2</v>
      </c>
      <c r="L87" s="793">
        <f>N82*K87</f>
        <v>40491.944725922891</v>
      </c>
      <c r="M87" s="794"/>
      <c r="N87" s="51"/>
    </row>
    <row r="88" spans="1:14">
      <c r="B88" s="89" t="s">
        <v>2090</v>
      </c>
      <c r="C88" s="90"/>
      <c r="D88" s="90"/>
      <c r="E88" s="90"/>
      <c r="F88" s="90"/>
      <c r="G88" s="90"/>
      <c r="H88" s="90"/>
      <c r="I88" s="87"/>
      <c r="J88" s="88"/>
      <c r="K88" s="259">
        <v>0.05</v>
      </c>
      <c r="L88" s="793">
        <f>N82*K88</f>
        <v>10122.986181480723</v>
      </c>
      <c r="M88" s="794"/>
      <c r="N88" s="51"/>
    </row>
    <row r="89" spans="1:14" ht="15.75" thickBot="1">
      <c r="B89" s="91" t="s">
        <v>2091</v>
      </c>
      <c r="C89" s="92"/>
      <c r="D89" s="92"/>
      <c r="E89" s="92"/>
      <c r="F89" s="92"/>
      <c r="G89" s="92"/>
      <c r="H89" s="92"/>
      <c r="I89" s="93"/>
      <c r="J89" s="94"/>
      <c r="K89" s="260">
        <v>0.05</v>
      </c>
      <c r="L89" s="795">
        <f>N82*K89</f>
        <v>10122.986181480723</v>
      </c>
      <c r="M89" s="796"/>
      <c r="N89" s="51"/>
    </row>
    <row r="90" spans="1:14" ht="15.75" thickBot="1">
      <c r="B90" s="759" t="s">
        <v>2072</v>
      </c>
      <c r="C90" s="760"/>
      <c r="D90" s="760"/>
      <c r="E90" s="760"/>
      <c r="F90" s="760"/>
      <c r="G90" s="760"/>
      <c r="H90" s="760"/>
      <c r="I90" s="760"/>
      <c r="J90" s="760"/>
      <c r="K90" s="760"/>
      <c r="L90" s="760"/>
      <c r="M90" s="761"/>
      <c r="N90" s="52">
        <f>L87+L88+L89</f>
        <v>60737.917088884336</v>
      </c>
    </row>
    <row r="91" spans="1:14" ht="15.75" thickBot="1">
      <c r="B91" s="33"/>
      <c r="C91" s="34"/>
      <c r="D91" s="34"/>
      <c r="E91" s="34"/>
      <c r="F91" s="34"/>
      <c r="G91" s="34"/>
      <c r="H91" s="34"/>
      <c r="I91" s="34"/>
      <c r="J91" s="34"/>
      <c r="K91" s="34"/>
      <c r="L91" s="34"/>
      <c r="M91" s="34"/>
      <c r="N91" s="35"/>
    </row>
    <row r="92" spans="1:14" ht="15.75" thickBot="1">
      <c r="A92" t="s">
        <v>2114</v>
      </c>
      <c r="B92" s="759" t="s">
        <v>2113</v>
      </c>
      <c r="C92" s="760"/>
      <c r="D92" s="760"/>
      <c r="E92" s="760"/>
      <c r="F92" s="760"/>
      <c r="G92" s="760"/>
      <c r="H92" s="760"/>
      <c r="I92" s="760"/>
      <c r="J92" s="760"/>
      <c r="K92" s="760"/>
      <c r="L92" s="760"/>
      <c r="M92" s="761"/>
      <c r="N92" s="166">
        <f>N82+N90</f>
        <v>263197.64071849873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2093</v>
      </c>
      <c r="F97" s="53"/>
      <c r="G97" s="53"/>
      <c r="H97" s="53"/>
      <c r="I97" s="53"/>
      <c r="J97" s="53"/>
      <c r="K97" s="12"/>
      <c r="L97" s="12"/>
      <c r="M97" s="12"/>
      <c r="N97" s="17"/>
    </row>
    <row r="98" spans="2:14">
      <c r="B98" s="16"/>
      <c r="C98" s="12"/>
      <c r="D98" s="12"/>
      <c r="E98" s="12" t="s">
        <v>2094</v>
      </c>
      <c r="F98" s="12"/>
      <c r="G98" s="12"/>
      <c r="H98" s="12"/>
      <c r="I98" s="12"/>
      <c r="J98" s="12"/>
      <c r="K98" s="12"/>
      <c r="L98" s="12"/>
      <c r="M98" s="12"/>
      <c r="N98" s="17"/>
    </row>
    <row r="99" spans="2:14">
      <c r="B99" s="16"/>
      <c r="C99" s="12"/>
      <c r="D99" s="12"/>
      <c r="E99" s="12" t="s">
        <v>2095</v>
      </c>
      <c r="F99" s="12"/>
      <c r="G99" s="12"/>
      <c r="H99" s="12"/>
      <c r="I99" s="12"/>
      <c r="J99" s="12"/>
      <c r="K99" s="12"/>
      <c r="L99" s="12"/>
      <c r="M99" s="12"/>
      <c r="N99" s="17"/>
    </row>
    <row r="100" spans="2:14">
      <c r="B100" s="16"/>
      <c r="C100" s="12"/>
      <c r="D100" s="12"/>
      <c r="E100" s="12" t="s">
        <v>2096</v>
      </c>
      <c r="F100" s="12"/>
      <c r="G100" s="12"/>
      <c r="H100" s="12"/>
      <c r="I100" s="12"/>
      <c r="J100" s="12"/>
      <c r="K100" s="12"/>
      <c r="L100" s="12"/>
      <c r="M100" s="12"/>
      <c r="N100" s="17"/>
    </row>
    <row r="101" spans="2:14" ht="15.75" thickBot="1">
      <c r="B101" s="16"/>
      <c r="C101" s="12"/>
      <c r="D101" s="12"/>
      <c r="E101" s="12"/>
      <c r="F101" s="12" t="s">
        <v>7</v>
      </c>
      <c r="G101" s="12"/>
      <c r="H101" s="12"/>
      <c r="I101" s="12"/>
      <c r="J101" s="12"/>
      <c r="K101" s="12"/>
      <c r="L101" s="12"/>
      <c r="M101" s="12"/>
      <c r="N101" s="17"/>
    </row>
    <row r="102" spans="2:14">
      <c r="B102" s="203" t="s">
        <v>2097</v>
      </c>
      <c r="C102" s="204"/>
      <c r="D102" s="204"/>
      <c r="E102" s="204"/>
      <c r="F102" s="204"/>
      <c r="G102" s="204"/>
      <c r="H102" s="204"/>
      <c r="I102" s="204"/>
      <c r="J102" s="204"/>
      <c r="K102" s="204"/>
      <c r="L102" s="204"/>
      <c r="M102" s="204"/>
      <c r="N102" s="205"/>
    </row>
    <row r="103" spans="2:14">
      <c r="B103" s="206"/>
      <c r="C103" s="207"/>
      <c r="D103" s="207"/>
      <c r="E103" s="207"/>
      <c r="F103" s="207"/>
      <c r="G103" s="207"/>
      <c r="H103" s="207"/>
      <c r="I103" s="207"/>
      <c r="J103" s="207"/>
      <c r="K103" s="207"/>
      <c r="L103" s="207"/>
      <c r="M103" s="207"/>
      <c r="N103" s="208"/>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ht="15.75" thickBot="1">
      <c r="B106" s="209"/>
      <c r="C106" s="210"/>
      <c r="D106" s="210"/>
      <c r="E106" s="210"/>
      <c r="F106" s="210"/>
      <c r="G106" s="210"/>
      <c r="H106" s="210"/>
      <c r="I106" s="210"/>
      <c r="J106" s="210"/>
      <c r="K106" s="210"/>
      <c r="L106" s="210"/>
      <c r="M106" s="210"/>
      <c r="N106" s="211"/>
    </row>
    <row r="107" spans="2:14">
      <c r="B107" s="212"/>
      <c r="C107" s="213"/>
      <c r="D107" s="213"/>
      <c r="E107" s="213"/>
      <c r="F107" s="213"/>
      <c r="G107" s="213"/>
      <c r="H107" s="213"/>
      <c r="I107" s="213"/>
      <c r="J107" s="213"/>
      <c r="K107" s="213"/>
      <c r="L107" s="213"/>
      <c r="M107" s="213"/>
      <c r="N107" s="214"/>
    </row>
    <row r="108" spans="2:14">
      <c r="B108" s="198" t="s">
        <v>2098</v>
      </c>
      <c r="C108" s="31"/>
      <c r="D108" s="31"/>
      <c r="E108" s="31"/>
      <c r="F108" s="31"/>
      <c r="G108" s="31"/>
      <c r="H108" s="31"/>
      <c r="I108" s="31"/>
      <c r="J108" s="31"/>
      <c r="K108" s="31"/>
      <c r="L108" s="31"/>
      <c r="M108" s="31"/>
      <c r="N108" s="32"/>
    </row>
    <row r="109" spans="2:14" ht="15" customHeight="1">
      <c r="B109" s="797" t="s">
        <v>2099</v>
      </c>
      <c r="C109" s="798"/>
      <c r="D109" s="798"/>
      <c r="E109" s="798"/>
      <c r="F109" s="798"/>
      <c r="G109" s="798"/>
      <c r="H109" s="798"/>
      <c r="I109" s="798"/>
      <c r="J109" s="798"/>
      <c r="K109" s="798"/>
      <c r="L109" s="798"/>
      <c r="M109" s="798"/>
      <c r="N109" s="799"/>
    </row>
    <row r="110" spans="2:14" ht="15" customHeight="1">
      <c r="B110" s="797"/>
      <c r="C110" s="798"/>
      <c r="D110" s="798"/>
      <c r="E110" s="798"/>
      <c r="F110" s="798"/>
      <c r="G110" s="798"/>
      <c r="H110" s="798"/>
      <c r="I110" s="798"/>
      <c r="J110" s="798"/>
      <c r="K110" s="798"/>
      <c r="L110" s="798"/>
      <c r="M110" s="798"/>
      <c r="N110" s="799"/>
    </row>
    <row r="111" spans="2:14" ht="30" customHeight="1">
      <c r="B111" s="800" t="s">
        <v>2100</v>
      </c>
      <c r="C111" s="801"/>
      <c r="D111" s="801"/>
      <c r="E111" s="801"/>
      <c r="F111" s="801"/>
      <c r="G111" s="801"/>
      <c r="H111" s="801"/>
      <c r="I111" s="801"/>
      <c r="J111" s="801"/>
      <c r="K111" s="801"/>
      <c r="L111" s="801"/>
      <c r="M111" s="801"/>
      <c r="N111" s="802"/>
    </row>
    <row r="112" spans="2:14">
      <c r="B112" s="800"/>
      <c r="C112" s="801"/>
      <c r="D112" s="801"/>
      <c r="E112" s="801"/>
      <c r="F112" s="801"/>
      <c r="G112" s="801"/>
      <c r="H112" s="801"/>
      <c r="I112" s="801"/>
      <c r="J112" s="801"/>
      <c r="K112" s="801"/>
      <c r="L112" s="801"/>
      <c r="M112" s="801"/>
      <c r="N112" s="802"/>
    </row>
    <row r="113" spans="2:14">
      <c r="B113" s="286"/>
      <c r="C113" s="287"/>
      <c r="D113" s="287"/>
      <c r="E113" s="287"/>
      <c r="F113" s="287"/>
      <c r="G113" s="287"/>
      <c r="H113" s="287"/>
      <c r="I113" s="287"/>
      <c r="J113" s="287"/>
      <c r="K113" s="287"/>
      <c r="L113" s="287"/>
      <c r="M113" s="287"/>
      <c r="N113" s="288"/>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198"/>
      <c r="C116" s="31"/>
      <c r="D116" s="31"/>
      <c r="E116" s="31"/>
      <c r="F116" s="31"/>
      <c r="G116" s="31"/>
      <c r="H116" s="31"/>
      <c r="I116" s="31"/>
      <c r="J116" s="31"/>
      <c r="K116" s="31"/>
      <c r="L116" s="31"/>
      <c r="M116" s="31"/>
      <c r="N116" s="32"/>
    </row>
    <row r="117" spans="2:14">
      <c r="B117" s="16"/>
      <c r="C117" s="12"/>
      <c r="D117" s="12"/>
      <c r="E117" s="12" t="s">
        <v>2093</v>
      </c>
      <c r="F117" s="53"/>
      <c r="G117" s="53"/>
      <c r="H117" s="12"/>
      <c r="I117" s="12"/>
      <c r="J117" s="12"/>
      <c r="K117" s="12"/>
      <c r="L117" s="12"/>
      <c r="M117" s="12"/>
      <c r="N117" s="17"/>
    </row>
    <row r="118" spans="2:14">
      <c r="B118" s="16"/>
      <c r="C118" s="12"/>
      <c r="D118" s="12"/>
      <c r="E118" s="54" t="s">
        <v>2094</v>
      </c>
      <c r="F118" s="12"/>
      <c r="G118" s="12"/>
      <c r="H118" s="54"/>
      <c r="I118" s="54"/>
      <c r="J118" s="54"/>
      <c r="K118" s="12"/>
      <c r="L118" s="12"/>
      <c r="M118" s="12"/>
      <c r="N118" s="17"/>
    </row>
    <row r="119" spans="2:14">
      <c r="B119" s="16"/>
      <c r="C119" s="12"/>
      <c r="D119" s="12"/>
      <c r="E119" s="55" t="s">
        <v>2101</v>
      </c>
      <c r="F119" s="12"/>
      <c r="G119" s="12"/>
      <c r="H119" s="55"/>
      <c r="I119" s="55"/>
      <c r="J119" s="55"/>
      <c r="K119" s="12"/>
      <c r="L119" s="12"/>
      <c r="M119" s="12"/>
      <c r="N119" s="17"/>
    </row>
    <row r="120" spans="2:14">
      <c r="B120" s="56"/>
      <c r="C120" s="31"/>
      <c r="D120" s="31"/>
      <c r="E120" s="12" t="s">
        <v>2096</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2102</v>
      </c>
      <c r="C122" s="55"/>
      <c r="D122" s="55"/>
      <c r="E122" s="12"/>
      <c r="F122" s="12"/>
      <c r="G122" s="12"/>
      <c r="H122" s="12"/>
      <c r="I122" s="12"/>
      <c r="J122" s="736"/>
      <c r="K122" s="736"/>
      <c r="L122" s="736"/>
      <c r="M122" s="736"/>
      <c r="N122" s="737"/>
    </row>
    <row r="123" spans="2:14" ht="15.75" thickBot="1">
      <c r="B123" s="216" t="s">
        <v>2103</v>
      </c>
      <c r="C123" s="343"/>
      <c r="D123" s="343"/>
      <c r="E123" s="57"/>
      <c r="F123" s="57"/>
      <c r="G123" s="57"/>
      <c r="H123" s="57"/>
      <c r="I123" s="57"/>
      <c r="J123" s="738"/>
      <c r="K123" s="738"/>
      <c r="L123" s="738"/>
      <c r="M123" s="738"/>
      <c r="N123" s="739"/>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topLeftCell="A37"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342</v>
      </c>
      <c r="C31" s="81" t="s">
        <v>2187</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819</v>
      </c>
      <c r="B36" s="772" t="str">
        <f>VLOOKUP(A36,EQUIPOS!A6:D154,3,FALSE)</f>
        <v>Cargador : Potencia en el volante 125 hp, Clasificación de RPM del motor 2300.</v>
      </c>
      <c r="C36" s="773"/>
      <c r="D36" s="773"/>
      <c r="E36" s="773"/>
      <c r="F36" s="773"/>
      <c r="G36" s="773"/>
      <c r="H36" s="774"/>
      <c r="I36" s="222"/>
      <c r="J36" s="223"/>
      <c r="K36" s="224">
        <f>VLOOKUP(A36,EQUIPOS!A6:D163,4,FALSE)</f>
        <v>165414.51938850479</v>
      </c>
      <c r="L36" s="225"/>
      <c r="M36" s="226">
        <v>30</v>
      </c>
      <c r="N36" s="227">
        <f>K36/M36</f>
        <v>5513.8173129501602</v>
      </c>
    </row>
    <row r="37" spans="1:14">
      <c r="A37" s="113" t="s">
        <v>837</v>
      </c>
      <c r="B37" s="772" t="str">
        <f>VLOOKUP(A37,EQUIPOS!A7:D154,3,FALSE)</f>
        <v>Compactador neumático de Potencia 70 HP, peso de 13 ton</v>
      </c>
      <c r="C37" s="773"/>
      <c r="D37" s="773"/>
      <c r="E37" s="773"/>
      <c r="F37" s="773"/>
      <c r="G37" s="773"/>
      <c r="H37" s="774"/>
      <c r="I37" s="222"/>
      <c r="J37" s="223"/>
      <c r="K37" s="224">
        <f>VLOOKUP(A37,EQUIPOS!A7:D164,4,FALSE)</f>
        <v>136681.41876730914</v>
      </c>
      <c r="L37" s="225"/>
      <c r="M37" s="226">
        <v>10</v>
      </c>
      <c r="N37" s="227">
        <f t="shared" ref="N37:N43" si="0">K37/M37</f>
        <v>13668.141876730913</v>
      </c>
    </row>
    <row r="38" spans="1:14">
      <c r="A38" t="s">
        <v>827</v>
      </c>
      <c r="B38" s="772" t="str">
        <f>VLOOKUP(A38,EQUIPOS!A8:D154,3,FALSE)</f>
        <v>Compactador de Rodillo POTENCIA: 99HP, PESO: 8 ton</v>
      </c>
      <c r="C38" s="773"/>
      <c r="D38" s="773"/>
      <c r="E38" s="773"/>
      <c r="F38" s="773"/>
      <c r="G38" s="773"/>
      <c r="H38" s="774"/>
      <c r="I38" s="222"/>
      <c r="J38" s="223"/>
      <c r="K38" s="224">
        <f>VLOOKUP(A38,EQUIPOS!A8:D165,4,FALSE)</f>
        <v>118174.3302919812</v>
      </c>
      <c r="L38" s="225"/>
      <c r="M38" s="226">
        <v>10</v>
      </c>
      <c r="N38" s="227">
        <f t="shared" si="0"/>
        <v>11817.43302919812</v>
      </c>
    </row>
    <row r="39" spans="1:14">
      <c r="A39" t="s">
        <v>975</v>
      </c>
      <c r="B39" s="772" t="str">
        <f>VLOOKUP(A39,EQUIPOS!A9:D154,3,FALSE)</f>
        <v>Planta de asfalto en caliente</v>
      </c>
      <c r="C39" s="773"/>
      <c r="D39" s="773"/>
      <c r="E39" s="773"/>
      <c r="F39" s="773"/>
      <c r="G39" s="773"/>
      <c r="H39" s="774"/>
      <c r="I39" s="222"/>
      <c r="J39" s="223"/>
      <c r="K39" s="224">
        <f>VLOOKUP(A39,EQUIPOS!A9:D166,4,FALSE)</f>
        <v>627867.38776754192</v>
      </c>
      <c r="L39" s="225"/>
      <c r="M39" s="226">
        <v>10</v>
      </c>
      <c r="N39" s="227">
        <f t="shared" si="0"/>
        <v>62786.738776754195</v>
      </c>
    </row>
    <row r="40" spans="1:14">
      <c r="A40" t="s">
        <v>981</v>
      </c>
      <c r="B40" s="772" t="str">
        <f>VLOOKUP(A40,EQUIPOS!A10:D154,3,FALSE)</f>
        <v>Planta trituradora</v>
      </c>
      <c r="C40" s="773"/>
      <c r="D40" s="773"/>
      <c r="E40" s="773"/>
      <c r="F40" s="773"/>
      <c r="G40" s="773"/>
      <c r="H40" s="774"/>
      <c r="I40" s="222"/>
      <c r="J40" s="223"/>
      <c r="K40" s="224">
        <f>VLOOKUP(A40,EQUIPOS!A10:D167,4,FALSE)</f>
        <v>522759.86824479204</v>
      </c>
      <c r="L40" s="225"/>
      <c r="M40" s="226">
        <v>30</v>
      </c>
      <c r="N40" s="227">
        <f t="shared" si="0"/>
        <v>17425.32894149307</v>
      </c>
    </row>
    <row r="41" spans="1:14">
      <c r="A41" t="s">
        <v>1007</v>
      </c>
      <c r="B41" s="772" t="str">
        <f>VLOOKUP(A41,EQUIPOS!A11:D155,3,FALSE)</f>
        <v xml:space="preserve">Retroexcavadora E-200 sobre orugas
</v>
      </c>
      <c r="C41" s="773"/>
      <c r="D41" s="773"/>
      <c r="E41" s="773"/>
      <c r="F41" s="773"/>
      <c r="G41" s="773"/>
      <c r="H41" s="774"/>
      <c r="I41" s="222"/>
      <c r="J41" s="223"/>
      <c r="K41" s="224">
        <f>VLOOKUP(A41,EQUIPOS!A11:D168,4,FALSE)</f>
        <v>210024.19001165734</v>
      </c>
      <c r="L41" s="225"/>
      <c r="M41" s="226">
        <v>30</v>
      </c>
      <c r="N41" s="227">
        <f t="shared" si="0"/>
        <v>7000.806333721911</v>
      </c>
    </row>
    <row r="42" spans="1:14">
      <c r="A42" t="s">
        <v>1059</v>
      </c>
      <c r="B42" s="772" t="str">
        <f>VLOOKUP(A42,EQUIPOS!A12:D156,3,FALSE)</f>
        <v xml:space="preserve">Terminadora de asfalto (Finisher), potencia en el volante 174 HP, R=20M3/H, velocidad de desplazamiento 114 m/min
</v>
      </c>
      <c r="C42" s="773"/>
      <c r="D42" s="773"/>
      <c r="E42" s="773"/>
      <c r="F42" s="773"/>
      <c r="G42" s="773"/>
      <c r="H42" s="774"/>
      <c r="I42" s="222"/>
      <c r="J42" s="223"/>
      <c r="K42" s="224">
        <f>VLOOKUP(A42,EQUIPOS!A12:D169,4,FALSE)</f>
        <v>222361.14354313904</v>
      </c>
      <c r="L42" s="225"/>
      <c r="M42" s="226">
        <v>10</v>
      </c>
      <c r="N42" s="227">
        <f t="shared" si="0"/>
        <v>22236.114354313904</v>
      </c>
    </row>
    <row r="43" spans="1:14">
      <c r="A43" t="s">
        <v>1077</v>
      </c>
      <c r="B43" s="772" t="str">
        <f>VLOOKUP(A43,EQUIPOS!A13:D157,3,FALSE)</f>
        <v>Volqueta 6 m3</v>
      </c>
      <c r="C43" s="773"/>
      <c r="D43" s="773"/>
      <c r="E43" s="773"/>
      <c r="F43" s="773"/>
      <c r="G43" s="773"/>
      <c r="H43" s="774"/>
      <c r="I43" s="222"/>
      <c r="J43" s="223"/>
      <c r="K43" s="224">
        <f>VLOOKUP(A43,EQUIPOS!A13:D170,4,FALSE)</f>
        <v>91509.332647680494</v>
      </c>
      <c r="L43" s="225"/>
      <c r="M43" s="226">
        <v>10</v>
      </c>
      <c r="N43" s="227">
        <f t="shared" si="0"/>
        <v>9150.9332647680494</v>
      </c>
    </row>
    <row r="44" spans="1:14">
      <c r="B44" s="275"/>
      <c r="C44" s="276"/>
      <c r="D44" s="276"/>
      <c r="E44" s="276"/>
      <c r="F44" s="276"/>
      <c r="G44" s="276"/>
      <c r="H44" s="277"/>
      <c r="I44" s="222"/>
      <c r="J44" s="223"/>
      <c r="K44" s="224"/>
      <c r="L44" s="225"/>
      <c r="M44" s="226"/>
      <c r="N44" s="227"/>
    </row>
    <row r="45" spans="1:14">
      <c r="B45" s="772"/>
      <c r="C45" s="773"/>
      <c r="D45" s="773"/>
      <c r="E45" s="773"/>
      <c r="F45" s="773"/>
      <c r="G45" s="773"/>
      <c r="H45" s="774"/>
      <c r="I45" s="775"/>
      <c r="J45" s="756"/>
      <c r="K45" s="224"/>
      <c r="L45" s="776"/>
      <c r="M45" s="777"/>
      <c r="N45" s="227"/>
    </row>
    <row r="46" spans="1:14">
      <c r="B46" s="772"/>
      <c r="C46" s="773"/>
      <c r="D46" s="773"/>
      <c r="E46" s="778"/>
      <c r="F46" s="773"/>
      <c r="G46" s="773"/>
      <c r="H46" s="774"/>
      <c r="I46" s="36"/>
      <c r="J46" s="37"/>
      <c r="K46" s="229"/>
      <c r="L46" s="231"/>
      <c r="M46" s="232"/>
      <c r="N46" s="233"/>
    </row>
    <row r="47" spans="1:14">
      <c r="B47" s="779" t="s">
        <v>2105</v>
      </c>
      <c r="C47" s="780"/>
      <c r="D47" s="780"/>
      <c r="E47" s="38"/>
      <c r="F47" s="39"/>
      <c r="G47" s="39"/>
      <c r="H47" s="40"/>
      <c r="I47" s="36"/>
      <c r="J47" s="37"/>
      <c r="K47" s="234"/>
      <c r="L47" s="231"/>
      <c r="M47" s="351">
        <v>0.1</v>
      </c>
      <c r="N47" s="295">
        <f>N81*M47</f>
        <v>959.29946129502503</v>
      </c>
    </row>
    <row r="48" spans="1:14" ht="15.75" thickBot="1">
      <c r="B48" s="772"/>
      <c r="C48" s="773"/>
      <c r="D48" s="773"/>
      <c r="E48" s="773"/>
      <c r="F48" s="773"/>
      <c r="G48" s="773"/>
      <c r="H48" s="774"/>
      <c r="I48" s="781"/>
      <c r="J48" s="782"/>
      <c r="K48" s="41"/>
      <c r="L48" s="783"/>
      <c r="M48" s="784"/>
      <c r="N48" s="105"/>
    </row>
    <row r="49" spans="1:14" ht="15.75" thickBot="1">
      <c r="B49" s="759" t="s">
        <v>2072</v>
      </c>
      <c r="C49" s="760"/>
      <c r="D49" s="760"/>
      <c r="E49" s="760"/>
      <c r="F49" s="760"/>
      <c r="G49" s="760"/>
      <c r="H49" s="760"/>
      <c r="I49" s="760"/>
      <c r="J49" s="760"/>
      <c r="K49" s="760"/>
      <c r="L49" s="760"/>
      <c r="M49" s="761"/>
      <c r="N49" s="344">
        <f>SUM(N36:N48)</f>
        <v>150558.61335122533</v>
      </c>
    </row>
    <row r="50" spans="1:14">
      <c r="B50" s="235"/>
      <c r="C50" s="34"/>
      <c r="D50" s="34"/>
      <c r="E50" s="34"/>
      <c r="F50" s="34"/>
      <c r="G50" s="34"/>
      <c r="H50" s="34"/>
      <c r="I50" s="34"/>
      <c r="J50" s="34"/>
      <c r="K50" s="34"/>
      <c r="L50" s="34"/>
      <c r="M50" s="34"/>
      <c r="N50" s="35"/>
    </row>
    <row r="51" spans="1:14">
      <c r="B51" s="64" t="s">
        <v>2073</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750" t="s">
        <v>2063</v>
      </c>
      <c r="C53" s="751"/>
      <c r="D53" s="751"/>
      <c r="E53" s="751"/>
      <c r="F53" s="751"/>
      <c r="G53" s="751"/>
      <c r="H53" s="751"/>
      <c r="I53" s="752"/>
      <c r="J53" s="270" t="s">
        <v>2065</v>
      </c>
      <c r="K53" s="85" t="s">
        <v>2066</v>
      </c>
      <c r="L53" s="753" t="s">
        <v>2074</v>
      </c>
      <c r="M53" s="752"/>
      <c r="N53" s="86" t="s">
        <v>2071</v>
      </c>
    </row>
    <row r="54" spans="1:14">
      <c r="A54" t="s">
        <v>1117</v>
      </c>
      <c r="B54" s="43" t="str">
        <f>VLOOKUP(A54,MATERIALES!A5:D373,3,FALSE)</f>
        <v>Agregado Petreo para Triturar (Crudo)</v>
      </c>
      <c r="C54" s="236"/>
      <c r="D54" s="236"/>
      <c r="E54" s="236"/>
      <c r="F54" s="236"/>
      <c r="G54" s="236"/>
      <c r="H54" s="236"/>
      <c r="I54" s="223"/>
      <c r="J54" s="200" t="str">
        <f>VLOOKUP(A54,MATERIALES!A8:D646,2,FALSE)</f>
        <v>m3</v>
      </c>
      <c r="K54" s="237">
        <v>1.4</v>
      </c>
      <c r="L54" s="222"/>
      <c r="M54" s="352">
        <f>VLOOKUP(A54,MATERIALES!A5:D396,4,FALSE)</f>
        <v>26654.735894889112</v>
      </c>
      <c r="N54" s="227">
        <f>K54*M54</f>
        <v>37316.630252844756</v>
      </c>
    </row>
    <row r="55" spans="1:14">
      <c r="A55" s="108" t="s">
        <v>1131</v>
      </c>
      <c r="B55" s="43" t="str">
        <f>VLOOKUP(A55,MATERIALES!A6:D373,3,FALSE)</f>
        <v>Agua</v>
      </c>
      <c r="C55" s="236"/>
      <c r="D55" s="236"/>
      <c r="E55" s="236"/>
      <c r="F55" s="236"/>
      <c r="G55" s="236"/>
      <c r="H55" s="236"/>
      <c r="I55" s="223"/>
      <c r="J55" s="200" t="str">
        <f>VLOOKUP(A55,MATERIALES!A9:D647,2,FALSE)</f>
        <v>lt</v>
      </c>
      <c r="K55" s="237">
        <v>25</v>
      </c>
      <c r="L55" s="222"/>
      <c r="M55" s="352">
        <f>VLOOKUP(A55,MATERIALES!A6:D397,4,FALSE)</f>
        <v>56.024337816260008</v>
      </c>
      <c r="N55" s="227">
        <f>K55*M55</f>
        <v>1400.6084454065001</v>
      </c>
    </row>
    <row r="56" spans="1:14">
      <c r="B56" s="43"/>
      <c r="C56" s="236"/>
      <c r="D56" s="236"/>
      <c r="E56" s="236"/>
      <c r="F56" s="236"/>
      <c r="G56" s="236"/>
      <c r="H56" s="236"/>
      <c r="I56" s="223"/>
      <c r="J56" s="200"/>
      <c r="K56" s="237"/>
      <c r="L56" s="222"/>
      <c r="M56" s="238"/>
      <c r="N56" s="239"/>
    </row>
    <row r="57" spans="1:14">
      <c r="B57" s="43"/>
      <c r="C57" s="236"/>
      <c r="D57" s="236"/>
      <c r="E57" s="236"/>
      <c r="F57" s="236"/>
      <c r="G57" s="236"/>
      <c r="H57" s="236"/>
      <c r="I57" s="223"/>
      <c r="J57" s="200"/>
      <c r="K57" s="237"/>
      <c r="L57" s="222"/>
      <c r="M57" s="238"/>
      <c r="N57" s="239"/>
    </row>
    <row r="58" spans="1:14" ht="15.75" thickBot="1">
      <c r="B58" s="754"/>
      <c r="C58" s="755"/>
      <c r="D58" s="755"/>
      <c r="E58" s="755"/>
      <c r="F58" s="755"/>
      <c r="G58" s="755"/>
      <c r="H58" s="755"/>
      <c r="I58" s="756"/>
      <c r="J58" s="42"/>
      <c r="K58" s="44"/>
      <c r="L58" s="757"/>
      <c r="M58" s="758"/>
      <c r="N58" s="45"/>
    </row>
    <row r="59" spans="1:14" ht="15.75" thickBot="1">
      <c r="B59" s="759" t="s">
        <v>2072</v>
      </c>
      <c r="C59" s="760"/>
      <c r="D59" s="760"/>
      <c r="E59" s="760"/>
      <c r="F59" s="760"/>
      <c r="G59" s="760"/>
      <c r="H59" s="760"/>
      <c r="I59" s="760"/>
      <c r="J59" s="760"/>
      <c r="K59" s="760"/>
      <c r="L59" s="760"/>
      <c r="M59" s="761"/>
      <c r="N59" s="344">
        <f>SUM(N54:N58)</f>
        <v>38717.238698251254</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8" t="s">
        <v>2076</v>
      </c>
      <c r="C63" s="269"/>
      <c r="D63" s="269"/>
      <c r="E63" s="269"/>
      <c r="F63" s="269"/>
      <c r="G63" s="269"/>
      <c r="H63" s="73" t="s">
        <v>2065</v>
      </c>
      <c r="I63" s="74" t="s">
        <v>2077</v>
      </c>
      <c r="J63" s="75" t="s">
        <v>2106</v>
      </c>
      <c r="K63" s="73" t="s">
        <v>2107</v>
      </c>
      <c r="L63" s="762" t="s">
        <v>2080</v>
      </c>
      <c r="M63" s="735"/>
      <c r="N63" s="76" t="s">
        <v>2071</v>
      </c>
    </row>
    <row r="64" spans="1:14">
      <c r="A64" t="s">
        <v>1852</v>
      </c>
      <c r="B64" s="46" t="str">
        <f>VLOOKUP(A64,TRANSPORTE!A5:D117,3,FALSE)</f>
        <v>Transporte de Material Crudo de Rio</v>
      </c>
      <c r="C64" s="272"/>
      <c r="D64" s="272"/>
      <c r="E64" s="272"/>
      <c r="F64" s="272"/>
      <c r="G64" s="272"/>
      <c r="H64" s="266" t="s">
        <v>2122</v>
      </c>
      <c r="I64" s="234">
        <v>1.4</v>
      </c>
      <c r="J64" s="241">
        <v>1</v>
      </c>
      <c r="K64" s="234">
        <f>I64*J64</f>
        <v>1.4</v>
      </c>
      <c r="L64" s="763">
        <f>VLOOKUP(A64,TRANSPORTE!A5:D117,4,FALSE)</f>
        <v>1355.0479121462611</v>
      </c>
      <c r="M64" s="764"/>
      <c r="N64" s="242">
        <f>K64*L64</f>
        <v>1897.0670770047655</v>
      </c>
    </row>
    <row r="65" spans="1:15">
      <c r="A65" t="s">
        <v>1940</v>
      </c>
      <c r="B65" s="46" t="str">
        <f>VLOOKUP(A65,TRANSPORTE!A6:D117,3,FALSE)</f>
        <v>Transporte de mezcla discontinua en caliente tipo F-10</v>
      </c>
      <c r="C65" s="47"/>
      <c r="D65" s="47"/>
      <c r="E65" s="47"/>
      <c r="F65" s="47"/>
      <c r="G65" s="47"/>
      <c r="H65" s="266" t="s">
        <v>2122</v>
      </c>
      <c r="I65" s="234">
        <v>1.25</v>
      </c>
      <c r="J65" s="241">
        <v>1</v>
      </c>
      <c r="K65" s="234">
        <f>I65*J65</f>
        <v>1.25</v>
      </c>
      <c r="L65" s="763">
        <f>VLOOKUP(A65,TRANSPORTE!A6:D117,4,FALSE)</f>
        <v>1355.0479121462611</v>
      </c>
      <c r="M65" s="764"/>
      <c r="N65" s="242">
        <f>K65*L65</f>
        <v>1693.8098901828264</v>
      </c>
    </row>
    <row r="66" spans="1:15">
      <c r="B66" s="46"/>
      <c r="C66" s="47"/>
      <c r="D66" s="47"/>
      <c r="E66" s="47"/>
      <c r="F66" s="47"/>
      <c r="G66" s="47"/>
      <c r="H66" s="243"/>
      <c r="I66" s="234"/>
      <c r="J66" s="234"/>
      <c r="K66" s="234"/>
      <c r="L66" s="244"/>
      <c r="M66" s="245"/>
      <c r="N66" s="246"/>
    </row>
    <row r="67" spans="1:15">
      <c r="B67" s="46"/>
      <c r="C67" s="47"/>
      <c r="D67" s="47"/>
      <c r="E67" s="47"/>
      <c r="F67" s="47"/>
      <c r="G67" s="47"/>
      <c r="H67" s="243"/>
      <c r="I67" s="234"/>
      <c r="J67" s="234"/>
      <c r="K67" s="234"/>
      <c r="L67" s="244"/>
      <c r="M67" s="245"/>
      <c r="N67" s="246"/>
    </row>
    <row r="68" spans="1:15">
      <c r="B68" s="46"/>
      <c r="C68" s="47"/>
      <c r="D68" s="47"/>
      <c r="E68" s="47"/>
      <c r="F68" s="47"/>
      <c r="G68" s="47"/>
      <c r="H68" s="243"/>
      <c r="I68" s="234"/>
      <c r="J68" s="234"/>
      <c r="K68" s="234"/>
      <c r="L68" s="244"/>
      <c r="M68" s="245"/>
      <c r="N68" s="246"/>
    </row>
    <row r="69" spans="1:15" ht="15.75" thickBot="1">
      <c r="B69" s="264"/>
      <c r="C69" s="265"/>
      <c r="D69" s="265"/>
      <c r="E69" s="265"/>
      <c r="F69" s="265"/>
      <c r="G69" s="265"/>
      <c r="H69" s="48"/>
      <c r="I69" s="124"/>
      <c r="J69" s="124"/>
      <c r="K69" s="124"/>
      <c r="L69" s="748"/>
      <c r="M69" s="749"/>
      <c r="N69" s="125"/>
    </row>
    <row r="70" spans="1:15" ht="15.75" thickBot="1">
      <c r="B70" s="765" t="s">
        <v>2072</v>
      </c>
      <c r="C70" s="766"/>
      <c r="D70" s="766"/>
      <c r="E70" s="766"/>
      <c r="F70" s="766"/>
      <c r="G70" s="766"/>
      <c r="H70" s="766"/>
      <c r="I70" s="766"/>
      <c r="J70" s="766"/>
      <c r="K70" s="766"/>
      <c r="L70" s="766"/>
      <c r="M70" s="767"/>
      <c r="N70" s="104">
        <f>N64+N65+N66+N67+N68</f>
        <v>3590.8769671875916</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85" t="s">
        <v>2108</v>
      </c>
      <c r="C74" s="786"/>
      <c r="D74" s="786"/>
      <c r="E74" s="786"/>
      <c r="F74" s="786"/>
      <c r="G74" s="786"/>
      <c r="H74" s="786"/>
      <c r="I74" s="73" t="s">
        <v>2082</v>
      </c>
      <c r="J74" s="75" t="s">
        <v>2109</v>
      </c>
      <c r="K74" s="74" t="s">
        <v>2084</v>
      </c>
      <c r="L74" s="787" t="s">
        <v>2070</v>
      </c>
      <c r="M74" s="788"/>
      <c r="N74" s="98" t="s">
        <v>2071</v>
      </c>
    </row>
    <row r="75" spans="1:15">
      <c r="A75" t="s">
        <v>718</v>
      </c>
      <c r="B75" s="49" t="str">
        <f>VLOOKUP(A75,'MANO DE OBRA'!A8:D68,3,FALSE)</f>
        <v>Obrero (8)</v>
      </c>
      <c r="C75" s="47"/>
      <c r="D75" s="47"/>
      <c r="E75" s="47"/>
      <c r="F75" s="47"/>
      <c r="G75" s="47"/>
      <c r="H75" s="47"/>
      <c r="I75" s="247">
        <f>K75/J75*100</f>
        <v>270661.59999999998</v>
      </c>
      <c r="J75" s="248">
        <v>185</v>
      </c>
      <c r="K75" s="249">
        <f>VLOOKUP(A75,'MANO DE OBRA'!A8:D99,4,FALSE)</f>
        <v>500723.95999999996</v>
      </c>
      <c r="L75" s="50"/>
      <c r="M75" s="250">
        <v>80</v>
      </c>
      <c r="N75" s="345">
        <f>K75/M75</f>
        <v>6259.0494999999992</v>
      </c>
      <c r="O75" s="106"/>
    </row>
    <row r="76" spans="1:15">
      <c r="A76" t="s">
        <v>728</v>
      </c>
      <c r="B76" s="49" t="str">
        <f>VLOOKUP(A76,'MANO DE OBRA'!A8:D69,3,FALSE)</f>
        <v>Oficial</v>
      </c>
      <c r="C76" s="47"/>
      <c r="D76" s="47"/>
      <c r="E76" s="47"/>
      <c r="F76" s="47"/>
      <c r="G76" s="47"/>
      <c r="H76" s="47"/>
      <c r="I76" s="247">
        <f>K76/J76*100</f>
        <v>57668.23979157189</v>
      </c>
      <c r="J76" s="248">
        <v>185</v>
      </c>
      <c r="K76" s="249">
        <f>VLOOKUP(A76,'MANO DE OBRA'!A8:D100,4,FALSE)</f>
        <v>106686.24361440798</v>
      </c>
      <c r="L76" s="50"/>
      <c r="M76" s="254">
        <v>80</v>
      </c>
      <c r="N76" s="345">
        <f>K76/M76</f>
        <v>1333.5780451800997</v>
      </c>
    </row>
    <row r="77" spans="1:15">
      <c r="A77" t="s">
        <v>756</v>
      </c>
      <c r="B77" s="49" t="str">
        <f>VLOOKUP(A77,'MANO DE OBRA'!A9:D70,3,FALSE)</f>
        <v>Rastrilleros (2)</v>
      </c>
      <c r="C77" s="47"/>
      <c r="D77" s="47"/>
      <c r="E77" s="47"/>
      <c r="F77" s="47"/>
      <c r="G77" s="47"/>
      <c r="H77" s="47"/>
      <c r="I77" s="247">
        <f>K77/J77*100</f>
        <v>86502.359687357821</v>
      </c>
      <c r="J77" s="248">
        <v>185</v>
      </c>
      <c r="K77" s="249">
        <f>VLOOKUP(A77,'MANO DE OBRA'!A9:D101,4,FALSE)</f>
        <v>160029.36542161196</v>
      </c>
      <c r="L77" s="50"/>
      <c r="M77" s="255">
        <v>80</v>
      </c>
      <c r="N77" s="345">
        <f>K77/M77</f>
        <v>2000.3670677701496</v>
      </c>
    </row>
    <row r="78" spans="1:15">
      <c r="B78" s="49"/>
      <c r="C78" s="47"/>
      <c r="D78" s="47"/>
      <c r="E78" s="47"/>
      <c r="F78" s="47"/>
      <c r="G78" s="47"/>
      <c r="H78" s="47"/>
      <c r="I78" s="234"/>
      <c r="J78" s="252"/>
      <c r="K78" s="253"/>
      <c r="L78" s="273"/>
      <c r="M78" s="255"/>
      <c r="N78" s="251"/>
    </row>
    <row r="79" spans="1:15">
      <c r="B79" s="49"/>
      <c r="C79" s="47"/>
      <c r="D79" s="47"/>
      <c r="E79" s="47"/>
      <c r="F79" s="47"/>
      <c r="G79" s="47"/>
      <c r="H79" s="47"/>
      <c r="I79" s="234"/>
      <c r="J79" s="252"/>
      <c r="K79" s="253"/>
      <c r="L79" s="273"/>
      <c r="M79" s="255"/>
      <c r="N79" s="251"/>
    </row>
    <row r="80" spans="1:15" ht="15.75" thickBot="1">
      <c r="B80" s="746"/>
      <c r="C80" s="747"/>
      <c r="D80" s="747"/>
      <c r="E80" s="747"/>
      <c r="F80" s="747"/>
      <c r="G80" s="747"/>
      <c r="H80" s="747"/>
      <c r="I80" s="124"/>
      <c r="J80" s="124"/>
      <c r="K80" s="124"/>
      <c r="L80" s="847"/>
      <c r="M80" s="847"/>
      <c r="N80" s="45"/>
    </row>
    <row r="81" spans="1:14" ht="15.75" thickBot="1">
      <c r="B81" s="765" t="s">
        <v>2072</v>
      </c>
      <c r="C81" s="766"/>
      <c r="D81" s="766"/>
      <c r="E81" s="766"/>
      <c r="F81" s="766"/>
      <c r="G81" s="766"/>
      <c r="H81" s="766"/>
      <c r="I81" s="766"/>
      <c r="J81" s="766"/>
      <c r="K81" s="766"/>
      <c r="L81" s="766"/>
      <c r="M81" s="767"/>
      <c r="N81" s="256">
        <f>SUM(N75:N80)</f>
        <v>9592.9946129502496</v>
      </c>
    </row>
    <row r="82" spans="1:14" ht="15.75" thickBot="1">
      <c r="B82" s="33"/>
      <c r="C82" s="34"/>
      <c r="D82" s="34"/>
      <c r="E82" s="34"/>
      <c r="F82" s="34"/>
      <c r="G82" s="34"/>
      <c r="H82" s="34"/>
      <c r="I82" s="34"/>
      <c r="J82" s="34"/>
      <c r="K82" s="34"/>
      <c r="L82" s="34"/>
      <c r="M82" s="34"/>
      <c r="N82" s="35"/>
    </row>
    <row r="83" spans="1:14" ht="15.75" thickBot="1">
      <c r="B83" s="759" t="s">
        <v>2085</v>
      </c>
      <c r="C83" s="760"/>
      <c r="D83" s="760"/>
      <c r="E83" s="760"/>
      <c r="F83" s="760"/>
      <c r="G83" s="760"/>
      <c r="H83" s="760"/>
      <c r="I83" s="760"/>
      <c r="J83" s="760"/>
      <c r="K83" s="760"/>
      <c r="L83" s="760"/>
      <c r="M83" s="761"/>
      <c r="N83" s="99">
        <f>N49+N59+N70+N81</f>
        <v>202459.72362961443</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750" t="s">
        <v>2110</v>
      </c>
      <c r="C87" s="751"/>
      <c r="D87" s="751"/>
      <c r="E87" s="751"/>
      <c r="F87" s="751"/>
      <c r="G87" s="751"/>
      <c r="H87" s="751"/>
      <c r="I87" s="269"/>
      <c r="J87" s="289"/>
      <c r="K87" s="257" t="s">
        <v>2087</v>
      </c>
      <c r="L87" s="789" t="s">
        <v>2088</v>
      </c>
      <c r="M87" s="790"/>
      <c r="N87" s="258"/>
    </row>
    <row r="88" spans="1:14">
      <c r="B88" s="791" t="s">
        <v>2111</v>
      </c>
      <c r="C88" s="792"/>
      <c r="D88" s="792"/>
      <c r="E88" s="792"/>
      <c r="F88" s="792"/>
      <c r="G88" s="792"/>
      <c r="H88" s="792"/>
      <c r="I88" s="87"/>
      <c r="J88" s="88"/>
      <c r="K88" s="259">
        <v>0.2</v>
      </c>
      <c r="L88" s="793">
        <f>N83*K88</f>
        <v>40491.944725922891</v>
      </c>
      <c r="M88" s="794"/>
      <c r="N88" s="51"/>
    </row>
    <row r="89" spans="1:14">
      <c r="B89" s="89" t="s">
        <v>2090</v>
      </c>
      <c r="C89" s="90"/>
      <c r="D89" s="90"/>
      <c r="E89" s="90"/>
      <c r="F89" s="90"/>
      <c r="G89" s="90"/>
      <c r="H89" s="90"/>
      <c r="I89" s="87"/>
      <c r="J89" s="88"/>
      <c r="K89" s="259">
        <v>0.05</v>
      </c>
      <c r="L89" s="793">
        <f>N83*K89</f>
        <v>10122.986181480723</v>
      </c>
      <c r="M89" s="794"/>
      <c r="N89" s="51"/>
    </row>
    <row r="90" spans="1:14" ht="15.75" thickBot="1">
      <c r="B90" s="91" t="s">
        <v>2091</v>
      </c>
      <c r="C90" s="92"/>
      <c r="D90" s="92"/>
      <c r="E90" s="92"/>
      <c r="F90" s="92"/>
      <c r="G90" s="92"/>
      <c r="H90" s="92"/>
      <c r="I90" s="93"/>
      <c r="J90" s="94"/>
      <c r="K90" s="260">
        <v>0.05</v>
      </c>
      <c r="L90" s="795">
        <f>N83*K90</f>
        <v>10122.986181480723</v>
      </c>
      <c r="M90" s="796"/>
      <c r="N90" s="51"/>
    </row>
    <row r="91" spans="1:14" ht="15.75" thickBot="1">
      <c r="B91" s="759" t="s">
        <v>2072</v>
      </c>
      <c r="C91" s="760"/>
      <c r="D91" s="760"/>
      <c r="E91" s="760"/>
      <c r="F91" s="760"/>
      <c r="G91" s="760"/>
      <c r="H91" s="760"/>
      <c r="I91" s="760"/>
      <c r="J91" s="760"/>
      <c r="K91" s="760"/>
      <c r="L91" s="760"/>
      <c r="M91" s="761"/>
      <c r="N91" s="52">
        <f>L88+L89+L90</f>
        <v>60737.917088884336</v>
      </c>
    </row>
    <row r="92" spans="1:14" ht="15.75" thickBot="1">
      <c r="B92" s="33"/>
      <c r="C92" s="34"/>
      <c r="D92" s="34"/>
      <c r="E92" s="34"/>
      <c r="F92" s="34"/>
      <c r="G92" s="34"/>
      <c r="H92" s="34"/>
      <c r="I92" s="34"/>
      <c r="J92" s="34"/>
      <c r="K92" s="34"/>
      <c r="L92" s="34"/>
      <c r="M92" s="34"/>
      <c r="N92" s="35"/>
    </row>
    <row r="93" spans="1:14" ht="15.75" thickBot="1">
      <c r="A93" t="s">
        <v>2114</v>
      </c>
      <c r="B93" s="759" t="s">
        <v>2113</v>
      </c>
      <c r="C93" s="760"/>
      <c r="D93" s="760"/>
      <c r="E93" s="760"/>
      <c r="F93" s="760"/>
      <c r="G93" s="760"/>
      <c r="H93" s="760"/>
      <c r="I93" s="760"/>
      <c r="J93" s="760"/>
      <c r="K93" s="760"/>
      <c r="L93" s="760"/>
      <c r="M93" s="761"/>
      <c r="N93" s="166">
        <f>N83+N91</f>
        <v>263197.64071849873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3" t="s">
        <v>2097</v>
      </c>
      <c r="C103" s="204"/>
      <c r="D103" s="204"/>
      <c r="E103" s="204"/>
      <c r="F103" s="204"/>
      <c r="G103" s="204"/>
      <c r="H103" s="204"/>
      <c r="I103" s="204"/>
      <c r="J103" s="204"/>
      <c r="K103" s="204"/>
      <c r="L103" s="204"/>
      <c r="M103" s="204"/>
      <c r="N103" s="205"/>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c r="B106" s="206"/>
      <c r="C106" s="207"/>
      <c r="D106" s="207"/>
      <c r="E106" s="207"/>
      <c r="F106" s="207"/>
      <c r="G106" s="207"/>
      <c r="H106" s="207"/>
      <c r="I106" s="207"/>
      <c r="J106" s="207"/>
      <c r="K106" s="207"/>
      <c r="L106" s="207"/>
      <c r="M106" s="207"/>
      <c r="N106" s="208"/>
    </row>
    <row r="107" spans="2:14" ht="15.75" thickBot="1">
      <c r="B107" s="209"/>
      <c r="C107" s="210"/>
      <c r="D107" s="210"/>
      <c r="E107" s="210"/>
      <c r="F107" s="210"/>
      <c r="G107" s="210"/>
      <c r="H107" s="210"/>
      <c r="I107" s="210"/>
      <c r="J107" s="210"/>
      <c r="K107" s="210"/>
      <c r="L107" s="210"/>
      <c r="M107" s="210"/>
      <c r="N107" s="211"/>
    </row>
    <row r="108" spans="2:14">
      <c r="B108" s="212"/>
      <c r="C108" s="213"/>
      <c r="D108" s="213"/>
      <c r="E108" s="213"/>
      <c r="F108" s="213"/>
      <c r="G108" s="213"/>
      <c r="H108" s="213"/>
      <c r="I108" s="213"/>
      <c r="J108" s="213"/>
      <c r="K108" s="213"/>
      <c r="L108" s="213"/>
      <c r="M108" s="213"/>
      <c r="N108" s="214"/>
    </row>
    <row r="109" spans="2:14">
      <c r="B109" s="198" t="s">
        <v>2098</v>
      </c>
      <c r="C109" s="31"/>
      <c r="D109" s="31"/>
      <c r="E109" s="31"/>
      <c r="F109" s="31"/>
      <c r="G109" s="31"/>
      <c r="H109" s="31"/>
      <c r="I109" s="31"/>
      <c r="J109" s="31"/>
      <c r="K109" s="31"/>
      <c r="L109" s="31"/>
      <c r="M109" s="31"/>
      <c r="N109" s="32"/>
    </row>
    <row r="110" spans="2:14" ht="15" customHeight="1">
      <c r="B110" s="797" t="s">
        <v>2099</v>
      </c>
      <c r="C110" s="798"/>
      <c r="D110" s="798"/>
      <c r="E110" s="798"/>
      <c r="F110" s="798"/>
      <c r="G110" s="798"/>
      <c r="H110" s="798"/>
      <c r="I110" s="798"/>
      <c r="J110" s="798"/>
      <c r="K110" s="798"/>
      <c r="L110" s="798"/>
      <c r="M110" s="798"/>
      <c r="N110" s="799"/>
    </row>
    <row r="111" spans="2:14" ht="15" customHeight="1">
      <c r="B111" s="797"/>
      <c r="C111" s="798"/>
      <c r="D111" s="798"/>
      <c r="E111" s="798"/>
      <c r="F111" s="798"/>
      <c r="G111" s="798"/>
      <c r="H111" s="798"/>
      <c r="I111" s="798"/>
      <c r="J111" s="798"/>
      <c r="K111" s="798"/>
      <c r="L111" s="798"/>
      <c r="M111" s="798"/>
      <c r="N111" s="799"/>
    </row>
    <row r="112" spans="2:14" ht="30" customHeight="1">
      <c r="B112" s="800" t="s">
        <v>2100</v>
      </c>
      <c r="C112" s="801"/>
      <c r="D112" s="801"/>
      <c r="E112" s="801"/>
      <c r="F112" s="801"/>
      <c r="G112" s="801"/>
      <c r="H112" s="801"/>
      <c r="I112" s="801"/>
      <c r="J112" s="801"/>
      <c r="K112" s="801"/>
      <c r="L112" s="801"/>
      <c r="M112" s="801"/>
      <c r="N112" s="802"/>
    </row>
    <row r="113" spans="2:14">
      <c r="B113" s="800"/>
      <c r="C113" s="801"/>
      <c r="D113" s="801"/>
      <c r="E113" s="801"/>
      <c r="F113" s="801"/>
      <c r="G113" s="801"/>
      <c r="H113" s="801"/>
      <c r="I113" s="801"/>
      <c r="J113" s="801"/>
      <c r="K113" s="801"/>
      <c r="L113" s="801"/>
      <c r="M113" s="801"/>
      <c r="N113" s="802"/>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286"/>
      <c r="C116" s="287"/>
      <c r="D116" s="287"/>
      <c r="E116" s="287"/>
      <c r="F116" s="287"/>
      <c r="G116" s="287"/>
      <c r="H116" s="287"/>
      <c r="I116" s="287"/>
      <c r="J116" s="287"/>
      <c r="K116" s="287"/>
      <c r="L116" s="287"/>
      <c r="M116" s="287"/>
      <c r="N116" s="288"/>
    </row>
    <row r="117" spans="2:14">
      <c r="B117" s="198"/>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736"/>
      <c r="K123" s="736"/>
      <c r="L123" s="736"/>
      <c r="M123" s="736"/>
      <c r="N123" s="737"/>
    </row>
    <row r="124" spans="2:14" ht="15.75" thickBot="1">
      <c r="B124" s="216" t="s">
        <v>2103</v>
      </c>
      <c r="C124" s="343"/>
      <c r="D124" s="343"/>
      <c r="E124" s="57"/>
      <c r="F124" s="57"/>
      <c r="G124" s="57"/>
      <c r="H124" s="57"/>
      <c r="I124" s="57"/>
      <c r="J124" s="738"/>
      <c r="K124" s="738"/>
      <c r="L124" s="738"/>
      <c r="M124" s="738"/>
      <c r="N124" s="739"/>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topLeftCell="A40" zoomScale="78" zoomScaleNormal="78" workbookViewId="0"/>
  </sheetViews>
  <sheetFormatPr baseColWidth="10" defaultColWidth="11.42578125"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344</v>
      </c>
      <c r="C31" s="81" t="s">
        <v>2188</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817</v>
      </c>
      <c r="B36" s="772" t="str">
        <f>VLOOKUP(A36,EQUIPOS!A6:D154,3,FALSE)</f>
        <v>Cargador : Potencia en el volante 110 hp, Clasificación de RPM del motor 2300.</v>
      </c>
      <c r="C36" s="773"/>
      <c r="D36" s="773"/>
      <c r="E36" s="773"/>
      <c r="F36" s="773"/>
      <c r="G36" s="773"/>
      <c r="H36" s="774"/>
      <c r="I36" s="222"/>
      <c r="J36" s="223"/>
      <c r="K36" s="224">
        <f>VLOOKUP(A36,EQUIPOS!A6:D163,4,FALSE)</f>
        <v>188582.55310491435</v>
      </c>
      <c r="L36" s="225"/>
      <c r="M36" s="226">
        <v>30</v>
      </c>
      <c r="N36" s="227">
        <f>K36/M36</f>
        <v>6286.0851034971447</v>
      </c>
    </row>
    <row r="37" spans="1:14">
      <c r="A37" s="113" t="s">
        <v>837</v>
      </c>
      <c r="B37" s="772" t="str">
        <f>VLOOKUP(A37,EQUIPOS!A7:D154,3,FALSE)</f>
        <v>Compactador neumático de Potencia 70 HP, peso de 13 ton</v>
      </c>
      <c r="C37" s="773"/>
      <c r="D37" s="773"/>
      <c r="E37" s="773"/>
      <c r="F37" s="773"/>
      <c r="G37" s="773"/>
      <c r="H37" s="774"/>
      <c r="I37" s="222"/>
      <c r="J37" s="223"/>
      <c r="K37" s="224">
        <f>VLOOKUP(A37,EQUIPOS!A7:D164,4,FALSE)</f>
        <v>136681.41876730914</v>
      </c>
      <c r="L37" s="225"/>
      <c r="M37" s="226">
        <v>10</v>
      </c>
      <c r="N37" s="227">
        <f t="shared" ref="N37:N43" si="0">K37/M37</f>
        <v>13668.141876730913</v>
      </c>
    </row>
    <row r="38" spans="1:14">
      <c r="A38" t="s">
        <v>975</v>
      </c>
      <c r="B38" s="772" t="str">
        <f>VLOOKUP(A38,EQUIPOS!A8:D154,3,FALSE)</f>
        <v>Planta de asfalto en caliente</v>
      </c>
      <c r="C38" s="773"/>
      <c r="D38" s="773"/>
      <c r="E38" s="773"/>
      <c r="F38" s="773"/>
      <c r="G38" s="773"/>
      <c r="H38" s="774"/>
      <c r="I38" s="222"/>
      <c r="J38" s="223"/>
      <c r="K38" s="224">
        <f>VLOOKUP(A38,EQUIPOS!A8:D165,4,FALSE)</f>
        <v>627867.38776754192</v>
      </c>
      <c r="L38" s="225"/>
      <c r="M38" s="226">
        <v>10</v>
      </c>
      <c r="N38" s="227">
        <f t="shared" si="0"/>
        <v>62786.738776754195</v>
      </c>
    </row>
    <row r="39" spans="1:14">
      <c r="A39" t="s">
        <v>981</v>
      </c>
      <c r="B39" s="772" t="str">
        <f>VLOOKUP(A39,EQUIPOS!A9:D154,3,FALSE)</f>
        <v>Planta trituradora</v>
      </c>
      <c r="C39" s="773"/>
      <c r="D39" s="773"/>
      <c r="E39" s="773"/>
      <c r="F39" s="773"/>
      <c r="G39" s="773"/>
      <c r="H39" s="774"/>
      <c r="I39" s="222"/>
      <c r="J39" s="223"/>
      <c r="K39" s="224">
        <f>VLOOKUP(A39,EQUIPOS!A9:D166,4,FALSE)</f>
        <v>522759.86824479204</v>
      </c>
      <c r="L39" s="225"/>
      <c r="M39" s="226">
        <v>30</v>
      </c>
      <c r="N39" s="227">
        <f t="shared" si="0"/>
        <v>17425.32894149307</v>
      </c>
    </row>
    <row r="40" spans="1:14">
      <c r="A40" t="s">
        <v>1017</v>
      </c>
      <c r="B40" s="772" t="str">
        <f>VLOOKUP(A40,EQUIPOS!A10:D154,3,FALSE)</f>
        <v>Retroexcavadora Tipo E-200 o  Equivalente</v>
      </c>
      <c r="C40" s="773"/>
      <c r="D40" s="773"/>
      <c r="E40" s="773"/>
      <c r="F40" s="773"/>
      <c r="G40" s="773"/>
      <c r="H40" s="774"/>
      <c r="I40" s="222"/>
      <c r="J40" s="223"/>
      <c r="K40" s="224">
        <f>VLOOKUP(A40,EQUIPOS!A10:D167,4,FALSE)</f>
        <v>199586.64956640929</v>
      </c>
      <c r="L40" s="225"/>
      <c r="M40" s="226">
        <v>30</v>
      </c>
      <c r="N40" s="227">
        <f t="shared" si="0"/>
        <v>6652.8883188803102</v>
      </c>
    </row>
    <row r="41" spans="1:14">
      <c r="A41" t="s">
        <v>1059</v>
      </c>
      <c r="B41" s="772" t="str">
        <f>VLOOKUP(A41,EQUIPOS!A11:D155,3,FALSE)</f>
        <v xml:space="preserve">Terminadora de asfalto (Finisher), potencia en el volante 174 HP, R=20M3/H, velocidad de desplazamiento 114 m/min
</v>
      </c>
      <c r="C41" s="773"/>
      <c r="D41" s="773"/>
      <c r="E41" s="773"/>
      <c r="F41" s="773"/>
      <c r="G41" s="773"/>
      <c r="H41" s="774"/>
      <c r="I41" s="222"/>
      <c r="J41" s="223"/>
      <c r="K41" s="224">
        <f>VLOOKUP(A41,EQUIPOS!A11:D168,4,FALSE)</f>
        <v>222361.14354313904</v>
      </c>
      <c r="L41" s="225"/>
      <c r="M41" s="226">
        <v>10</v>
      </c>
      <c r="N41" s="227">
        <f t="shared" si="0"/>
        <v>22236.114354313904</v>
      </c>
    </row>
    <row r="42" spans="1:14">
      <c r="A42" t="s">
        <v>827</v>
      </c>
      <c r="B42" s="772" t="str">
        <f>VLOOKUP(A42,EQUIPOS!A12:D156,3,FALSE)</f>
        <v>Compactador de Rodillo POTENCIA: 99HP, PESO: 8 ton</v>
      </c>
      <c r="C42" s="773"/>
      <c r="D42" s="773"/>
      <c r="E42" s="773"/>
      <c r="F42" s="773"/>
      <c r="G42" s="773"/>
      <c r="H42" s="774"/>
      <c r="I42" s="222"/>
      <c r="J42" s="223"/>
      <c r="K42" s="224">
        <f>VLOOKUP(A42,EQUIPOS!A12:D169,4,FALSE)</f>
        <v>118174.3302919812</v>
      </c>
      <c r="L42" s="225"/>
      <c r="M42" s="226">
        <v>10</v>
      </c>
      <c r="N42" s="227">
        <f t="shared" si="0"/>
        <v>11817.43302919812</v>
      </c>
    </row>
    <row r="43" spans="1:14">
      <c r="A43" t="s">
        <v>1077</v>
      </c>
      <c r="B43" s="772" t="str">
        <f>VLOOKUP(A43,EQUIPOS!A13:D157,3,FALSE)</f>
        <v>Volqueta 6 m3</v>
      </c>
      <c r="C43" s="773"/>
      <c r="D43" s="773"/>
      <c r="E43" s="773"/>
      <c r="F43" s="773"/>
      <c r="G43" s="773"/>
      <c r="H43" s="774"/>
      <c r="I43" s="222"/>
      <c r="J43" s="223"/>
      <c r="K43" s="224">
        <f>VLOOKUP(A43,EQUIPOS!A13:D170,4,FALSE)</f>
        <v>91509.332647680494</v>
      </c>
      <c r="L43" s="225"/>
      <c r="M43" s="226">
        <v>10</v>
      </c>
      <c r="N43" s="227">
        <f t="shared" si="0"/>
        <v>9150.9332647680494</v>
      </c>
    </row>
    <row r="44" spans="1:14">
      <c r="B44" s="772"/>
      <c r="C44" s="773"/>
      <c r="D44" s="773"/>
      <c r="E44" s="773"/>
      <c r="F44" s="773"/>
      <c r="G44" s="773"/>
      <c r="H44" s="774"/>
      <c r="I44" s="775"/>
      <c r="J44" s="756"/>
      <c r="K44" s="224"/>
      <c r="L44" s="776"/>
      <c r="M44" s="777"/>
      <c r="N44" s="227"/>
    </row>
    <row r="45" spans="1:14">
      <c r="B45" s="772"/>
      <c r="C45" s="773"/>
      <c r="D45" s="773"/>
      <c r="E45" s="778"/>
      <c r="F45" s="773"/>
      <c r="G45" s="773"/>
      <c r="H45" s="774"/>
      <c r="I45" s="36"/>
      <c r="J45" s="37"/>
      <c r="K45" s="229"/>
      <c r="L45" s="231"/>
      <c r="M45" s="232"/>
      <c r="N45" s="233"/>
    </row>
    <row r="46" spans="1:14">
      <c r="B46" s="779" t="s">
        <v>2105</v>
      </c>
      <c r="C46" s="780"/>
      <c r="D46" s="780"/>
      <c r="E46" s="38"/>
      <c r="F46" s="39"/>
      <c r="G46" s="39"/>
      <c r="H46" s="40"/>
      <c r="I46" s="36"/>
      <c r="J46" s="37"/>
      <c r="K46" s="234"/>
      <c r="L46" s="231"/>
      <c r="M46" s="351">
        <v>0.1</v>
      </c>
      <c r="N46" s="295">
        <f>N80*M46</f>
        <v>1226.0150703310451</v>
      </c>
    </row>
    <row r="47" spans="1:14" ht="15.75" thickBot="1">
      <c r="B47" s="772"/>
      <c r="C47" s="773"/>
      <c r="D47" s="773"/>
      <c r="E47" s="773"/>
      <c r="F47" s="773"/>
      <c r="G47" s="773"/>
      <c r="H47" s="774"/>
      <c r="I47" s="781"/>
      <c r="J47" s="782"/>
      <c r="K47" s="41"/>
      <c r="L47" s="783"/>
      <c r="M47" s="784"/>
      <c r="N47" s="105"/>
    </row>
    <row r="48" spans="1:14" ht="15.75" thickBot="1">
      <c r="B48" s="759" t="s">
        <v>2072</v>
      </c>
      <c r="C48" s="760"/>
      <c r="D48" s="760"/>
      <c r="E48" s="760"/>
      <c r="F48" s="760"/>
      <c r="G48" s="760"/>
      <c r="H48" s="760"/>
      <c r="I48" s="760"/>
      <c r="J48" s="760"/>
      <c r="K48" s="760"/>
      <c r="L48" s="760"/>
      <c r="M48" s="761"/>
      <c r="N48" s="344">
        <f>SUM(N36:N47)</f>
        <v>151249.67873596674</v>
      </c>
    </row>
    <row r="49" spans="1:14">
      <c r="B49" s="235"/>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750" t="s">
        <v>2063</v>
      </c>
      <c r="C52" s="751"/>
      <c r="D52" s="751"/>
      <c r="E52" s="751"/>
      <c r="F52" s="751"/>
      <c r="G52" s="751"/>
      <c r="H52" s="751"/>
      <c r="I52" s="752"/>
      <c r="J52" s="270" t="s">
        <v>2065</v>
      </c>
      <c r="K52" s="85" t="s">
        <v>2066</v>
      </c>
      <c r="L52" s="753" t="s">
        <v>2074</v>
      </c>
      <c r="M52" s="752"/>
      <c r="N52" s="86" t="s">
        <v>2071</v>
      </c>
    </row>
    <row r="53" spans="1:14">
      <c r="A53" t="s">
        <v>1117</v>
      </c>
      <c r="B53" s="43" t="str">
        <f>VLOOKUP(A53,MATERIALES!A5:D373,3,FALSE)</f>
        <v>Agregado Petreo para Triturar (Crudo)</v>
      </c>
      <c r="C53" s="236"/>
      <c r="D53" s="236"/>
      <c r="E53" s="236"/>
      <c r="F53" s="236"/>
      <c r="G53" s="236"/>
      <c r="H53" s="236"/>
      <c r="I53" s="223"/>
      <c r="J53" s="200" t="str">
        <f>VLOOKUP(A53,MATERIALES!A7:D645,2,FALSE)</f>
        <v>m3</v>
      </c>
      <c r="K53" s="237">
        <v>1.4</v>
      </c>
      <c r="L53" s="222"/>
      <c r="M53" s="352">
        <f>VLOOKUP(A53,MATERIALES!A5:D396,4,FALSE)</f>
        <v>26654.735894889112</v>
      </c>
      <c r="N53" s="227">
        <f>K53*M53</f>
        <v>37316.630252844756</v>
      </c>
    </row>
    <row r="54" spans="1:14">
      <c r="A54" s="108"/>
      <c r="B54" s="43"/>
      <c r="C54" s="236"/>
      <c r="D54" s="236"/>
      <c r="E54" s="236"/>
      <c r="F54" s="236"/>
      <c r="G54" s="236"/>
      <c r="H54" s="236"/>
      <c r="I54" s="223"/>
      <c r="J54" s="200"/>
      <c r="K54" s="237"/>
      <c r="L54" s="222"/>
      <c r="M54" s="352"/>
      <c r="N54" s="227"/>
    </row>
    <row r="55" spans="1:14">
      <c r="B55" s="43"/>
      <c r="C55" s="236"/>
      <c r="D55" s="236"/>
      <c r="E55" s="236"/>
      <c r="F55" s="236"/>
      <c r="G55" s="236"/>
      <c r="H55" s="236"/>
      <c r="I55" s="223"/>
      <c r="J55" s="200"/>
      <c r="K55" s="237"/>
      <c r="L55" s="222"/>
      <c r="M55" s="238"/>
      <c r="N55" s="239"/>
    </row>
    <row r="56" spans="1:14">
      <c r="B56" s="43"/>
      <c r="C56" s="236"/>
      <c r="D56" s="236"/>
      <c r="E56" s="236"/>
      <c r="F56" s="236"/>
      <c r="G56" s="236"/>
      <c r="H56" s="236"/>
      <c r="I56" s="223"/>
      <c r="J56" s="200"/>
      <c r="K56" s="237"/>
      <c r="L56" s="222"/>
      <c r="M56" s="238"/>
      <c r="N56" s="239"/>
    </row>
    <row r="57" spans="1:14" ht="15.75" thickBot="1">
      <c r="B57" s="754"/>
      <c r="C57" s="755"/>
      <c r="D57" s="755"/>
      <c r="E57" s="755"/>
      <c r="F57" s="755"/>
      <c r="G57" s="755"/>
      <c r="H57" s="755"/>
      <c r="I57" s="756"/>
      <c r="J57" s="42"/>
      <c r="K57" s="44"/>
      <c r="L57" s="757"/>
      <c r="M57" s="758"/>
      <c r="N57" s="45"/>
    </row>
    <row r="58" spans="1:14" ht="15.75" thickBot="1">
      <c r="B58" s="759" t="s">
        <v>2072</v>
      </c>
      <c r="C58" s="760"/>
      <c r="D58" s="760"/>
      <c r="E58" s="760"/>
      <c r="F58" s="760"/>
      <c r="G58" s="760"/>
      <c r="H58" s="760"/>
      <c r="I58" s="760"/>
      <c r="J58" s="760"/>
      <c r="K58" s="760"/>
      <c r="L58" s="760"/>
      <c r="M58" s="761"/>
      <c r="N58" s="344">
        <f>SUM(N53:N57)</f>
        <v>37316.630252844756</v>
      </c>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8" t="s">
        <v>2076</v>
      </c>
      <c r="C62" s="269"/>
      <c r="D62" s="269"/>
      <c r="E62" s="269"/>
      <c r="F62" s="269"/>
      <c r="G62" s="269"/>
      <c r="H62" s="73" t="s">
        <v>2065</v>
      </c>
      <c r="I62" s="74" t="s">
        <v>2077</v>
      </c>
      <c r="J62" s="75" t="s">
        <v>2106</v>
      </c>
      <c r="K62" s="73" t="s">
        <v>2107</v>
      </c>
      <c r="L62" s="762" t="s">
        <v>2080</v>
      </c>
      <c r="M62" s="735"/>
      <c r="N62" s="76" t="s">
        <v>2071</v>
      </c>
    </row>
    <row r="63" spans="1:14">
      <c r="A63" t="s">
        <v>1852</v>
      </c>
      <c r="B63" s="46" t="str">
        <f>VLOOKUP(A63,TRANSPORTE!A5:D117,3,FALSE)</f>
        <v>Transporte de Material Crudo de Rio</v>
      </c>
      <c r="C63" s="272"/>
      <c r="D63" s="272"/>
      <c r="E63" s="272"/>
      <c r="F63" s="272"/>
      <c r="G63" s="272"/>
      <c r="H63" s="266" t="s">
        <v>2122</v>
      </c>
      <c r="I63" s="234">
        <v>1.4</v>
      </c>
      <c r="J63" s="241">
        <v>1</v>
      </c>
      <c r="K63" s="234">
        <f>I63*J63</f>
        <v>1.4</v>
      </c>
      <c r="L63" s="763">
        <f>VLOOKUP(A63,TRANSPORTE!A5:D117,4,FALSE)</f>
        <v>1355.0479121462611</v>
      </c>
      <c r="M63" s="764"/>
      <c r="N63" s="242">
        <f>K63*L63</f>
        <v>1897.0670770047655</v>
      </c>
    </row>
    <row r="64" spans="1:14">
      <c r="A64" t="s">
        <v>1908</v>
      </c>
      <c r="B64" s="46" t="str">
        <f>VLOOKUP(A64,TRANSPORTE!A6:D117,3,FALSE)</f>
        <v>Transporte de mezcla</v>
      </c>
      <c r="C64" s="47"/>
      <c r="D64" s="47"/>
      <c r="E64" s="47"/>
      <c r="F64" s="47"/>
      <c r="G64" s="47"/>
      <c r="H64" s="266" t="s">
        <v>2122</v>
      </c>
      <c r="I64" s="234">
        <v>1.25</v>
      </c>
      <c r="J64" s="241">
        <v>1</v>
      </c>
      <c r="K64" s="234">
        <f>I64*J64</f>
        <v>1.25</v>
      </c>
      <c r="L64" s="763">
        <f>VLOOKUP(A64,TRANSPORTE!A6:D117,4,FALSE)</f>
        <v>1355.0479121462611</v>
      </c>
      <c r="M64" s="764"/>
      <c r="N64" s="242">
        <f>K64*L64</f>
        <v>1693.8098901828264</v>
      </c>
    </row>
    <row r="65" spans="1:15">
      <c r="B65" s="46"/>
      <c r="C65" s="47"/>
      <c r="D65" s="47"/>
      <c r="E65" s="47"/>
      <c r="F65" s="47"/>
      <c r="G65" s="47"/>
      <c r="H65" s="243"/>
      <c r="I65" s="234"/>
      <c r="J65" s="234"/>
      <c r="K65" s="234"/>
      <c r="L65" s="244"/>
      <c r="M65" s="245"/>
      <c r="N65" s="246"/>
    </row>
    <row r="66" spans="1:15">
      <c r="B66" s="46"/>
      <c r="C66" s="47"/>
      <c r="D66" s="47"/>
      <c r="E66" s="47"/>
      <c r="F66" s="47"/>
      <c r="G66" s="47"/>
      <c r="H66" s="243"/>
      <c r="I66" s="234"/>
      <c r="J66" s="234"/>
      <c r="K66" s="234"/>
      <c r="L66" s="244"/>
      <c r="M66" s="245"/>
      <c r="N66" s="246"/>
    </row>
    <row r="67" spans="1:15">
      <c r="B67" s="46"/>
      <c r="C67" s="47"/>
      <c r="D67" s="47"/>
      <c r="E67" s="47"/>
      <c r="F67" s="47"/>
      <c r="G67" s="47"/>
      <c r="H67" s="243"/>
      <c r="I67" s="234"/>
      <c r="J67" s="234"/>
      <c r="K67" s="234"/>
      <c r="L67" s="244"/>
      <c r="M67" s="245"/>
      <c r="N67" s="246"/>
    </row>
    <row r="68" spans="1:15" ht="15.75" thickBot="1">
      <c r="B68" s="264"/>
      <c r="C68" s="265"/>
      <c r="D68" s="265"/>
      <c r="E68" s="265"/>
      <c r="F68" s="265"/>
      <c r="G68" s="265"/>
      <c r="H68" s="48"/>
      <c r="I68" s="124"/>
      <c r="J68" s="124"/>
      <c r="K68" s="124"/>
      <c r="L68" s="748"/>
      <c r="M68" s="749"/>
      <c r="N68" s="125"/>
    </row>
    <row r="69" spans="1:15" ht="15.75" thickBot="1">
      <c r="B69" s="765" t="s">
        <v>2072</v>
      </c>
      <c r="C69" s="766"/>
      <c r="D69" s="766"/>
      <c r="E69" s="766"/>
      <c r="F69" s="766"/>
      <c r="G69" s="766"/>
      <c r="H69" s="766"/>
      <c r="I69" s="766"/>
      <c r="J69" s="766"/>
      <c r="K69" s="766"/>
      <c r="L69" s="766"/>
      <c r="M69" s="767"/>
      <c r="N69" s="104">
        <f>N63+N64+N65+N66+N67</f>
        <v>3590.8769671875916</v>
      </c>
    </row>
    <row r="70" spans="1:15">
      <c r="B70" s="33"/>
      <c r="C70" s="34"/>
      <c r="D70" s="34"/>
      <c r="E70" s="34"/>
      <c r="F70" s="34"/>
      <c r="G70" s="34"/>
      <c r="H70" s="34"/>
      <c r="I70" s="34"/>
      <c r="J70" s="34"/>
      <c r="K70" s="34"/>
      <c r="L70" s="34"/>
      <c r="M70" s="34"/>
      <c r="N70" s="35"/>
    </row>
    <row r="71" spans="1:15">
      <c r="B71" s="64" t="s">
        <v>2081</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785" t="s">
        <v>2108</v>
      </c>
      <c r="C73" s="786"/>
      <c r="D73" s="786"/>
      <c r="E73" s="786"/>
      <c r="F73" s="786"/>
      <c r="G73" s="786"/>
      <c r="H73" s="786"/>
      <c r="I73" s="73" t="s">
        <v>2082</v>
      </c>
      <c r="J73" s="75" t="s">
        <v>2109</v>
      </c>
      <c r="K73" s="74" t="s">
        <v>2084</v>
      </c>
      <c r="L73" s="787" t="s">
        <v>2070</v>
      </c>
      <c r="M73" s="788"/>
      <c r="N73" s="98" t="s">
        <v>2071</v>
      </c>
    </row>
    <row r="74" spans="1:15">
      <c r="A74" t="s">
        <v>718</v>
      </c>
      <c r="B74" s="49" t="str">
        <f>VLOOKUP(A74,'MANO DE OBRA'!A8:D68,3,FALSE)</f>
        <v>Obrero (8)</v>
      </c>
      <c r="C74" s="47"/>
      <c r="D74" s="47"/>
      <c r="E74" s="47"/>
      <c r="F74" s="47"/>
      <c r="G74" s="47"/>
      <c r="H74" s="47"/>
      <c r="I74" s="247">
        <f>K74/J74*100</f>
        <v>270661.59999999998</v>
      </c>
      <c r="J74" s="248">
        <v>185</v>
      </c>
      <c r="K74" s="249">
        <f>VLOOKUP(A74,'MANO DE OBRA'!A8:D99,4,FALSE)</f>
        <v>500723.95999999996</v>
      </c>
      <c r="L74" s="50"/>
      <c r="M74" s="250">
        <v>80</v>
      </c>
      <c r="N74" s="345">
        <f>K74/M74</f>
        <v>6259.0494999999992</v>
      </c>
      <c r="O74" s="106"/>
    </row>
    <row r="75" spans="1:15">
      <c r="A75" t="s">
        <v>756</v>
      </c>
      <c r="B75" s="49" t="str">
        <f>VLOOKUP(A75,'MANO DE OBRA'!A8:D69,3,FALSE)</f>
        <v>Rastrilleros (2)</v>
      </c>
      <c r="C75" s="47"/>
      <c r="D75" s="47"/>
      <c r="E75" s="47"/>
      <c r="F75" s="47"/>
      <c r="G75" s="47"/>
      <c r="H75" s="47"/>
      <c r="I75" s="247">
        <f>K75/J75*100</f>
        <v>86502.359687357821</v>
      </c>
      <c r="J75" s="248">
        <v>185</v>
      </c>
      <c r="K75" s="249">
        <f>VLOOKUP(A75,'MANO DE OBRA'!A8:D100,4,FALSE)</f>
        <v>160029.36542161196</v>
      </c>
      <c r="L75" s="50"/>
      <c r="M75" s="254">
        <v>80</v>
      </c>
      <c r="N75" s="345">
        <f>K75/M75</f>
        <v>2000.3670677701496</v>
      </c>
    </row>
    <row r="76" spans="1:15">
      <c r="A76" t="s">
        <v>734</v>
      </c>
      <c r="B76" s="49" t="str">
        <f>VLOOKUP(A76,'MANO DE OBRA'!A9:D70,3,FALSE)</f>
        <v>Oficial (3)</v>
      </c>
      <c r="C76" s="47"/>
      <c r="D76" s="47"/>
      <c r="E76" s="47"/>
      <c r="F76" s="47"/>
      <c r="G76" s="47"/>
      <c r="H76" s="47"/>
      <c r="I76" s="247">
        <f>K76/J76*100</f>
        <v>173004.71937471567</v>
      </c>
      <c r="J76" s="248">
        <v>185</v>
      </c>
      <c r="K76" s="249">
        <f>VLOOKUP(A76,'MANO DE OBRA'!A9:D101,4,FALSE)</f>
        <v>320058.73084322398</v>
      </c>
      <c r="L76" s="50"/>
      <c r="M76" s="255">
        <v>80</v>
      </c>
      <c r="N76" s="345">
        <f>K76/M76</f>
        <v>4000.7341355402996</v>
      </c>
    </row>
    <row r="77" spans="1:15">
      <c r="B77" s="49"/>
      <c r="C77" s="47"/>
      <c r="D77" s="47"/>
      <c r="E77" s="47"/>
      <c r="F77" s="47"/>
      <c r="G77" s="47"/>
      <c r="H77" s="47"/>
      <c r="I77" s="234"/>
      <c r="J77" s="252"/>
      <c r="K77" s="253"/>
      <c r="L77" s="273"/>
      <c r="M77" s="255"/>
      <c r="N77" s="251"/>
    </row>
    <row r="78" spans="1:15">
      <c r="B78" s="49"/>
      <c r="C78" s="47"/>
      <c r="D78" s="47"/>
      <c r="E78" s="47"/>
      <c r="F78" s="47"/>
      <c r="G78" s="47"/>
      <c r="H78" s="47"/>
      <c r="I78" s="234"/>
      <c r="J78" s="252"/>
      <c r="K78" s="253"/>
      <c r="L78" s="273"/>
      <c r="M78" s="255"/>
      <c r="N78" s="251"/>
    </row>
    <row r="79" spans="1:15" ht="15.75" thickBot="1">
      <c r="B79" s="746"/>
      <c r="C79" s="747"/>
      <c r="D79" s="747"/>
      <c r="E79" s="747"/>
      <c r="F79" s="747"/>
      <c r="G79" s="747"/>
      <c r="H79" s="747"/>
      <c r="I79" s="124"/>
      <c r="J79" s="124"/>
      <c r="K79" s="124"/>
      <c r="L79" s="847"/>
      <c r="M79" s="847"/>
      <c r="N79" s="45"/>
    </row>
    <row r="80" spans="1:15" ht="15.75" thickBot="1">
      <c r="B80" s="765" t="s">
        <v>2072</v>
      </c>
      <c r="C80" s="766"/>
      <c r="D80" s="766"/>
      <c r="E80" s="766"/>
      <c r="F80" s="766"/>
      <c r="G80" s="766"/>
      <c r="H80" s="766"/>
      <c r="I80" s="766"/>
      <c r="J80" s="766"/>
      <c r="K80" s="766"/>
      <c r="L80" s="766"/>
      <c r="M80" s="767"/>
      <c r="N80" s="256">
        <f>SUM(N74:N79)</f>
        <v>12260.15070331045</v>
      </c>
    </row>
    <row r="81" spans="1:14" ht="15.75" thickBot="1">
      <c r="B81" s="33"/>
      <c r="C81" s="34"/>
      <c r="D81" s="34"/>
      <c r="E81" s="34"/>
      <c r="F81" s="34"/>
      <c r="G81" s="34"/>
      <c r="H81" s="34"/>
      <c r="I81" s="34"/>
      <c r="J81" s="34"/>
      <c r="K81" s="34"/>
      <c r="L81" s="34"/>
      <c r="M81" s="34"/>
      <c r="N81" s="35"/>
    </row>
    <row r="82" spans="1:14" ht="15.75" thickBot="1">
      <c r="B82" s="759" t="s">
        <v>2085</v>
      </c>
      <c r="C82" s="760"/>
      <c r="D82" s="760"/>
      <c r="E82" s="760"/>
      <c r="F82" s="760"/>
      <c r="G82" s="760"/>
      <c r="H82" s="760"/>
      <c r="I82" s="760"/>
      <c r="J82" s="760"/>
      <c r="K82" s="760"/>
      <c r="L82" s="760"/>
      <c r="M82" s="761"/>
      <c r="N82" s="99">
        <f>N48+N58+N69+N80</f>
        <v>204417.33665930954</v>
      </c>
    </row>
    <row r="83" spans="1:14">
      <c r="B83" s="33"/>
      <c r="C83" s="34"/>
      <c r="D83" s="34"/>
      <c r="E83" s="34"/>
      <c r="F83" s="34"/>
      <c r="G83" s="34"/>
      <c r="H83" s="34"/>
      <c r="I83" s="34"/>
      <c r="J83" s="34"/>
      <c r="K83" s="34"/>
      <c r="L83" s="34"/>
      <c r="M83" s="34"/>
      <c r="N83" s="35"/>
    </row>
    <row r="84" spans="1:14">
      <c r="B84" s="64" t="s">
        <v>2086</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750" t="s">
        <v>2110</v>
      </c>
      <c r="C86" s="751"/>
      <c r="D86" s="751"/>
      <c r="E86" s="751"/>
      <c r="F86" s="751"/>
      <c r="G86" s="751"/>
      <c r="H86" s="751"/>
      <c r="I86" s="269"/>
      <c r="J86" s="289"/>
      <c r="K86" s="257" t="s">
        <v>2087</v>
      </c>
      <c r="L86" s="789" t="s">
        <v>2088</v>
      </c>
      <c r="M86" s="790"/>
      <c r="N86" s="258"/>
    </row>
    <row r="87" spans="1:14">
      <c r="B87" s="791" t="s">
        <v>2111</v>
      </c>
      <c r="C87" s="792"/>
      <c r="D87" s="792"/>
      <c r="E87" s="792"/>
      <c r="F87" s="792"/>
      <c r="G87" s="792"/>
      <c r="H87" s="792"/>
      <c r="I87" s="87"/>
      <c r="J87" s="88"/>
      <c r="K87" s="259">
        <v>0.2</v>
      </c>
      <c r="L87" s="793">
        <f>N82*K87</f>
        <v>40883.46733186191</v>
      </c>
      <c r="M87" s="794"/>
      <c r="N87" s="51"/>
    </row>
    <row r="88" spans="1:14">
      <c r="B88" s="89" t="s">
        <v>2090</v>
      </c>
      <c r="C88" s="90"/>
      <c r="D88" s="90"/>
      <c r="E88" s="90"/>
      <c r="F88" s="90"/>
      <c r="G88" s="90"/>
      <c r="H88" s="90"/>
      <c r="I88" s="87"/>
      <c r="J88" s="88"/>
      <c r="K88" s="259">
        <v>0.05</v>
      </c>
      <c r="L88" s="793">
        <f>N82*K88</f>
        <v>10220.866832965477</v>
      </c>
      <c r="M88" s="794"/>
      <c r="N88" s="51"/>
    </row>
    <row r="89" spans="1:14" ht="15.75" thickBot="1">
      <c r="B89" s="91" t="s">
        <v>2091</v>
      </c>
      <c r="C89" s="92"/>
      <c r="D89" s="92"/>
      <c r="E89" s="92"/>
      <c r="F89" s="92"/>
      <c r="G89" s="92"/>
      <c r="H89" s="92"/>
      <c r="I89" s="93"/>
      <c r="J89" s="94"/>
      <c r="K89" s="260">
        <v>0.05</v>
      </c>
      <c r="L89" s="795">
        <f>N82*K89</f>
        <v>10220.866832965477</v>
      </c>
      <c r="M89" s="796"/>
      <c r="N89" s="51"/>
    </row>
    <row r="90" spans="1:14" ht="15.75" thickBot="1">
      <c r="B90" s="759" t="s">
        <v>2072</v>
      </c>
      <c r="C90" s="760"/>
      <c r="D90" s="760"/>
      <c r="E90" s="760"/>
      <c r="F90" s="760"/>
      <c r="G90" s="760"/>
      <c r="H90" s="760"/>
      <c r="I90" s="760"/>
      <c r="J90" s="760"/>
      <c r="K90" s="760"/>
      <c r="L90" s="760"/>
      <c r="M90" s="761"/>
      <c r="N90" s="52">
        <f>L87+L88+L89</f>
        <v>61325.200997792861</v>
      </c>
    </row>
    <row r="91" spans="1:14" ht="15.75" thickBot="1">
      <c r="B91" s="33"/>
      <c r="C91" s="34"/>
      <c r="D91" s="34"/>
      <c r="E91" s="34"/>
      <c r="F91" s="34"/>
      <c r="G91" s="34"/>
      <c r="H91" s="34"/>
      <c r="I91" s="34"/>
      <c r="J91" s="34"/>
      <c r="K91" s="34"/>
      <c r="L91" s="34"/>
      <c r="M91" s="34"/>
      <c r="N91" s="35"/>
    </row>
    <row r="92" spans="1:14" ht="15.75" thickBot="1">
      <c r="A92" t="s">
        <v>2114</v>
      </c>
      <c r="B92" s="759" t="s">
        <v>2113</v>
      </c>
      <c r="C92" s="760"/>
      <c r="D92" s="760"/>
      <c r="E92" s="760"/>
      <c r="F92" s="760"/>
      <c r="G92" s="760"/>
      <c r="H92" s="760"/>
      <c r="I92" s="760"/>
      <c r="J92" s="760"/>
      <c r="K92" s="760"/>
      <c r="L92" s="760"/>
      <c r="M92" s="761"/>
      <c r="N92" s="166">
        <f>N82+N90</f>
        <v>265742.5376571024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2093</v>
      </c>
      <c r="F97" s="53"/>
      <c r="G97" s="53"/>
      <c r="H97" s="53"/>
      <c r="I97" s="53"/>
      <c r="J97" s="53"/>
      <c r="K97" s="12"/>
      <c r="L97" s="12"/>
      <c r="M97" s="12"/>
      <c r="N97" s="17"/>
    </row>
    <row r="98" spans="2:14">
      <c r="B98" s="16"/>
      <c r="C98" s="12"/>
      <c r="D98" s="12"/>
      <c r="E98" s="12" t="s">
        <v>2094</v>
      </c>
      <c r="F98" s="12"/>
      <c r="G98" s="12"/>
      <c r="H98" s="12"/>
      <c r="I98" s="12"/>
      <c r="J98" s="12"/>
      <c r="K98" s="12"/>
      <c r="L98" s="12"/>
      <c r="M98" s="12"/>
      <c r="N98" s="17"/>
    </row>
    <row r="99" spans="2:14">
      <c r="B99" s="16"/>
      <c r="C99" s="12"/>
      <c r="D99" s="12"/>
      <c r="E99" s="12" t="s">
        <v>2095</v>
      </c>
      <c r="F99" s="12"/>
      <c r="G99" s="12"/>
      <c r="H99" s="12"/>
      <c r="I99" s="12"/>
      <c r="J99" s="12"/>
      <c r="K99" s="12"/>
      <c r="L99" s="12"/>
      <c r="M99" s="12"/>
      <c r="N99" s="17"/>
    </row>
    <row r="100" spans="2:14">
      <c r="B100" s="16"/>
      <c r="C100" s="12"/>
      <c r="D100" s="12"/>
      <c r="E100" s="12" t="s">
        <v>2096</v>
      </c>
      <c r="F100" s="12"/>
      <c r="G100" s="12"/>
      <c r="H100" s="12"/>
      <c r="I100" s="12"/>
      <c r="J100" s="12"/>
      <c r="K100" s="12"/>
      <c r="L100" s="12"/>
      <c r="M100" s="12"/>
      <c r="N100" s="17"/>
    </row>
    <row r="101" spans="2:14" ht="15.75" thickBot="1">
      <c r="B101" s="16"/>
      <c r="C101" s="12"/>
      <c r="D101" s="12"/>
      <c r="E101" s="12"/>
      <c r="F101" s="12" t="s">
        <v>7</v>
      </c>
      <c r="G101" s="12"/>
      <c r="H101" s="12"/>
      <c r="I101" s="12"/>
      <c r="J101" s="12"/>
      <c r="K101" s="12"/>
      <c r="L101" s="12"/>
      <c r="M101" s="12"/>
      <c r="N101" s="17"/>
    </row>
    <row r="102" spans="2:14">
      <c r="B102" s="203" t="s">
        <v>2097</v>
      </c>
      <c r="C102" s="204"/>
      <c r="D102" s="204"/>
      <c r="E102" s="204"/>
      <c r="F102" s="204"/>
      <c r="G102" s="204"/>
      <c r="H102" s="204"/>
      <c r="I102" s="204"/>
      <c r="J102" s="204"/>
      <c r="K102" s="204"/>
      <c r="L102" s="204"/>
      <c r="M102" s="204"/>
      <c r="N102" s="205"/>
    </row>
    <row r="103" spans="2:14">
      <c r="B103" s="206"/>
      <c r="C103" s="207"/>
      <c r="D103" s="207"/>
      <c r="E103" s="207"/>
      <c r="F103" s="207"/>
      <c r="G103" s="207"/>
      <c r="H103" s="207"/>
      <c r="I103" s="207"/>
      <c r="J103" s="207"/>
      <c r="K103" s="207"/>
      <c r="L103" s="207"/>
      <c r="M103" s="207"/>
      <c r="N103" s="208"/>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ht="15.75" thickBot="1">
      <c r="B106" s="209"/>
      <c r="C106" s="210"/>
      <c r="D106" s="210"/>
      <c r="E106" s="210"/>
      <c r="F106" s="210"/>
      <c r="G106" s="210"/>
      <c r="H106" s="210"/>
      <c r="I106" s="210"/>
      <c r="J106" s="210"/>
      <c r="K106" s="210"/>
      <c r="L106" s="210"/>
      <c r="M106" s="210"/>
      <c r="N106" s="211"/>
    </row>
    <row r="107" spans="2:14">
      <c r="B107" s="212"/>
      <c r="C107" s="213"/>
      <c r="D107" s="213"/>
      <c r="E107" s="213"/>
      <c r="F107" s="213"/>
      <c r="G107" s="213"/>
      <c r="H107" s="213"/>
      <c r="I107" s="213"/>
      <c r="J107" s="213"/>
      <c r="K107" s="213"/>
      <c r="L107" s="213"/>
      <c r="M107" s="213"/>
      <c r="N107" s="214"/>
    </row>
    <row r="108" spans="2:14">
      <c r="B108" s="198" t="s">
        <v>2098</v>
      </c>
      <c r="C108" s="31"/>
      <c r="D108" s="31"/>
      <c r="E108" s="31"/>
      <c r="F108" s="31"/>
      <c r="G108" s="31"/>
      <c r="H108" s="31"/>
      <c r="I108" s="31"/>
      <c r="J108" s="31"/>
      <c r="K108" s="31"/>
      <c r="L108" s="31"/>
      <c r="M108" s="31"/>
      <c r="N108" s="32"/>
    </row>
    <row r="109" spans="2:14" ht="15" customHeight="1">
      <c r="B109" s="797" t="s">
        <v>2099</v>
      </c>
      <c r="C109" s="798"/>
      <c r="D109" s="798"/>
      <c r="E109" s="798"/>
      <c r="F109" s="798"/>
      <c r="G109" s="798"/>
      <c r="H109" s="798"/>
      <c r="I109" s="798"/>
      <c r="J109" s="798"/>
      <c r="K109" s="798"/>
      <c r="L109" s="798"/>
      <c r="M109" s="798"/>
      <c r="N109" s="799"/>
    </row>
    <row r="110" spans="2:14" ht="15" customHeight="1">
      <c r="B110" s="797"/>
      <c r="C110" s="798"/>
      <c r="D110" s="798"/>
      <c r="E110" s="798"/>
      <c r="F110" s="798"/>
      <c r="G110" s="798"/>
      <c r="H110" s="798"/>
      <c r="I110" s="798"/>
      <c r="J110" s="798"/>
      <c r="K110" s="798"/>
      <c r="L110" s="798"/>
      <c r="M110" s="798"/>
      <c r="N110" s="799"/>
    </row>
    <row r="111" spans="2:14" ht="30" customHeight="1">
      <c r="B111" s="800" t="s">
        <v>2100</v>
      </c>
      <c r="C111" s="801"/>
      <c r="D111" s="801"/>
      <c r="E111" s="801"/>
      <c r="F111" s="801"/>
      <c r="G111" s="801"/>
      <c r="H111" s="801"/>
      <c r="I111" s="801"/>
      <c r="J111" s="801"/>
      <c r="K111" s="801"/>
      <c r="L111" s="801"/>
      <c r="M111" s="801"/>
      <c r="N111" s="802"/>
    </row>
    <row r="112" spans="2:14">
      <c r="B112" s="800"/>
      <c r="C112" s="801"/>
      <c r="D112" s="801"/>
      <c r="E112" s="801"/>
      <c r="F112" s="801"/>
      <c r="G112" s="801"/>
      <c r="H112" s="801"/>
      <c r="I112" s="801"/>
      <c r="J112" s="801"/>
      <c r="K112" s="801"/>
      <c r="L112" s="801"/>
      <c r="M112" s="801"/>
      <c r="N112" s="802"/>
    </row>
    <row r="113" spans="2:14">
      <c r="B113" s="286"/>
      <c r="C113" s="287"/>
      <c r="D113" s="287"/>
      <c r="E113" s="287"/>
      <c r="F113" s="287"/>
      <c r="G113" s="287"/>
      <c r="H113" s="287"/>
      <c r="I113" s="287"/>
      <c r="J113" s="287"/>
      <c r="K113" s="287"/>
      <c r="L113" s="287"/>
      <c r="M113" s="287"/>
      <c r="N113" s="288"/>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198"/>
      <c r="C116" s="31"/>
      <c r="D116" s="31"/>
      <c r="E116" s="31"/>
      <c r="F116" s="31"/>
      <c r="G116" s="31"/>
      <c r="H116" s="31"/>
      <c r="I116" s="31"/>
      <c r="J116" s="31"/>
      <c r="K116" s="31"/>
      <c r="L116" s="31"/>
      <c r="M116" s="31"/>
      <c r="N116" s="32"/>
    </row>
    <row r="117" spans="2:14">
      <c r="B117" s="16"/>
      <c r="C117" s="12"/>
      <c r="D117" s="12"/>
      <c r="E117" s="12" t="s">
        <v>2093</v>
      </c>
      <c r="F117" s="53"/>
      <c r="G117" s="53"/>
      <c r="H117" s="12"/>
      <c r="I117" s="12"/>
      <c r="J117" s="12"/>
      <c r="K117" s="12"/>
      <c r="L117" s="12"/>
      <c r="M117" s="12"/>
      <c r="N117" s="17"/>
    </row>
    <row r="118" spans="2:14">
      <c r="B118" s="16"/>
      <c r="C118" s="12"/>
      <c r="D118" s="12"/>
      <c r="E118" s="54" t="s">
        <v>2094</v>
      </c>
      <c r="F118" s="12"/>
      <c r="G118" s="12"/>
      <c r="H118" s="54"/>
      <c r="I118" s="54"/>
      <c r="J118" s="54"/>
      <c r="K118" s="12"/>
      <c r="L118" s="12"/>
      <c r="M118" s="12"/>
      <c r="N118" s="17"/>
    </row>
    <row r="119" spans="2:14">
      <c r="B119" s="16"/>
      <c r="C119" s="12"/>
      <c r="D119" s="12"/>
      <c r="E119" s="55" t="s">
        <v>2101</v>
      </c>
      <c r="F119" s="12"/>
      <c r="G119" s="12"/>
      <c r="H119" s="55"/>
      <c r="I119" s="55"/>
      <c r="J119" s="55"/>
      <c r="K119" s="12"/>
      <c r="L119" s="12"/>
      <c r="M119" s="12"/>
      <c r="N119" s="17"/>
    </row>
    <row r="120" spans="2:14">
      <c r="B120" s="56"/>
      <c r="C120" s="31"/>
      <c r="D120" s="31"/>
      <c r="E120" s="12" t="s">
        <v>2096</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2102</v>
      </c>
      <c r="C122" s="55"/>
      <c r="D122" s="55"/>
      <c r="E122" s="12"/>
      <c r="F122" s="12"/>
      <c r="G122" s="12"/>
      <c r="H122" s="12"/>
      <c r="I122" s="12"/>
      <c r="J122" s="736"/>
      <c r="K122" s="736"/>
      <c r="L122" s="736"/>
      <c r="M122" s="736"/>
      <c r="N122" s="737"/>
    </row>
    <row r="123" spans="2:14" ht="15.75" thickBot="1">
      <c r="B123" s="216" t="s">
        <v>2103</v>
      </c>
      <c r="C123" s="343"/>
      <c r="D123" s="343"/>
      <c r="E123" s="57"/>
      <c r="F123" s="57"/>
      <c r="G123" s="57"/>
      <c r="H123" s="57"/>
      <c r="I123" s="57"/>
      <c r="J123" s="738"/>
      <c r="K123" s="738"/>
      <c r="L123" s="738"/>
      <c r="M123" s="738"/>
      <c r="N123" s="739"/>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topLeftCell="A49" zoomScale="78" zoomScaleNormal="78" workbookViewId="0">
      <selection activeCell="F61" sqref="F61"/>
    </sheetView>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346</v>
      </c>
      <c r="C31" s="81" t="s">
        <v>2189</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785</v>
      </c>
      <c r="B36" s="772" t="str">
        <f>VLOOKUP(A36,EQUIPOS!A6:D154,3,FALSE)</f>
        <v xml:space="preserve">Barredora mecánica de cepillo de 3658 mm ; 6 m3 </v>
      </c>
      <c r="C36" s="773"/>
      <c r="D36" s="773"/>
      <c r="E36" s="773"/>
      <c r="F36" s="773"/>
      <c r="G36" s="773"/>
      <c r="H36" s="774"/>
      <c r="I36" s="222"/>
      <c r="J36" s="223"/>
      <c r="K36" s="224">
        <f>VLOOKUP(A36,EQUIPOS!A6:D163,4,FALSE)</f>
        <v>78628.062695855289</v>
      </c>
      <c r="L36" s="225"/>
      <c r="M36" s="226">
        <v>150</v>
      </c>
      <c r="N36" s="227">
        <f>K36/M36</f>
        <v>524.18708463903522</v>
      </c>
    </row>
    <row r="37" spans="1:14">
      <c r="A37" s="113" t="s">
        <v>817</v>
      </c>
      <c r="B37" s="772" t="str">
        <f>VLOOKUP(A37,EQUIPOS!A7:D154,3,FALSE)</f>
        <v>Cargador : Potencia en el volante 110 hp, Clasificación de RPM del motor 2300.</v>
      </c>
      <c r="C37" s="773"/>
      <c r="D37" s="773"/>
      <c r="E37" s="773"/>
      <c r="F37" s="773"/>
      <c r="G37" s="773"/>
      <c r="H37" s="774"/>
      <c r="I37" s="222"/>
      <c r="J37" s="223"/>
      <c r="K37" s="224">
        <f>VLOOKUP(A37,EQUIPOS!A7:D164,4,FALSE)</f>
        <v>188582.55310491435</v>
      </c>
      <c r="L37" s="225"/>
      <c r="M37" s="226">
        <v>150</v>
      </c>
      <c r="N37" s="227">
        <f>K37/M37</f>
        <v>1257.217020699429</v>
      </c>
    </row>
    <row r="38" spans="1:14">
      <c r="A38" t="s">
        <v>917</v>
      </c>
      <c r="B38" s="772" t="str">
        <f>VLOOKUP(A38,EQUIPOS!A8:D154,3,FALSE)</f>
        <v>Fresadora de pavimento, potencia 255 HP, peso 19 Ton, PROFUNDIDAD DE CORTE 305 mm</v>
      </c>
      <c r="C38" s="773"/>
      <c r="D38" s="773"/>
      <c r="E38" s="773"/>
      <c r="F38" s="773"/>
      <c r="G38" s="773"/>
      <c r="H38" s="774"/>
      <c r="I38" s="222"/>
      <c r="J38" s="223"/>
      <c r="K38" s="224">
        <f>VLOOKUP(A38,EQUIPOS!A8:D165,4,FALSE)</f>
        <v>549116.83560594718</v>
      </c>
      <c r="L38" s="225"/>
      <c r="M38" s="226">
        <v>150</v>
      </c>
      <c r="N38" s="227">
        <f>K38/M38</f>
        <v>3660.7789040396478</v>
      </c>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N75*M41</f>
        <v>2.0863498333333332</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5444.2693592114456</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B48" s="43"/>
      <c r="C48" s="236"/>
      <c r="D48" s="236"/>
      <c r="E48" s="236"/>
      <c r="F48" s="236"/>
      <c r="G48" s="236"/>
      <c r="H48" s="236"/>
      <c r="I48" s="223"/>
      <c r="J48" s="200"/>
      <c r="K48" s="237"/>
      <c r="L48" s="222"/>
      <c r="M48" s="352"/>
      <c r="N48" s="227"/>
    </row>
    <row r="49" spans="1:14">
      <c r="A49" s="108"/>
      <c r="B49" s="43"/>
      <c r="C49" s="236"/>
      <c r="D49" s="236"/>
      <c r="E49" s="236"/>
      <c r="F49" s="236"/>
      <c r="G49" s="236"/>
      <c r="H49" s="236"/>
      <c r="I49" s="223"/>
      <c r="J49" s="200"/>
      <c r="K49" s="237"/>
      <c r="L49" s="222"/>
      <c r="M49" s="352"/>
      <c r="N49" s="227"/>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ht="15.75" thickBot="1">
      <c r="B52" s="754"/>
      <c r="C52" s="755"/>
      <c r="D52" s="755"/>
      <c r="E52" s="755"/>
      <c r="F52" s="755"/>
      <c r="G52" s="755"/>
      <c r="H52" s="755"/>
      <c r="I52" s="756"/>
      <c r="J52" s="42"/>
      <c r="K52" s="44"/>
      <c r="L52" s="757"/>
      <c r="M52" s="758"/>
      <c r="N52" s="45"/>
    </row>
    <row r="53" spans="1:14" ht="15.75" thickBot="1">
      <c r="B53" s="759" t="s">
        <v>2072</v>
      </c>
      <c r="C53" s="760"/>
      <c r="D53" s="760"/>
      <c r="E53" s="760"/>
      <c r="F53" s="760"/>
      <c r="G53" s="760"/>
      <c r="H53" s="760"/>
      <c r="I53" s="760"/>
      <c r="J53" s="760"/>
      <c r="K53" s="760"/>
      <c r="L53" s="760"/>
      <c r="M53" s="761"/>
      <c r="N53" s="344"/>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1887</v>
      </c>
      <c r="B58" s="46" t="str">
        <f>VLOOKUP(A58,TRANSPORTE!A5:D117,3,FALSE)</f>
        <v>Transporte de material fresado</v>
      </c>
      <c r="C58" s="272"/>
      <c r="D58" s="272"/>
      <c r="E58" s="272"/>
      <c r="F58" s="272"/>
      <c r="G58" s="272"/>
      <c r="H58" s="266" t="s">
        <v>2122</v>
      </c>
      <c r="I58" s="234">
        <v>0.13</v>
      </c>
      <c r="J58" s="241">
        <v>1</v>
      </c>
      <c r="K58" s="234">
        <f>I58*J58</f>
        <v>0.13</v>
      </c>
      <c r="L58" s="763">
        <f>VLOOKUP(A58,TRANSPORTE!A5:D117,4,FALSE)</f>
        <v>1355.0479121462611</v>
      </c>
      <c r="M58" s="764"/>
      <c r="N58" s="242">
        <f>K58*L58</f>
        <v>176.15622857901394</v>
      </c>
    </row>
    <row r="59" spans="1:14">
      <c r="B59" s="46"/>
      <c r="C59" s="47"/>
      <c r="D59" s="47"/>
      <c r="E59" s="47"/>
      <c r="F59" s="47"/>
      <c r="G59" s="47"/>
      <c r="H59" s="266"/>
      <c r="I59" s="234"/>
      <c r="J59" s="241"/>
      <c r="K59" s="234"/>
      <c r="L59" s="763"/>
      <c r="M59" s="764"/>
      <c r="N59" s="246"/>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N58+N59+N60+N61+N62</f>
        <v>176.15622857901394</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788"/>
      <c r="N68" s="98" t="s">
        <v>2071</v>
      </c>
    </row>
    <row r="69" spans="1:15">
      <c r="A69" t="s">
        <v>710</v>
      </c>
      <c r="B69" s="49" t="str">
        <f>VLOOKUP(A69,'MANO DE OBRA'!A8:D68,3,FALSE)</f>
        <v>Obrero (4)</v>
      </c>
      <c r="C69" s="47"/>
      <c r="D69" s="47"/>
      <c r="E69" s="47"/>
      <c r="F69" s="47"/>
      <c r="G69" s="47"/>
      <c r="H69" s="47"/>
      <c r="I69" s="247">
        <f>K69/J69*100</f>
        <v>135330.79999999999</v>
      </c>
      <c r="J69" s="248">
        <v>185</v>
      </c>
      <c r="K69" s="249">
        <f>VLOOKUP(A69,'MANO DE OBRA'!A8:D99,4,FALSE)</f>
        <v>250361.97999999998</v>
      </c>
      <c r="L69" s="50"/>
      <c r="M69" s="250">
        <v>1200</v>
      </c>
      <c r="N69" s="345">
        <f>K69/M69</f>
        <v>208.63498333333331</v>
      </c>
      <c r="O69" s="106"/>
    </row>
    <row r="70" spans="1:15">
      <c r="B70" s="49"/>
      <c r="C70" s="47"/>
      <c r="D70" s="47"/>
      <c r="E70" s="47"/>
      <c r="F70" s="47"/>
      <c r="G70" s="47"/>
      <c r="H70" s="47"/>
      <c r="I70" s="247"/>
      <c r="J70" s="248"/>
      <c r="K70" s="249"/>
      <c r="L70" s="50"/>
      <c r="M70" s="254"/>
      <c r="N70" s="345"/>
    </row>
    <row r="71" spans="1:15">
      <c r="B71" s="49"/>
      <c r="C71" s="47"/>
      <c r="D71" s="47"/>
      <c r="E71" s="47"/>
      <c r="F71" s="47"/>
      <c r="G71" s="47"/>
      <c r="H71" s="47"/>
      <c r="I71" s="234"/>
      <c r="J71" s="252"/>
      <c r="K71" s="253"/>
      <c r="L71" s="50"/>
      <c r="M71" s="255"/>
      <c r="N71" s="251"/>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ht="15.75" thickBot="1">
      <c r="B74" s="746"/>
      <c r="C74" s="747"/>
      <c r="D74" s="747"/>
      <c r="E74" s="747"/>
      <c r="F74" s="747"/>
      <c r="G74" s="747"/>
      <c r="H74" s="747"/>
      <c r="I74" s="124"/>
      <c r="J74" s="124"/>
      <c r="K74" s="124"/>
      <c r="L74" s="847"/>
      <c r="M74" s="847"/>
      <c r="N74" s="125"/>
    </row>
    <row r="75" spans="1:15" ht="15.75" thickBot="1">
      <c r="B75" s="765" t="s">
        <v>2072</v>
      </c>
      <c r="C75" s="766"/>
      <c r="D75" s="766"/>
      <c r="E75" s="766"/>
      <c r="F75" s="766"/>
      <c r="G75" s="766"/>
      <c r="H75" s="766"/>
      <c r="I75" s="766"/>
      <c r="J75" s="766"/>
      <c r="K75" s="766"/>
      <c r="L75" s="766"/>
      <c r="M75" s="767"/>
      <c r="N75" s="401">
        <f>SUM(N69:N74)</f>
        <v>208.63498333333331</v>
      </c>
    </row>
    <row r="76" spans="1:15" ht="15.75" thickBot="1">
      <c r="B76" s="33"/>
      <c r="C76" s="34"/>
      <c r="D76" s="34"/>
      <c r="E76" s="34"/>
      <c r="F76" s="34"/>
      <c r="G76" s="34"/>
      <c r="H76" s="34"/>
      <c r="I76" s="34"/>
      <c r="J76" s="34"/>
      <c r="K76" s="34"/>
      <c r="L76" s="34"/>
      <c r="M76" s="34"/>
      <c r="N76" s="35"/>
    </row>
    <row r="77" spans="1:15" ht="15.75" thickBot="1">
      <c r="B77" s="759" t="s">
        <v>2085</v>
      </c>
      <c r="C77" s="760"/>
      <c r="D77" s="760"/>
      <c r="E77" s="760"/>
      <c r="F77" s="760"/>
      <c r="G77" s="760"/>
      <c r="H77" s="760"/>
      <c r="I77" s="760"/>
      <c r="J77" s="760"/>
      <c r="K77" s="760"/>
      <c r="L77" s="760"/>
      <c r="M77" s="761"/>
      <c r="N77" s="99">
        <f>N43+N53+N64+N75</f>
        <v>5829.0605711237931</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750" t="s">
        <v>2110</v>
      </c>
      <c r="C81" s="751"/>
      <c r="D81" s="751"/>
      <c r="E81" s="751"/>
      <c r="F81" s="751"/>
      <c r="G81" s="751"/>
      <c r="H81" s="751"/>
      <c r="I81" s="269"/>
      <c r="J81" s="289"/>
      <c r="K81" s="257" t="s">
        <v>2087</v>
      </c>
      <c r="L81" s="789" t="s">
        <v>2088</v>
      </c>
      <c r="M81" s="790"/>
      <c r="N81" s="258"/>
    </row>
    <row r="82" spans="1:14">
      <c r="B82" s="791" t="s">
        <v>2111</v>
      </c>
      <c r="C82" s="792"/>
      <c r="D82" s="792"/>
      <c r="E82" s="792"/>
      <c r="F82" s="792"/>
      <c r="G82" s="792"/>
      <c r="H82" s="792"/>
      <c r="I82" s="87"/>
      <c r="J82" s="88"/>
      <c r="K82" s="259">
        <v>0.2</v>
      </c>
      <c r="L82" s="793">
        <f>N77*K82</f>
        <v>1165.8121142247587</v>
      </c>
      <c r="M82" s="794"/>
      <c r="N82" s="51"/>
    </row>
    <row r="83" spans="1:14">
      <c r="B83" s="89" t="s">
        <v>2090</v>
      </c>
      <c r="C83" s="90"/>
      <c r="D83" s="90"/>
      <c r="E83" s="90"/>
      <c r="F83" s="90"/>
      <c r="G83" s="90"/>
      <c r="H83" s="90"/>
      <c r="I83" s="87"/>
      <c r="J83" s="88"/>
      <c r="K83" s="259">
        <v>0.05</v>
      </c>
      <c r="L83" s="793">
        <f>N77*K83</f>
        <v>291.45302855618968</v>
      </c>
      <c r="M83" s="794"/>
      <c r="N83" s="51"/>
    </row>
    <row r="84" spans="1:14" ht="15.75" thickBot="1">
      <c r="B84" s="91" t="s">
        <v>2091</v>
      </c>
      <c r="C84" s="92"/>
      <c r="D84" s="92"/>
      <c r="E84" s="92"/>
      <c r="F84" s="92"/>
      <c r="G84" s="92"/>
      <c r="H84" s="92"/>
      <c r="I84" s="93"/>
      <c r="J84" s="94"/>
      <c r="K84" s="260">
        <v>0.05</v>
      </c>
      <c r="L84" s="795">
        <f>N77*K84</f>
        <v>291.45302855618968</v>
      </c>
      <c r="M84" s="796"/>
      <c r="N84" s="51"/>
    </row>
    <row r="85" spans="1:14" ht="15.75" thickBot="1">
      <c r="B85" s="759" t="s">
        <v>2072</v>
      </c>
      <c r="C85" s="760"/>
      <c r="D85" s="760"/>
      <c r="E85" s="760"/>
      <c r="F85" s="760"/>
      <c r="G85" s="760"/>
      <c r="H85" s="760"/>
      <c r="I85" s="760"/>
      <c r="J85" s="760"/>
      <c r="K85" s="760"/>
      <c r="L85" s="760"/>
      <c r="M85" s="761"/>
      <c r="N85" s="52">
        <f>L82+L83+L84</f>
        <v>1748.7181713371378</v>
      </c>
    </row>
    <row r="86" spans="1:14" ht="15.75" thickBot="1">
      <c r="B86" s="33"/>
      <c r="C86" s="34"/>
      <c r="D86" s="34"/>
      <c r="E86" s="34"/>
      <c r="F86" s="34"/>
      <c r="G86" s="34"/>
      <c r="H86" s="34"/>
      <c r="I86" s="34"/>
      <c r="J86" s="34"/>
      <c r="K86" s="34"/>
      <c r="L86" s="34"/>
      <c r="M86" s="34"/>
      <c r="N86" s="35"/>
    </row>
    <row r="87" spans="1:14" ht="15.75" thickBot="1">
      <c r="A87" t="s">
        <v>2114</v>
      </c>
      <c r="B87" s="759" t="s">
        <v>2113</v>
      </c>
      <c r="C87" s="760"/>
      <c r="D87" s="760"/>
      <c r="E87" s="760"/>
      <c r="F87" s="760"/>
      <c r="G87" s="760"/>
      <c r="H87" s="760"/>
      <c r="I87" s="760"/>
      <c r="J87" s="760"/>
      <c r="K87" s="760"/>
      <c r="L87" s="760"/>
      <c r="M87" s="761"/>
      <c r="N87" s="166">
        <f>N77+N85</f>
        <v>7577.7787424609305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3" t="s">
        <v>2097</v>
      </c>
      <c r="C97" s="204"/>
      <c r="D97" s="204"/>
      <c r="E97" s="204"/>
      <c r="F97" s="204"/>
      <c r="G97" s="204"/>
      <c r="H97" s="204"/>
      <c r="I97" s="204"/>
      <c r="J97" s="204"/>
      <c r="K97" s="204"/>
      <c r="L97" s="204"/>
      <c r="M97" s="204"/>
      <c r="N97" s="205"/>
    </row>
    <row r="98" spans="2:14">
      <c r="B98" s="206"/>
      <c r="C98" s="207"/>
      <c r="D98" s="207"/>
      <c r="E98" s="207"/>
      <c r="F98" s="207"/>
      <c r="G98" s="207"/>
      <c r="H98" s="207"/>
      <c r="I98" s="207"/>
      <c r="J98" s="207"/>
      <c r="K98" s="207"/>
      <c r="L98" s="207"/>
      <c r="M98" s="207"/>
      <c r="N98" s="208"/>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ht="15.75" thickBot="1">
      <c r="B101" s="209"/>
      <c r="C101" s="210"/>
      <c r="D101" s="210"/>
      <c r="E101" s="210"/>
      <c r="F101" s="210"/>
      <c r="G101" s="210"/>
      <c r="H101" s="210"/>
      <c r="I101" s="210"/>
      <c r="J101" s="210"/>
      <c r="K101" s="210"/>
      <c r="L101" s="210"/>
      <c r="M101" s="210"/>
      <c r="N101" s="211"/>
    </row>
    <row r="102" spans="2:14">
      <c r="B102" s="212"/>
      <c r="C102" s="213"/>
      <c r="D102" s="213"/>
      <c r="E102" s="213"/>
      <c r="F102" s="213"/>
      <c r="G102" s="213"/>
      <c r="H102" s="213"/>
      <c r="I102" s="213"/>
      <c r="J102" s="213"/>
      <c r="K102" s="213"/>
      <c r="L102" s="213"/>
      <c r="M102" s="213"/>
      <c r="N102" s="214"/>
    </row>
    <row r="103" spans="2:14">
      <c r="B103" s="198" t="s">
        <v>2098</v>
      </c>
      <c r="C103" s="31"/>
      <c r="D103" s="31"/>
      <c r="E103" s="31"/>
      <c r="F103" s="31"/>
      <c r="G103" s="31"/>
      <c r="H103" s="31"/>
      <c r="I103" s="31"/>
      <c r="J103" s="31"/>
      <c r="K103" s="31"/>
      <c r="L103" s="31"/>
      <c r="M103" s="31"/>
      <c r="N103" s="32"/>
    </row>
    <row r="104" spans="2:14" ht="15" customHeight="1">
      <c r="B104" s="797" t="s">
        <v>2099</v>
      </c>
      <c r="C104" s="798"/>
      <c r="D104" s="798"/>
      <c r="E104" s="798"/>
      <c r="F104" s="798"/>
      <c r="G104" s="798"/>
      <c r="H104" s="798"/>
      <c r="I104" s="798"/>
      <c r="J104" s="798"/>
      <c r="K104" s="798"/>
      <c r="L104" s="798"/>
      <c r="M104" s="798"/>
      <c r="N104" s="799"/>
    </row>
    <row r="105" spans="2:14" ht="15" customHeight="1">
      <c r="B105" s="797"/>
      <c r="C105" s="798"/>
      <c r="D105" s="798"/>
      <c r="E105" s="798"/>
      <c r="F105" s="798"/>
      <c r="G105" s="798"/>
      <c r="H105" s="798"/>
      <c r="I105" s="798"/>
      <c r="J105" s="798"/>
      <c r="K105" s="798"/>
      <c r="L105" s="798"/>
      <c r="M105" s="798"/>
      <c r="N105" s="799"/>
    </row>
    <row r="106" spans="2:14" ht="30" customHeight="1">
      <c r="B106" s="800" t="s">
        <v>2100</v>
      </c>
      <c r="C106" s="801"/>
      <c r="D106" s="801"/>
      <c r="E106" s="801"/>
      <c r="F106" s="801"/>
      <c r="G106" s="801"/>
      <c r="H106" s="801"/>
      <c r="I106" s="801"/>
      <c r="J106" s="801"/>
      <c r="K106" s="801"/>
      <c r="L106" s="801"/>
      <c r="M106" s="801"/>
      <c r="N106" s="802"/>
    </row>
    <row r="107" spans="2:14">
      <c r="B107" s="800"/>
      <c r="C107" s="801"/>
      <c r="D107" s="801"/>
      <c r="E107" s="801"/>
      <c r="F107" s="801"/>
      <c r="G107" s="801"/>
      <c r="H107" s="801"/>
      <c r="I107" s="801"/>
      <c r="J107" s="801"/>
      <c r="K107" s="801"/>
      <c r="L107" s="801"/>
      <c r="M107" s="801"/>
      <c r="N107" s="802"/>
    </row>
    <row r="108" spans="2:14">
      <c r="B108" s="286"/>
      <c r="C108" s="287"/>
      <c r="D108" s="287"/>
      <c r="E108" s="287"/>
      <c r="F108" s="287"/>
      <c r="G108" s="287"/>
      <c r="H108" s="287"/>
      <c r="I108" s="287"/>
      <c r="J108" s="287"/>
      <c r="K108" s="287"/>
      <c r="L108" s="287"/>
      <c r="M108" s="287"/>
      <c r="N108" s="288"/>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198"/>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736"/>
      <c r="K117" s="736"/>
      <c r="L117" s="736"/>
      <c r="M117" s="736"/>
      <c r="N117" s="737"/>
    </row>
    <row r="118" spans="2:14" ht="15.75" thickBot="1">
      <c r="B118" s="216" t="s">
        <v>2103</v>
      </c>
      <c r="C118" s="343"/>
      <c r="D118" s="343"/>
      <c r="E118" s="57"/>
      <c r="F118" s="57"/>
      <c r="G118" s="57"/>
      <c r="H118" s="57"/>
      <c r="I118" s="57"/>
      <c r="J118" s="738"/>
      <c r="K118" s="738"/>
      <c r="L118" s="738"/>
      <c r="M118" s="738"/>
      <c r="N118" s="739"/>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348</v>
      </c>
      <c r="C31" s="81" t="s">
        <v>2190</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785</v>
      </c>
      <c r="B36" s="772" t="str">
        <f>VLOOKUP(A36,EQUIPOS!A6:D154,3,FALSE)</f>
        <v xml:space="preserve">Barredora mecánica de cepillo de 3658 mm ; 6 m3 </v>
      </c>
      <c r="C36" s="773"/>
      <c r="D36" s="773"/>
      <c r="E36" s="773"/>
      <c r="F36" s="773"/>
      <c r="G36" s="773"/>
      <c r="H36" s="774"/>
      <c r="I36" s="222"/>
      <c r="J36" s="223"/>
      <c r="K36" s="224">
        <f>VLOOKUP(A36,EQUIPOS!A6:D163,4,FALSE)</f>
        <v>78628.062695855289</v>
      </c>
      <c r="L36" s="225"/>
      <c r="M36" s="226">
        <v>300</v>
      </c>
      <c r="N36" s="227">
        <f>K36/M36</f>
        <v>262.09354231951761</v>
      </c>
    </row>
    <row r="37" spans="1:14">
      <c r="A37" s="113" t="s">
        <v>817</v>
      </c>
      <c r="B37" s="772" t="str">
        <f>VLOOKUP(A37,EQUIPOS!A7:D154,3,FALSE)</f>
        <v>Cargador : Potencia en el volante 110 hp, Clasificación de RPM del motor 2300.</v>
      </c>
      <c r="C37" s="773"/>
      <c r="D37" s="773"/>
      <c r="E37" s="773"/>
      <c r="F37" s="773"/>
      <c r="G37" s="773"/>
      <c r="H37" s="774"/>
      <c r="I37" s="222"/>
      <c r="J37" s="223"/>
      <c r="K37" s="224">
        <f>VLOOKUP(A37,EQUIPOS!A7:D164,4,FALSE)</f>
        <v>188582.55310491435</v>
      </c>
      <c r="L37" s="225"/>
      <c r="M37" s="226">
        <v>300</v>
      </c>
      <c r="N37" s="227">
        <f>K37/M37</f>
        <v>628.60851034971449</v>
      </c>
    </row>
    <row r="38" spans="1:14">
      <c r="A38" t="s">
        <v>917</v>
      </c>
      <c r="B38" s="772" t="str">
        <f>VLOOKUP(A38,EQUIPOS!A8:D154,3,FALSE)</f>
        <v>Fresadora de pavimento, potencia 255 HP, peso 19 Ton, PROFUNDIDAD DE CORTE 305 mm</v>
      </c>
      <c r="C38" s="773"/>
      <c r="D38" s="773"/>
      <c r="E38" s="773"/>
      <c r="F38" s="773"/>
      <c r="G38" s="773"/>
      <c r="H38" s="774"/>
      <c r="I38" s="222"/>
      <c r="J38" s="223"/>
      <c r="K38" s="224">
        <f>VLOOKUP(A38,EQUIPOS!A8:D165,4,FALSE)</f>
        <v>549116.83560594718</v>
      </c>
      <c r="L38" s="225"/>
      <c r="M38" s="226">
        <v>300</v>
      </c>
      <c r="N38" s="227">
        <f>K38/M38</f>
        <v>1830.3894520198239</v>
      </c>
    </row>
    <row r="39" spans="1:14">
      <c r="B39" s="772"/>
      <c r="C39" s="773"/>
      <c r="D39" s="773"/>
      <c r="E39" s="773"/>
      <c r="F39" s="773"/>
      <c r="G39" s="773"/>
      <c r="H39" s="774"/>
      <c r="I39" s="775"/>
      <c r="J39" s="756"/>
      <c r="K39" s="224"/>
      <c r="L39" s="776"/>
      <c r="M39" s="777"/>
      <c r="N39" s="227"/>
    </row>
    <row r="40" spans="1:14">
      <c r="B40" s="772"/>
      <c r="C40" s="773"/>
      <c r="D40" s="773"/>
      <c r="E40" s="778"/>
      <c r="F40" s="773"/>
      <c r="G40" s="773"/>
      <c r="H40" s="774"/>
      <c r="I40" s="36"/>
      <c r="J40" s="37"/>
      <c r="K40" s="229"/>
      <c r="L40" s="231"/>
      <c r="M40" s="232"/>
      <c r="N40" s="233"/>
    </row>
    <row r="41" spans="1:14">
      <c r="B41" s="779" t="s">
        <v>2105</v>
      </c>
      <c r="C41" s="780"/>
      <c r="D41" s="780"/>
      <c r="E41" s="38"/>
      <c r="F41" s="39"/>
      <c r="G41" s="39"/>
      <c r="H41" s="40"/>
      <c r="I41" s="36"/>
      <c r="J41" s="37"/>
      <c r="K41" s="234"/>
      <c r="L41" s="231"/>
      <c r="M41" s="351">
        <v>0.01</v>
      </c>
      <c r="N41" s="295">
        <f>N75*M41</f>
        <v>1.0431749166666666</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2722.1346796057228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B48" s="43"/>
      <c r="C48" s="236"/>
      <c r="D48" s="236"/>
      <c r="E48" s="236"/>
      <c r="F48" s="236"/>
      <c r="G48" s="236"/>
      <c r="H48" s="236"/>
      <c r="I48" s="223"/>
      <c r="J48" s="200"/>
      <c r="K48" s="237"/>
      <c r="L48" s="222"/>
      <c r="M48" s="352"/>
      <c r="N48" s="227"/>
    </row>
    <row r="49" spans="1:14">
      <c r="A49" s="108"/>
      <c r="B49" s="43"/>
      <c r="C49" s="236"/>
      <c r="D49" s="236"/>
      <c r="E49" s="236"/>
      <c r="F49" s="236"/>
      <c r="G49" s="236"/>
      <c r="H49" s="236"/>
      <c r="I49" s="223"/>
      <c r="J49" s="200"/>
      <c r="K49" s="237"/>
      <c r="L49" s="222"/>
      <c r="M49" s="352"/>
      <c r="N49" s="227"/>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ht="15.75" thickBot="1">
      <c r="B52" s="754"/>
      <c r="C52" s="755"/>
      <c r="D52" s="755"/>
      <c r="E52" s="755"/>
      <c r="F52" s="755"/>
      <c r="G52" s="755"/>
      <c r="H52" s="755"/>
      <c r="I52" s="756"/>
      <c r="J52" s="42"/>
      <c r="K52" s="44"/>
      <c r="L52" s="757"/>
      <c r="M52" s="758"/>
      <c r="N52" s="45"/>
    </row>
    <row r="53" spans="1:14" ht="15.75" thickBot="1">
      <c r="B53" s="759" t="s">
        <v>2072</v>
      </c>
      <c r="C53" s="760"/>
      <c r="D53" s="760"/>
      <c r="E53" s="760"/>
      <c r="F53" s="760"/>
      <c r="G53" s="760"/>
      <c r="H53" s="760"/>
      <c r="I53" s="760"/>
      <c r="J53" s="760"/>
      <c r="K53" s="760"/>
      <c r="L53" s="760"/>
      <c r="M53" s="761"/>
      <c r="N53" s="344"/>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1887</v>
      </c>
      <c r="B58" s="46" t="str">
        <f>VLOOKUP(A58,TRANSPORTE!A5:D117,3,FALSE)</f>
        <v>Transporte de material fresado</v>
      </c>
      <c r="C58" s="272"/>
      <c r="D58" s="272"/>
      <c r="E58" s="272"/>
      <c r="F58" s="272"/>
      <c r="G58" s="272"/>
      <c r="H58" s="266" t="s">
        <v>2122</v>
      </c>
      <c r="I58" s="363">
        <v>6.5000000000000002E-2</v>
      </c>
      <c r="J58" s="241">
        <v>1</v>
      </c>
      <c r="K58" s="363">
        <f>I58*J58</f>
        <v>6.5000000000000002E-2</v>
      </c>
      <c r="L58" s="763">
        <f>VLOOKUP(A58,TRANSPORTE!A5:D117,4,FALSE)</f>
        <v>1355.0479121462611</v>
      </c>
      <c r="M58" s="764"/>
      <c r="N58" s="242">
        <f>K58*L58</f>
        <v>88.078114289506971</v>
      </c>
    </row>
    <row r="59" spans="1:14">
      <c r="B59" s="46"/>
      <c r="C59" s="47"/>
      <c r="D59" s="47"/>
      <c r="E59" s="47"/>
      <c r="F59" s="47"/>
      <c r="G59" s="47"/>
      <c r="H59" s="243"/>
      <c r="I59" s="234"/>
      <c r="J59" s="234"/>
      <c r="K59" s="234"/>
      <c r="L59" s="244"/>
      <c r="M59" s="245"/>
      <c r="N59" s="246"/>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N58+N59+N60+N61+N62</f>
        <v>88.078114289506971</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788"/>
      <c r="N68" s="98" t="s">
        <v>2071</v>
      </c>
    </row>
    <row r="69" spans="1:15">
      <c r="A69" t="s">
        <v>710</v>
      </c>
      <c r="B69" s="49" t="str">
        <f>VLOOKUP(A69,'MANO DE OBRA'!A8:D68,3,FALSE)</f>
        <v>Obrero (4)</v>
      </c>
      <c r="C69" s="47"/>
      <c r="D69" s="47"/>
      <c r="E69" s="47"/>
      <c r="F69" s="47"/>
      <c r="G69" s="47"/>
      <c r="H69" s="47"/>
      <c r="I69" s="247">
        <f>K69/J69*100</f>
        <v>135330.79999999999</v>
      </c>
      <c r="J69" s="248">
        <v>185</v>
      </c>
      <c r="K69" s="249">
        <f>VLOOKUP(A69,'MANO DE OBRA'!A8:D99,4,FALSE)</f>
        <v>250361.97999999998</v>
      </c>
      <c r="L69" s="50"/>
      <c r="M69" s="250">
        <v>2400</v>
      </c>
      <c r="N69" s="345">
        <f>K69/M69</f>
        <v>104.31749166666665</v>
      </c>
      <c r="O69" s="106"/>
    </row>
    <row r="70" spans="1:15">
      <c r="B70" s="49"/>
      <c r="C70" s="47"/>
      <c r="D70" s="47"/>
      <c r="E70" s="47"/>
      <c r="F70" s="47"/>
      <c r="G70" s="47"/>
      <c r="H70" s="47"/>
      <c r="I70" s="247"/>
      <c r="J70" s="248"/>
      <c r="K70" s="249"/>
      <c r="L70" s="50"/>
      <c r="M70" s="254"/>
      <c r="N70" s="345"/>
    </row>
    <row r="71" spans="1:15">
      <c r="B71" s="49"/>
      <c r="C71" s="47"/>
      <c r="D71" s="47"/>
      <c r="E71" s="47"/>
      <c r="F71" s="47"/>
      <c r="G71" s="47"/>
      <c r="H71" s="47"/>
      <c r="I71" s="234"/>
      <c r="J71" s="252"/>
      <c r="K71" s="253"/>
      <c r="L71" s="50"/>
      <c r="M71" s="255"/>
      <c r="N71" s="251"/>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ht="15.75" thickBot="1">
      <c r="B74" s="746"/>
      <c r="C74" s="747"/>
      <c r="D74" s="747"/>
      <c r="E74" s="747"/>
      <c r="F74" s="747"/>
      <c r="G74" s="747"/>
      <c r="H74" s="747"/>
      <c r="I74" s="124"/>
      <c r="J74" s="124"/>
      <c r="K74" s="124"/>
      <c r="L74" s="847"/>
      <c r="M74" s="847"/>
      <c r="N74" s="45"/>
    </row>
    <row r="75" spans="1:15" ht="15.75" thickBot="1">
      <c r="B75" s="765" t="s">
        <v>2072</v>
      </c>
      <c r="C75" s="766"/>
      <c r="D75" s="766"/>
      <c r="E75" s="766"/>
      <c r="F75" s="766"/>
      <c r="G75" s="766"/>
      <c r="H75" s="766"/>
      <c r="I75" s="766"/>
      <c r="J75" s="766"/>
      <c r="K75" s="766"/>
      <c r="L75" s="766"/>
      <c r="M75" s="767"/>
      <c r="N75" s="256">
        <f>SUM(N69:N74)</f>
        <v>104.31749166666665</v>
      </c>
    </row>
    <row r="76" spans="1:15" ht="15.75" thickBot="1">
      <c r="B76" s="33"/>
      <c r="C76" s="34"/>
      <c r="D76" s="34"/>
      <c r="E76" s="34"/>
      <c r="F76" s="34"/>
      <c r="G76" s="34"/>
      <c r="H76" s="34"/>
      <c r="I76" s="34"/>
      <c r="J76" s="34"/>
      <c r="K76" s="34"/>
      <c r="L76" s="34"/>
      <c r="M76" s="34"/>
      <c r="N76" s="35"/>
    </row>
    <row r="77" spans="1:15" ht="15.75" thickBot="1">
      <c r="B77" s="759" t="s">
        <v>2085</v>
      </c>
      <c r="C77" s="760"/>
      <c r="D77" s="760"/>
      <c r="E77" s="760"/>
      <c r="F77" s="760"/>
      <c r="G77" s="760"/>
      <c r="H77" s="760"/>
      <c r="I77" s="760"/>
      <c r="J77" s="760"/>
      <c r="K77" s="760"/>
      <c r="L77" s="760"/>
      <c r="M77" s="761"/>
      <c r="N77" s="99">
        <f>N43+N53+N64+N75</f>
        <v>2914.5302855618966</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750" t="s">
        <v>2110</v>
      </c>
      <c r="C81" s="751"/>
      <c r="D81" s="751"/>
      <c r="E81" s="751"/>
      <c r="F81" s="751"/>
      <c r="G81" s="751"/>
      <c r="H81" s="751"/>
      <c r="I81" s="269"/>
      <c r="J81" s="289"/>
      <c r="K81" s="257" t="s">
        <v>2087</v>
      </c>
      <c r="L81" s="789" t="s">
        <v>2088</v>
      </c>
      <c r="M81" s="790"/>
      <c r="N81" s="258"/>
    </row>
    <row r="82" spans="1:14">
      <c r="B82" s="791" t="s">
        <v>2111</v>
      </c>
      <c r="C82" s="792"/>
      <c r="D82" s="792"/>
      <c r="E82" s="792"/>
      <c r="F82" s="792"/>
      <c r="G82" s="792"/>
      <c r="H82" s="792"/>
      <c r="I82" s="87"/>
      <c r="J82" s="88"/>
      <c r="K82" s="259">
        <v>0.2</v>
      </c>
      <c r="L82" s="793">
        <f>N77*K82</f>
        <v>582.90605711237936</v>
      </c>
      <c r="M82" s="794"/>
      <c r="N82" s="51"/>
    </row>
    <row r="83" spans="1:14">
      <c r="B83" s="89" t="s">
        <v>2090</v>
      </c>
      <c r="C83" s="90"/>
      <c r="D83" s="90"/>
      <c r="E83" s="90"/>
      <c r="F83" s="90"/>
      <c r="G83" s="90"/>
      <c r="H83" s="90"/>
      <c r="I83" s="87"/>
      <c r="J83" s="88"/>
      <c r="K83" s="259">
        <v>0.05</v>
      </c>
      <c r="L83" s="793">
        <f>N77*K83</f>
        <v>145.72651427809484</v>
      </c>
      <c r="M83" s="794"/>
      <c r="N83" s="51"/>
    </row>
    <row r="84" spans="1:14" ht="15.75" thickBot="1">
      <c r="B84" s="91" t="s">
        <v>2091</v>
      </c>
      <c r="C84" s="92"/>
      <c r="D84" s="92"/>
      <c r="E84" s="92"/>
      <c r="F84" s="92"/>
      <c r="G84" s="92"/>
      <c r="H84" s="92"/>
      <c r="I84" s="93"/>
      <c r="J84" s="94"/>
      <c r="K84" s="260">
        <v>0.05</v>
      </c>
      <c r="L84" s="795">
        <f>N77*K84</f>
        <v>145.72651427809484</v>
      </c>
      <c r="M84" s="796"/>
      <c r="N84" s="51"/>
    </row>
    <row r="85" spans="1:14" ht="15.75" thickBot="1">
      <c r="B85" s="759" t="s">
        <v>2072</v>
      </c>
      <c r="C85" s="760"/>
      <c r="D85" s="760"/>
      <c r="E85" s="760"/>
      <c r="F85" s="760"/>
      <c r="G85" s="760"/>
      <c r="H85" s="760"/>
      <c r="I85" s="760"/>
      <c r="J85" s="760"/>
      <c r="K85" s="760"/>
      <c r="L85" s="760"/>
      <c r="M85" s="761"/>
      <c r="N85" s="52">
        <f>L82+L83+L84</f>
        <v>874.35908566856892</v>
      </c>
    </row>
    <row r="86" spans="1:14" ht="15.75" thickBot="1">
      <c r="B86" s="33"/>
      <c r="C86" s="34"/>
      <c r="D86" s="34"/>
      <c r="E86" s="34"/>
      <c r="F86" s="34"/>
      <c r="G86" s="34"/>
      <c r="H86" s="34"/>
      <c r="I86" s="34"/>
      <c r="J86" s="34"/>
      <c r="K86" s="34"/>
      <c r="L86" s="34"/>
      <c r="M86" s="34"/>
      <c r="N86" s="35"/>
    </row>
    <row r="87" spans="1:14" ht="15.75" thickBot="1">
      <c r="A87" t="s">
        <v>2114</v>
      </c>
      <c r="B87" s="759" t="s">
        <v>2113</v>
      </c>
      <c r="C87" s="760"/>
      <c r="D87" s="760"/>
      <c r="E87" s="760"/>
      <c r="F87" s="760"/>
      <c r="G87" s="760"/>
      <c r="H87" s="760"/>
      <c r="I87" s="760"/>
      <c r="J87" s="760"/>
      <c r="K87" s="760"/>
      <c r="L87" s="760"/>
      <c r="M87" s="761"/>
      <c r="N87" s="166">
        <f>N77+N85</f>
        <v>3788.8893712304653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3" t="s">
        <v>2097</v>
      </c>
      <c r="C97" s="204"/>
      <c r="D97" s="204"/>
      <c r="E97" s="204"/>
      <c r="F97" s="204"/>
      <c r="G97" s="204"/>
      <c r="H97" s="204"/>
      <c r="I97" s="204"/>
      <c r="J97" s="204"/>
      <c r="K97" s="204"/>
      <c r="L97" s="204"/>
      <c r="M97" s="204"/>
      <c r="N97" s="205"/>
    </row>
    <row r="98" spans="2:14">
      <c r="B98" s="206"/>
      <c r="C98" s="207"/>
      <c r="D98" s="207"/>
      <c r="E98" s="207"/>
      <c r="F98" s="207"/>
      <c r="G98" s="207"/>
      <c r="H98" s="207"/>
      <c r="I98" s="207"/>
      <c r="J98" s="207"/>
      <c r="K98" s="207"/>
      <c r="L98" s="207"/>
      <c r="M98" s="207"/>
      <c r="N98" s="208"/>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ht="15.75" thickBot="1">
      <c r="B101" s="209"/>
      <c r="C101" s="210"/>
      <c r="D101" s="210"/>
      <c r="E101" s="210"/>
      <c r="F101" s="210"/>
      <c r="G101" s="210"/>
      <c r="H101" s="210"/>
      <c r="I101" s="210"/>
      <c r="J101" s="210"/>
      <c r="K101" s="210"/>
      <c r="L101" s="210"/>
      <c r="M101" s="210"/>
      <c r="N101" s="211"/>
    </row>
    <row r="102" spans="2:14">
      <c r="B102" s="212"/>
      <c r="C102" s="213"/>
      <c r="D102" s="213"/>
      <c r="E102" s="213"/>
      <c r="F102" s="213"/>
      <c r="G102" s="213"/>
      <c r="H102" s="213"/>
      <c r="I102" s="213"/>
      <c r="J102" s="213"/>
      <c r="K102" s="213"/>
      <c r="L102" s="213"/>
      <c r="M102" s="213"/>
      <c r="N102" s="214"/>
    </row>
    <row r="103" spans="2:14">
      <c r="B103" s="198" t="s">
        <v>2098</v>
      </c>
      <c r="C103" s="31"/>
      <c r="D103" s="31"/>
      <c r="E103" s="31"/>
      <c r="F103" s="31"/>
      <c r="G103" s="31"/>
      <c r="H103" s="31"/>
      <c r="I103" s="31"/>
      <c r="J103" s="31"/>
      <c r="K103" s="31"/>
      <c r="L103" s="31"/>
      <c r="M103" s="31"/>
      <c r="N103" s="32"/>
    </row>
    <row r="104" spans="2:14" ht="15" customHeight="1">
      <c r="B104" s="797" t="s">
        <v>2099</v>
      </c>
      <c r="C104" s="798"/>
      <c r="D104" s="798"/>
      <c r="E104" s="798"/>
      <c r="F104" s="798"/>
      <c r="G104" s="798"/>
      <c r="H104" s="798"/>
      <c r="I104" s="798"/>
      <c r="J104" s="798"/>
      <c r="K104" s="798"/>
      <c r="L104" s="798"/>
      <c r="M104" s="798"/>
      <c r="N104" s="799"/>
    </row>
    <row r="105" spans="2:14" ht="15" customHeight="1">
      <c r="B105" s="797"/>
      <c r="C105" s="798"/>
      <c r="D105" s="798"/>
      <c r="E105" s="798"/>
      <c r="F105" s="798"/>
      <c r="G105" s="798"/>
      <c r="H105" s="798"/>
      <c r="I105" s="798"/>
      <c r="J105" s="798"/>
      <c r="K105" s="798"/>
      <c r="L105" s="798"/>
      <c r="M105" s="798"/>
      <c r="N105" s="799"/>
    </row>
    <row r="106" spans="2:14" ht="30" customHeight="1">
      <c r="B106" s="800" t="s">
        <v>2100</v>
      </c>
      <c r="C106" s="801"/>
      <c r="D106" s="801"/>
      <c r="E106" s="801"/>
      <c r="F106" s="801"/>
      <c r="G106" s="801"/>
      <c r="H106" s="801"/>
      <c r="I106" s="801"/>
      <c r="J106" s="801"/>
      <c r="K106" s="801"/>
      <c r="L106" s="801"/>
      <c r="M106" s="801"/>
      <c r="N106" s="802"/>
    </row>
    <row r="107" spans="2:14">
      <c r="B107" s="800"/>
      <c r="C107" s="801"/>
      <c r="D107" s="801"/>
      <c r="E107" s="801"/>
      <c r="F107" s="801"/>
      <c r="G107" s="801"/>
      <c r="H107" s="801"/>
      <c r="I107" s="801"/>
      <c r="J107" s="801"/>
      <c r="K107" s="801"/>
      <c r="L107" s="801"/>
      <c r="M107" s="801"/>
      <c r="N107" s="802"/>
    </row>
    <row r="108" spans="2:14">
      <c r="B108" s="286"/>
      <c r="C108" s="287"/>
      <c r="D108" s="287"/>
      <c r="E108" s="287"/>
      <c r="F108" s="287"/>
      <c r="G108" s="287"/>
      <c r="H108" s="287"/>
      <c r="I108" s="287"/>
      <c r="J108" s="287"/>
      <c r="K108" s="287"/>
      <c r="L108" s="287"/>
      <c r="M108" s="287"/>
      <c r="N108" s="288"/>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198"/>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736"/>
      <c r="K117" s="736"/>
      <c r="L117" s="736"/>
      <c r="M117" s="736"/>
      <c r="N117" s="737"/>
    </row>
    <row r="118" spans="2:14" ht="15.75" thickBot="1">
      <c r="B118" s="216" t="s">
        <v>2103</v>
      </c>
      <c r="C118" s="343"/>
      <c r="D118" s="343"/>
      <c r="E118" s="57"/>
      <c r="F118" s="57"/>
      <c r="G118" s="57"/>
      <c r="H118" s="57"/>
      <c r="I118" s="57"/>
      <c r="J118" s="738"/>
      <c r="K118" s="738"/>
      <c r="L118" s="738"/>
      <c r="M118" s="738"/>
      <c r="N118"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topLeftCell="A37" zoomScale="78" zoomScaleNormal="78" workbookViewId="0">
      <selection activeCell="M69" sqref="M69"/>
    </sheetView>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350</v>
      </c>
      <c r="C31" s="81" t="s">
        <v>2191</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821</v>
      </c>
      <c r="B36" s="772" t="str">
        <f>VLOOKUP(A36,EQUIPOS!A6:D154,3,FALSE)</f>
        <v xml:space="preserve">Carrotanque de agua(1000 Galones) </v>
      </c>
      <c r="C36" s="773"/>
      <c r="D36" s="773"/>
      <c r="E36" s="773"/>
      <c r="F36" s="773"/>
      <c r="G36" s="773"/>
      <c r="H36" s="774"/>
      <c r="I36" s="222"/>
      <c r="J36" s="223"/>
      <c r="K36" s="224">
        <f>VLOOKUP(A36,EQUIPOS!A6:D163,4,FALSE)</f>
        <v>70220.503352192478</v>
      </c>
      <c r="L36" s="225"/>
      <c r="M36" s="226">
        <v>18</v>
      </c>
      <c r="N36" s="227">
        <f>K36/M36</f>
        <v>3901.1390751218041</v>
      </c>
    </row>
    <row r="37" spans="1:14">
      <c r="A37" s="113" t="s">
        <v>823</v>
      </c>
      <c r="B37" s="772" t="str">
        <f>VLOOKUP(A37,EQUIPOS!A7:D154,3,FALSE)</f>
        <v>Carrotanque Irrigador de asfalto, 1000 GALONES DE CAPACIDAD</v>
      </c>
      <c r="C37" s="773"/>
      <c r="D37" s="773"/>
      <c r="E37" s="773"/>
      <c r="F37" s="773"/>
      <c r="G37" s="773"/>
      <c r="H37" s="774"/>
      <c r="I37" s="222"/>
      <c r="J37" s="223"/>
      <c r="K37" s="224">
        <f>VLOOKUP(A37,EQUIPOS!A7:D164,4,FALSE)</f>
        <v>128742.9062603546</v>
      </c>
      <c r="L37" s="225"/>
      <c r="M37" s="226">
        <v>18</v>
      </c>
      <c r="N37" s="227">
        <f>K37/M37</f>
        <v>7152.3836811308111</v>
      </c>
    </row>
    <row r="38" spans="1:14">
      <c r="A38" t="s">
        <v>959</v>
      </c>
      <c r="B38" s="772" t="str">
        <f>VLOOKUP(A38,EQUIPOS!A8:D154,3,FALSE)</f>
        <v>Motoniveladora  potencia 215 HP, ancho de cuchilla 4,27 m, peso 18 ton.</v>
      </c>
      <c r="C38" s="773"/>
      <c r="D38" s="773"/>
      <c r="E38" s="773"/>
      <c r="F38" s="773"/>
      <c r="G38" s="773"/>
      <c r="H38" s="774"/>
      <c r="I38" s="222"/>
      <c r="J38" s="223"/>
      <c r="K38" s="224">
        <f>VLOOKUP(A38,EQUIPOS!A8:D165,4,FALSE)</f>
        <v>222749.75120110402</v>
      </c>
      <c r="L38" s="225"/>
      <c r="M38" s="226">
        <v>18</v>
      </c>
      <c r="N38" s="227">
        <f>K38/M38</f>
        <v>12374.986177839113</v>
      </c>
    </row>
    <row r="39" spans="1:14">
      <c r="A39" t="s">
        <v>991</v>
      </c>
      <c r="B39" s="772" t="str">
        <f>VLOOKUP(A39,EQUIPOS!A9:D154,3,FALSE)</f>
        <v xml:space="preserve">Recicladora, potencia 430HP </v>
      </c>
      <c r="C39" s="773"/>
      <c r="D39" s="773"/>
      <c r="E39" s="773"/>
      <c r="F39" s="773"/>
      <c r="G39" s="773"/>
      <c r="H39" s="774"/>
      <c r="I39" s="775"/>
      <c r="J39" s="756"/>
      <c r="K39" s="224">
        <f>VLOOKUP(A39,EQUIPOS!A9:D166,4,FALSE)</f>
        <v>566493.94363887527</v>
      </c>
      <c r="L39" s="776">
        <v>18</v>
      </c>
      <c r="M39" s="777"/>
      <c r="N39" s="227">
        <f>K39/L39</f>
        <v>31471.885757715292</v>
      </c>
    </row>
    <row r="40" spans="1:14">
      <c r="A40" t="s">
        <v>1075</v>
      </c>
      <c r="B40" s="772" t="str">
        <f>VLOOKUP(A40,EQUIPOS!A10:D154,3,FALSE)</f>
        <v xml:space="preserve">Vibrocompatador, potencia 153 HP, peso 10 Ton. </v>
      </c>
      <c r="C40" s="773"/>
      <c r="D40" s="773"/>
      <c r="E40" s="773"/>
      <c r="F40" s="773"/>
      <c r="G40" s="773"/>
      <c r="H40" s="774"/>
      <c r="I40" s="36"/>
      <c r="J40" s="37"/>
      <c r="K40" s="224">
        <f>VLOOKUP(A40,EQUIPOS!A10:D167,4,FALSE)</f>
        <v>131864.31094790224</v>
      </c>
      <c r="L40" s="231"/>
      <c r="M40" s="232">
        <v>18</v>
      </c>
      <c r="N40" s="227">
        <f>K40/M40</f>
        <v>7325.7950526612358</v>
      </c>
    </row>
    <row r="41" spans="1:14">
      <c r="B41" s="779" t="s">
        <v>2105</v>
      </c>
      <c r="C41" s="780"/>
      <c r="D41" s="780"/>
      <c r="E41" s="38"/>
      <c r="F41" s="39"/>
      <c r="G41" s="39"/>
      <c r="H41" s="40"/>
      <c r="I41" s="36"/>
      <c r="J41" s="37"/>
      <c r="K41" s="234"/>
      <c r="L41" s="231"/>
      <c r="M41" s="351">
        <v>0.01</v>
      </c>
      <c r="N41" s="295">
        <f>N75*M41</f>
        <v>33.488139834333886</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62259.67788430259</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1173</v>
      </c>
      <c r="B48" s="43" t="str">
        <f>VLOOKUP(A48,MATERIALES!A5:D373,3,FALSE)</f>
        <v>Arena lavada</v>
      </c>
      <c r="C48" s="236"/>
      <c r="D48" s="236"/>
      <c r="E48" s="236"/>
      <c r="F48" s="236"/>
      <c r="G48" s="236"/>
      <c r="H48" s="236"/>
      <c r="I48" s="223"/>
      <c r="J48" s="200" t="str">
        <f>VLOOKUP(A48,MATERIALES!A4:D640,2,FALSE)</f>
        <v>m3</v>
      </c>
      <c r="K48" s="237">
        <v>3.5000000000000003E-2</v>
      </c>
      <c r="L48" s="222"/>
      <c r="M48" s="352">
        <f>VLOOKUP(A48,MATERIALES!A5:D396,4,FALSE)</f>
        <v>70430.365033705835</v>
      </c>
      <c r="N48" s="227">
        <f>K48*M48</f>
        <v>2465.0627761797045</v>
      </c>
    </row>
    <row r="49" spans="1:14">
      <c r="A49" s="108" t="s">
        <v>1115</v>
      </c>
      <c r="B49" s="43" t="str">
        <f>VLOOKUP(A49,MATERIALES!A6:D373,3,FALSE)</f>
        <v>Agregado petreo para mezclas asfálticas</v>
      </c>
      <c r="C49" s="236"/>
      <c r="D49" s="236"/>
      <c r="E49" s="236"/>
      <c r="F49" s="236"/>
      <c r="G49" s="236"/>
      <c r="H49" s="236"/>
      <c r="I49" s="223"/>
      <c r="J49" s="200" t="str">
        <f>VLOOKUP(A49,MATERIALES!A5:D641,2,FALSE)</f>
        <v>m3</v>
      </c>
      <c r="K49" s="237">
        <v>0.25</v>
      </c>
      <c r="L49" s="222"/>
      <c r="M49" s="352">
        <f>VLOOKUP(A49,MATERIALES!A6:D397,4,FALSE)</f>
        <v>59296.793481808119</v>
      </c>
      <c r="N49" s="227">
        <f>K49*M49</f>
        <v>14824.19837045203</v>
      </c>
    </row>
    <row r="50" spans="1:14">
      <c r="B50" s="43"/>
      <c r="C50" s="236"/>
      <c r="D50" s="236"/>
      <c r="E50" s="236"/>
      <c r="F50" s="236"/>
      <c r="G50" s="236"/>
      <c r="H50" s="236"/>
      <c r="I50" s="223"/>
      <c r="J50" s="200"/>
      <c r="K50" s="237"/>
      <c r="L50" s="222"/>
      <c r="M50" s="238"/>
      <c r="N50" s="239"/>
    </row>
    <row r="51" spans="1:14">
      <c r="B51" s="43"/>
      <c r="C51" s="236"/>
      <c r="D51" s="236"/>
      <c r="E51" s="236"/>
      <c r="F51" s="236"/>
      <c r="G51" s="236"/>
      <c r="H51" s="236"/>
      <c r="I51" s="223"/>
      <c r="J51" s="200"/>
      <c r="K51" s="237"/>
      <c r="L51" s="222"/>
      <c r="M51" s="238"/>
      <c r="N51" s="239"/>
    </row>
    <row r="52" spans="1:14" ht="15.75" thickBot="1">
      <c r="B52" s="754"/>
      <c r="C52" s="755"/>
      <c r="D52" s="755"/>
      <c r="E52" s="755"/>
      <c r="F52" s="755"/>
      <c r="G52" s="755"/>
      <c r="H52" s="755"/>
      <c r="I52" s="756"/>
      <c r="J52" s="42"/>
      <c r="K52" s="44"/>
      <c r="L52" s="757"/>
      <c r="M52" s="758"/>
      <c r="N52" s="45"/>
    </row>
    <row r="53" spans="1:14" ht="15.75" thickBot="1">
      <c r="B53" s="759" t="s">
        <v>2072</v>
      </c>
      <c r="C53" s="760"/>
      <c r="D53" s="760"/>
      <c r="E53" s="760"/>
      <c r="F53" s="760"/>
      <c r="G53" s="760"/>
      <c r="H53" s="760"/>
      <c r="I53" s="760"/>
      <c r="J53" s="760"/>
      <c r="K53" s="760"/>
      <c r="L53" s="760"/>
      <c r="M53" s="761"/>
      <c r="N53" s="344">
        <f>SUM(N48:N52)</f>
        <v>17289.261146631736</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1834</v>
      </c>
      <c r="B58" s="46" t="str">
        <f>VLOOKUP(A58,TRANSPORTE!A5:D117,3,FALSE)</f>
        <v>Transporte de agregados pétreos</v>
      </c>
      <c r="C58" s="272"/>
      <c r="D58" s="272"/>
      <c r="E58" s="272"/>
      <c r="F58" s="272"/>
      <c r="G58" s="272"/>
      <c r="H58" s="266" t="s">
        <v>2122</v>
      </c>
      <c r="I58" s="363">
        <v>0.28500000000000003</v>
      </c>
      <c r="J58" s="241">
        <v>1</v>
      </c>
      <c r="K58" s="363">
        <f>I58*J58</f>
        <v>0.28500000000000003</v>
      </c>
      <c r="L58" s="763">
        <f>VLOOKUP(A58,TRANSPORTE!A5:D117,4,FALSE)</f>
        <v>1355.0479121462611</v>
      </c>
      <c r="M58" s="764"/>
      <c r="N58" s="242">
        <f>K58*L58</f>
        <v>386.18865496168445</v>
      </c>
    </row>
    <row r="59" spans="1:14">
      <c r="B59" s="46"/>
      <c r="C59" s="47"/>
      <c r="D59" s="47"/>
      <c r="E59" s="47"/>
      <c r="F59" s="47"/>
      <c r="G59" s="47"/>
      <c r="H59" s="243"/>
      <c r="I59" s="234"/>
      <c r="J59" s="234"/>
      <c r="K59" s="234"/>
      <c r="L59" s="244"/>
      <c r="M59" s="245"/>
      <c r="N59" s="246"/>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N58+N59+N60+N61+N62</f>
        <v>386.18865496168445</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788"/>
      <c r="N68" s="98" t="s">
        <v>2071</v>
      </c>
    </row>
    <row r="69" spans="1:15">
      <c r="A69" t="s">
        <v>714</v>
      </c>
      <c r="B69" s="49" t="str">
        <f>VLOOKUP(A69,'MANO DE OBRA'!A8:D68,3,FALSE)</f>
        <v>Obrero (6)</v>
      </c>
      <c r="C69" s="47"/>
      <c r="D69" s="47"/>
      <c r="E69" s="47"/>
      <c r="F69" s="47"/>
      <c r="G69" s="47"/>
      <c r="H69" s="47"/>
      <c r="I69" s="247">
        <f>K69/J69*100</f>
        <v>202996.19999999998</v>
      </c>
      <c r="J69" s="248">
        <v>185</v>
      </c>
      <c r="K69" s="249">
        <f>VLOOKUP(A69,'MANO DE OBRA'!A8:D99,4,FALSE)</f>
        <v>375542.97</v>
      </c>
      <c r="L69" s="50"/>
      <c r="M69" s="250">
        <v>144</v>
      </c>
      <c r="N69" s="345">
        <f>K69/M69</f>
        <v>2607.9372916666666</v>
      </c>
      <c r="O69" s="106"/>
    </row>
    <row r="70" spans="1:15">
      <c r="A70" t="s">
        <v>728</v>
      </c>
      <c r="B70" s="49" t="str">
        <f>VLOOKUP(A70,'MANO DE OBRA'!A8:D69,3,FALSE)</f>
        <v>Oficial</v>
      </c>
      <c r="C70" s="47"/>
      <c r="D70" s="47"/>
      <c r="E70" s="47"/>
      <c r="F70" s="47"/>
      <c r="G70" s="47"/>
      <c r="H70" s="47"/>
      <c r="I70" s="247">
        <f>K70/J70*100</f>
        <v>57668.23979157189</v>
      </c>
      <c r="J70" s="248">
        <v>185</v>
      </c>
      <c r="K70" s="249">
        <f>VLOOKUP(A70,'MANO DE OBRA'!A8:D100,4,FALSE)</f>
        <v>106686.24361440798</v>
      </c>
      <c r="L70" s="50"/>
      <c r="M70" s="254">
        <v>144</v>
      </c>
      <c r="N70" s="345">
        <f>K70/M70</f>
        <v>740.87669176672216</v>
      </c>
    </row>
    <row r="71" spans="1:15">
      <c r="B71" s="49"/>
      <c r="C71" s="47"/>
      <c r="D71" s="47"/>
      <c r="E71" s="47"/>
      <c r="F71" s="47"/>
      <c r="G71" s="47"/>
      <c r="H71" s="47"/>
      <c r="I71" s="247"/>
      <c r="J71" s="248"/>
      <c r="K71" s="249"/>
      <c r="L71" s="50"/>
      <c r="M71" s="255"/>
      <c r="N71" s="345"/>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ht="15.75" thickBot="1">
      <c r="B74" s="746"/>
      <c r="C74" s="747"/>
      <c r="D74" s="747"/>
      <c r="E74" s="747"/>
      <c r="F74" s="747"/>
      <c r="G74" s="747"/>
      <c r="H74" s="747"/>
      <c r="I74" s="124"/>
      <c r="J74" s="124"/>
      <c r="K74" s="124"/>
      <c r="L74" s="847"/>
      <c r="M74" s="847"/>
      <c r="N74" s="45"/>
    </row>
    <row r="75" spans="1:15" ht="15.75" thickBot="1">
      <c r="B75" s="765" t="s">
        <v>2072</v>
      </c>
      <c r="C75" s="766"/>
      <c r="D75" s="766"/>
      <c r="E75" s="766"/>
      <c r="F75" s="766"/>
      <c r="G75" s="766"/>
      <c r="H75" s="766"/>
      <c r="I75" s="766"/>
      <c r="J75" s="766"/>
      <c r="K75" s="766"/>
      <c r="L75" s="766"/>
      <c r="M75" s="767"/>
      <c r="N75" s="256">
        <f>SUM(N69:N74)</f>
        <v>3348.8139834333888</v>
      </c>
    </row>
    <row r="76" spans="1:15" ht="15.75" thickBot="1">
      <c r="B76" s="33"/>
      <c r="C76" s="34"/>
      <c r="D76" s="34"/>
      <c r="E76" s="34"/>
      <c r="F76" s="34"/>
      <c r="G76" s="34"/>
      <c r="H76" s="34"/>
      <c r="I76" s="34"/>
      <c r="J76" s="34"/>
      <c r="K76" s="34"/>
      <c r="L76" s="34"/>
      <c r="M76" s="34"/>
      <c r="N76" s="35"/>
    </row>
    <row r="77" spans="1:15" ht="15.75" thickBot="1">
      <c r="B77" s="759" t="s">
        <v>2085</v>
      </c>
      <c r="C77" s="760"/>
      <c r="D77" s="760"/>
      <c r="E77" s="760"/>
      <c r="F77" s="760"/>
      <c r="G77" s="760"/>
      <c r="H77" s="760"/>
      <c r="I77" s="760"/>
      <c r="J77" s="760"/>
      <c r="K77" s="760"/>
      <c r="L77" s="760"/>
      <c r="M77" s="761"/>
      <c r="N77" s="99">
        <f>N43+N53+N64+N75</f>
        <v>83283.941669329404</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750" t="s">
        <v>2110</v>
      </c>
      <c r="C81" s="751"/>
      <c r="D81" s="751"/>
      <c r="E81" s="751"/>
      <c r="F81" s="751"/>
      <c r="G81" s="751"/>
      <c r="H81" s="751"/>
      <c r="I81" s="269"/>
      <c r="J81" s="289"/>
      <c r="K81" s="257" t="s">
        <v>2087</v>
      </c>
      <c r="L81" s="789" t="s">
        <v>2088</v>
      </c>
      <c r="M81" s="790"/>
      <c r="N81" s="258"/>
    </row>
    <row r="82" spans="1:14">
      <c r="B82" s="791" t="s">
        <v>2111</v>
      </c>
      <c r="C82" s="792"/>
      <c r="D82" s="792"/>
      <c r="E82" s="792"/>
      <c r="F82" s="792"/>
      <c r="G82" s="792"/>
      <c r="H82" s="792"/>
      <c r="I82" s="87"/>
      <c r="J82" s="88"/>
      <c r="K82" s="259">
        <v>0.2</v>
      </c>
      <c r="L82" s="793">
        <f>N77*K82</f>
        <v>16656.788333865883</v>
      </c>
      <c r="M82" s="794"/>
      <c r="N82" s="51"/>
    </row>
    <row r="83" spans="1:14">
      <c r="B83" s="89" t="s">
        <v>2090</v>
      </c>
      <c r="C83" s="90"/>
      <c r="D83" s="90"/>
      <c r="E83" s="90"/>
      <c r="F83" s="90"/>
      <c r="G83" s="90"/>
      <c r="H83" s="90"/>
      <c r="I83" s="87"/>
      <c r="J83" s="88"/>
      <c r="K83" s="259">
        <v>0.05</v>
      </c>
      <c r="L83" s="793">
        <f>N77*K83</f>
        <v>4164.1970834664708</v>
      </c>
      <c r="M83" s="794"/>
      <c r="N83" s="51"/>
    </row>
    <row r="84" spans="1:14" ht="15.75" thickBot="1">
      <c r="B84" s="91" t="s">
        <v>2091</v>
      </c>
      <c r="C84" s="92"/>
      <c r="D84" s="92"/>
      <c r="E84" s="92"/>
      <c r="F84" s="92"/>
      <c r="G84" s="92"/>
      <c r="H84" s="92"/>
      <c r="I84" s="93"/>
      <c r="J84" s="94"/>
      <c r="K84" s="260">
        <v>0.05</v>
      </c>
      <c r="L84" s="795">
        <f>N77*K84</f>
        <v>4164.1970834664708</v>
      </c>
      <c r="M84" s="796"/>
      <c r="N84" s="51"/>
    </row>
    <row r="85" spans="1:14" ht="15.75" thickBot="1">
      <c r="B85" s="759" t="s">
        <v>2072</v>
      </c>
      <c r="C85" s="760"/>
      <c r="D85" s="760"/>
      <c r="E85" s="760"/>
      <c r="F85" s="760"/>
      <c r="G85" s="760"/>
      <c r="H85" s="760"/>
      <c r="I85" s="760"/>
      <c r="J85" s="760"/>
      <c r="K85" s="760"/>
      <c r="L85" s="760"/>
      <c r="M85" s="761"/>
      <c r="N85" s="52">
        <f>L82+L83+L84</f>
        <v>24985.182500798826</v>
      </c>
    </row>
    <row r="86" spans="1:14" ht="15.75" thickBot="1">
      <c r="B86" s="33"/>
      <c r="C86" s="34"/>
      <c r="D86" s="34"/>
      <c r="E86" s="34"/>
      <c r="F86" s="34"/>
      <c r="G86" s="34"/>
      <c r="H86" s="34"/>
      <c r="I86" s="34"/>
      <c r="J86" s="34"/>
      <c r="K86" s="34"/>
      <c r="L86" s="34"/>
      <c r="M86" s="34"/>
      <c r="N86" s="35"/>
    </row>
    <row r="87" spans="1:14" ht="15.75" thickBot="1">
      <c r="A87" t="s">
        <v>2114</v>
      </c>
      <c r="B87" s="759" t="s">
        <v>2113</v>
      </c>
      <c r="C87" s="760"/>
      <c r="D87" s="760"/>
      <c r="E87" s="760"/>
      <c r="F87" s="760"/>
      <c r="G87" s="760"/>
      <c r="H87" s="760"/>
      <c r="I87" s="760"/>
      <c r="J87" s="760"/>
      <c r="K87" s="760"/>
      <c r="L87" s="760"/>
      <c r="M87" s="761"/>
      <c r="N87" s="166">
        <f>N77+N85</f>
        <v>108269.12417012823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3" t="s">
        <v>2097</v>
      </c>
      <c r="C97" s="204"/>
      <c r="D97" s="204"/>
      <c r="E97" s="204"/>
      <c r="F97" s="204"/>
      <c r="G97" s="204"/>
      <c r="H97" s="204"/>
      <c r="I97" s="204"/>
      <c r="J97" s="204"/>
      <c r="K97" s="204"/>
      <c r="L97" s="204"/>
      <c r="M97" s="204"/>
      <c r="N97" s="205"/>
    </row>
    <row r="98" spans="2:14">
      <c r="B98" s="206"/>
      <c r="C98" s="207"/>
      <c r="D98" s="207"/>
      <c r="E98" s="207"/>
      <c r="F98" s="207"/>
      <c r="G98" s="207"/>
      <c r="H98" s="207"/>
      <c r="I98" s="207"/>
      <c r="J98" s="207"/>
      <c r="K98" s="207"/>
      <c r="L98" s="207"/>
      <c r="M98" s="207"/>
      <c r="N98" s="208"/>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ht="15.75" thickBot="1">
      <c r="B101" s="209"/>
      <c r="C101" s="210"/>
      <c r="D101" s="210"/>
      <c r="E101" s="210"/>
      <c r="F101" s="210"/>
      <c r="G101" s="210"/>
      <c r="H101" s="210"/>
      <c r="I101" s="210"/>
      <c r="J101" s="210"/>
      <c r="K101" s="210"/>
      <c r="L101" s="210"/>
      <c r="M101" s="210"/>
      <c r="N101" s="211"/>
    </row>
    <row r="102" spans="2:14">
      <c r="B102" s="212"/>
      <c r="C102" s="213"/>
      <c r="D102" s="213"/>
      <c r="E102" s="213"/>
      <c r="F102" s="213"/>
      <c r="G102" s="213"/>
      <c r="H102" s="213"/>
      <c r="I102" s="213"/>
      <c r="J102" s="213"/>
      <c r="K102" s="213"/>
      <c r="L102" s="213"/>
      <c r="M102" s="213"/>
      <c r="N102" s="214"/>
    </row>
    <row r="103" spans="2:14">
      <c r="B103" s="198" t="s">
        <v>2098</v>
      </c>
      <c r="C103" s="31"/>
      <c r="D103" s="31"/>
      <c r="E103" s="31"/>
      <c r="F103" s="31"/>
      <c r="G103" s="31"/>
      <c r="H103" s="31"/>
      <c r="I103" s="31"/>
      <c r="J103" s="31"/>
      <c r="K103" s="31"/>
      <c r="L103" s="31"/>
      <c r="M103" s="31"/>
      <c r="N103" s="32"/>
    </row>
    <row r="104" spans="2:14" ht="15" customHeight="1">
      <c r="B104" s="797" t="s">
        <v>2099</v>
      </c>
      <c r="C104" s="798"/>
      <c r="D104" s="798"/>
      <c r="E104" s="798"/>
      <c r="F104" s="798"/>
      <c r="G104" s="798"/>
      <c r="H104" s="798"/>
      <c r="I104" s="798"/>
      <c r="J104" s="798"/>
      <c r="K104" s="798"/>
      <c r="L104" s="798"/>
      <c r="M104" s="798"/>
      <c r="N104" s="799"/>
    </row>
    <row r="105" spans="2:14" ht="15" customHeight="1">
      <c r="B105" s="797"/>
      <c r="C105" s="798"/>
      <c r="D105" s="798"/>
      <c r="E105" s="798"/>
      <c r="F105" s="798"/>
      <c r="G105" s="798"/>
      <c r="H105" s="798"/>
      <c r="I105" s="798"/>
      <c r="J105" s="798"/>
      <c r="K105" s="798"/>
      <c r="L105" s="798"/>
      <c r="M105" s="798"/>
      <c r="N105" s="799"/>
    </row>
    <row r="106" spans="2:14" ht="30" customHeight="1">
      <c r="B106" s="800" t="s">
        <v>2100</v>
      </c>
      <c r="C106" s="801"/>
      <c r="D106" s="801"/>
      <c r="E106" s="801"/>
      <c r="F106" s="801"/>
      <c r="G106" s="801"/>
      <c r="H106" s="801"/>
      <c r="I106" s="801"/>
      <c r="J106" s="801"/>
      <c r="K106" s="801"/>
      <c r="L106" s="801"/>
      <c r="M106" s="801"/>
      <c r="N106" s="802"/>
    </row>
    <row r="107" spans="2:14">
      <c r="B107" s="800"/>
      <c r="C107" s="801"/>
      <c r="D107" s="801"/>
      <c r="E107" s="801"/>
      <c r="F107" s="801"/>
      <c r="G107" s="801"/>
      <c r="H107" s="801"/>
      <c r="I107" s="801"/>
      <c r="J107" s="801"/>
      <c r="K107" s="801"/>
      <c r="L107" s="801"/>
      <c r="M107" s="801"/>
      <c r="N107" s="802"/>
    </row>
    <row r="108" spans="2:14">
      <c r="B108" s="286"/>
      <c r="C108" s="287"/>
      <c r="D108" s="287"/>
      <c r="E108" s="287"/>
      <c r="F108" s="287"/>
      <c r="G108" s="287"/>
      <c r="H108" s="287"/>
      <c r="I108" s="287"/>
      <c r="J108" s="287"/>
      <c r="K108" s="287"/>
      <c r="L108" s="287"/>
      <c r="M108" s="287"/>
      <c r="N108" s="288"/>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198"/>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736"/>
      <c r="K117" s="736"/>
      <c r="L117" s="736"/>
      <c r="M117" s="736"/>
      <c r="N117" s="737"/>
    </row>
    <row r="118" spans="2:14" ht="15.75" thickBot="1">
      <c r="B118" s="216" t="s">
        <v>2103</v>
      </c>
      <c r="C118" s="343"/>
      <c r="D118" s="343"/>
      <c r="E118" s="57"/>
      <c r="F118" s="57"/>
      <c r="G118" s="57"/>
      <c r="H118" s="57"/>
      <c r="I118" s="57"/>
      <c r="J118" s="738"/>
      <c r="K118" s="738"/>
      <c r="L118" s="738"/>
      <c r="M118" s="738"/>
      <c r="N118"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topLeftCell="A28" zoomScale="78" zoomScaleNormal="78" workbookViewId="0">
      <selection activeCell="G59" sqref="G59"/>
    </sheetView>
  </sheetViews>
  <sheetFormatPr baseColWidth="10" defaultColWidth="11.42578125"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352</v>
      </c>
      <c r="C31" s="81" t="s">
        <v>2192</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821</v>
      </c>
      <c r="B36" s="772" t="str">
        <f>VLOOKUP(A36,EQUIPOS!A6:D154,3,FALSE)</f>
        <v xml:space="preserve">Carrotanque de agua(1000 Galones) </v>
      </c>
      <c r="C36" s="773"/>
      <c r="D36" s="773"/>
      <c r="E36" s="773"/>
      <c r="F36" s="773"/>
      <c r="G36" s="773"/>
      <c r="H36" s="774"/>
      <c r="I36" s="222"/>
      <c r="J36" s="223"/>
      <c r="K36" s="224">
        <f>VLOOKUP(A36,EQUIPOS!A6:D163,4,FALSE)</f>
        <v>70220.503352192478</v>
      </c>
      <c r="L36" s="225"/>
      <c r="M36" s="226">
        <v>12</v>
      </c>
      <c r="N36" s="227">
        <f>K36/M36</f>
        <v>5851.7086126827062</v>
      </c>
    </row>
    <row r="37" spans="1:14">
      <c r="A37" s="113" t="s">
        <v>823</v>
      </c>
      <c r="B37" s="275" t="str">
        <f>VLOOKUP(A37,EQUIPOS!A6:D154,3,FALSE)</f>
        <v>Carrotanque Irrigador de asfalto, 1000 GALONES DE CAPACIDAD</v>
      </c>
      <c r="C37" s="276"/>
      <c r="D37" s="276"/>
      <c r="E37" s="276"/>
      <c r="F37" s="276"/>
      <c r="G37" s="276"/>
      <c r="H37" s="277"/>
      <c r="I37" s="222"/>
      <c r="J37" s="223"/>
      <c r="K37" s="224">
        <f>VLOOKUP(A37,EQUIPOS!A6:D163,4,FALSE)</f>
        <v>128742.9062603546</v>
      </c>
      <c r="L37" s="225"/>
      <c r="M37" s="226">
        <v>12</v>
      </c>
      <c r="N37" s="227">
        <f>K37/M37</f>
        <v>10728.575521696217</v>
      </c>
    </row>
    <row r="38" spans="1:14">
      <c r="A38" s="113" t="s">
        <v>959</v>
      </c>
      <c r="B38" s="275" t="str">
        <f>VLOOKUP(A38,EQUIPOS!A6:D154,3,FALSE)</f>
        <v>Motoniveladora  potencia 215 HP, ancho de cuchilla 4,27 m, peso 18 ton.</v>
      </c>
      <c r="C38" s="276"/>
      <c r="D38" s="276"/>
      <c r="E38" s="276"/>
      <c r="F38" s="276"/>
      <c r="G38" s="276"/>
      <c r="H38" s="277"/>
      <c r="I38" s="222"/>
      <c r="J38" s="223"/>
      <c r="K38" s="224">
        <f>VLOOKUP(A38,EQUIPOS!A6:D163,4,FALSE)</f>
        <v>222749.75120110402</v>
      </c>
      <c r="L38" s="225"/>
      <c r="M38" s="226">
        <v>12</v>
      </c>
      <c r="N38" s="227">
        <f>K38/M38</f>
        <v>18562.47926675867</v>
      </c>
    </row>
    <row r="39" spans="1:14">
      <c r="A39" s="113" t="s">
        <v>991</v>
      </c>
      <c r="B39" s="772" t="str">
        <f>VLOOKUP(A39,EQUIPOS!A7:D154,3,FALSE)</f>
        <v xml:space="preserve">Recicladora, potencia 430HP </v>
      </c>
      <c r="C39" s="773"/>
      <c r="D39" s="773"/>
      <c r="E39" s="773"/>
      <c r="F39" s="773"/>
      <c r="G39" s="773"/>
      <c r="H39" s="774"/>
      <c r="I39" s="222"/>
      <c r="J39" s="223"/>
      <c r="K39" s="224">
        <f>VLOOKUP(A39,EQUIPOS!A7:D164,4,FALSE)</f>
        <v>566493.94363887527</v>
      </c>
      <c r="L39" s="225"/>
      <c r="M39" s="226">
        <v>12</v>
      </c>
      <c r="N39" s="227">
        <f>K39/M39</f>
        <v>47207.828636572936</v>
      </c>
    </row>
    <row r="40" spans="1:14">
      <c r="A40" t="s">
        <v>1075</v>
      </c>
      <c r="B40" s="772" t="str">
        <f>VLOOKUP(A40,EQUIPOS!A8:D154,3,FALSE)</f>
        <v xml:space="preserve">Vibrocompatador, potencia 153 HP, peso 10 Ton. </v>
      </c>
      <c r="C40" s="773"/>
      <c r="D40" s="773"/>
      <c r="E40" s="773"/>
      <c r="F40" s="773"/>
      <c r="G40" s="773"/>
      <c r="H40" s="774"/>
      <c r="I40" s="222"/>
      <c r="J40" s="223"/>
      <c r="K40" s="224">
        <f>VLOOKUP(A40,EQUIPOS!A8:D165,4,FALSE)</f>
        <v>131864.31094790224</v>
      </c>
      <c r="L40" s="225"/>
      <c r="M40" s="226">
        <v>12</v>
      </c>
      <c r="N40" s="227">
        <f>K40/M40</f>
        <v>10988.692578991853</v>
      </c>
    </row>
    <row r="41" spans="1:14">
      <c r="B41" s="772"/>
      <c r="C41" s="773"/>
      <c r="D41" s="773"/>
      <c r="E41" s="773"/>
      <c r="F41" s="773"/>
      <c r="G41" s="773"/>
      <c r="H41" s="774"/>
      <c r="I41" s="775"/>
      <c r="J41" s="756"/>
      <c r="K41" s="224"/>
      <c r="L41" s="776"/>
      <c r="M41" s="777"/>
      <c r="N41" s="227"/>
    </row>
    <row r="42" spans="1:14">
      <c r="B42" s="772"/>
      <c r="C42" s="773"/>
      <c r="D42" s="773"/>
      <c r="E42" s="778"/>
      <c r="F42" s="773"/>
      <c r="G42" s="773"/>
      <c r="H42" s="774"/>
      <c r="I42" s="36"/>
      <c r="J42" s="37"/>
      <c r="K42" s="229"/>
      <c r="L42" s="231"/>
      <c r="M42" s="232"/>
      <c r="N42" s="233"/>
    </row>
    <row r="43" spans="1:14">
      <c r="B43" s="779" t="s">
        <v>2105</v>
      </c>
      <c r="C43" s="892"/>
      <c r="D43" s="892"/>
      <c r="E43" s="38"/>
      <c r="F43" s="39"/>
      <c r="G43" s="39"/>
      <c r="H43" s="40"/>
      <c r="I43" s="36"/>
      <c r="J43" s="37"/>
      <c r="K43" s="234"/>
      <c r="L43" s="231"/>
      <c r="M43" s="351">
        <v>0.1</v>
      </c>
      <c r="N43" s="295">
        <f>N77*M43</f>
        <v>502.32209751500835</v>
      </c>
    </row>
    <row r="44" spans="1:14" ht="15.75" thickBot="1">
      <c r="B44" s="772"/>
      <c r="C44" s="773"/>
      <c r="D44" s="773"/>
      <c r="E44" s="773"/>
      <c r="F44" s="773"/>
      <c r="G44" s="773"/>
      <c r="H44" s="774"/>
      <c r="I44" s="781"/>
      <c r="J44" s="782"/>
      <c r="K44" s="41"/>
      <c r="L44" s="783"/>
      <c r="M44" s="784"/>
      <c r="N44" s="105"/>
    </row>
    <row r="45" spans="1:14" ht="15.75" thickBot="1">
      <c r="B45" s="759" t="s">
        <v>2072</v>
      </c>
      <c r="C45" s="760"/>
      <c r="D45" s="760"/>
      <c r="E45" s="760"/>
      <c r="F45" s="760"/>
      <c r="G45" s="760"/>
      <c r="H45" s="760"/>
      <c r="I45" s="760"/>
      <c r="J45" s="760"/>
      <c r="K45" s="760"/>
      <c r="L45" s="760"/>
      <c r="M45" s="761"/>
      <c r="N45" s="344">
        <f>SUM(N36:N44)</f>
        <v>93841.606714217385</v>
      </c>
    </row>
    <row r="46" spans="1:14">
      <c r="B46" s="235"/>
      <c r="C46" s="34"/>
      <c r="D46" s="34"/>
      <c r="E46" s="34"/>
      <c r="F46" s="34"/>
      <c r="G46" s="34"/>
      <c r="H46" s="34"/>
      <c r="I46" s="34"/>
      <c r="J46" s="34"/>
      <c r="K46" s="34"/>
      <c r="L46" s="34"/>
      <c r="M46" s="34"/>
      <c r="N46" s="35"/>
    </row>
    <row r="47" spans="1:14">
      <c r="B47" s="64" t="s">
        <v>2073</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750" t="s">
        <v>2063</v>
      </c>
      <c r="C49" s="751"/>
      <c r="D49" s="751"/>
      <c r="E49" s="751"/>
      <c r="F49" s="751"/>
      <c r="G49" s="751"/>
      <c r="H49" s="751"/>
      <c r="I49" s="752"/>
      <c r="J49" s="270" t="s">
        <v>2065</v>
      </c>
      <c r="K49" s="85" t="s">
        <v>2066</v>
      </c>
      <c r="L49" s="753" t="s">
        <v>2074</v>
      </c>
      <c r="M49" s="752"/>
      <c r="N49" s="86" t="s">
        <v>2071</v>
      </c>
    </row>
    <row r="50" spans="1:14">
      <c r="A50" t="s">
        <v>1131</v>
      </c>
      <c r="B50" s="43" t="str">
        <f>VLOOKUP(A50,MATERIALES!A5:D373,3,FALSE)</f>
        <v>Agua</v>
      </c>
      <c r="C50" s="236"/>
      <c r="D50" s="236"/>
      <c r="E50" s="236"/>
      <c r="F50" s="236"/>
      <c r="G50" s="236"/>
      <c r="H50" s="236"/>
      <c r="I50" s="223"/>
      <c r="J50" s="200" t="str">
        <f>VLOOKUP(A50,MATERIALES!A4:D640,2,FALSE)</f>
        <v>lt</v>
      </c>
      <c r="K50" s="237">
        <v>75</v>
      </c>
      <c r="L50" s="222"/>
      <c r="M50" s="352">
        <f>VLOOKUP(A50,MATERIALES!A5:D396,4,FALSE)</f>
        <v>56.024337816260008</v>
      </c>
      <c r="N50" s="227">
        <f>K50*M50</f>
        <v>4201.825336219501</v>
      </c>
    </row>
    <row r="51" spans="1:14">
      <c r="A51" t="s">
        <v>1224</v>
      </c>
      <c r="B51" s="43" t="str">
        <f>VLOOKUP(A51,MATERIALES!A5:D373,3,FALSE)</f>
        <v xml:space="preserve">Cemento Asfáltico </v>
      </c>
      <c r="C51" s="236"/>
      <c r="D51" s="236"/>
      <c r="E51" s="236"/>
      <c r="F51" s="236"/>
      <c r="G51" s="236"/>
      <c r="H51" s="236"/>
      <c r="I51" s="223"/>
      <c r="J51" s="200" t="str">
        <f>VLOOKUP(A51,MATERIALES!A4:D640,2,FALSE)</f>
        <v>kg</v>
      </c>
      <c r="K51" s="237">
        <v>1.3</v>
      </c>
      <c r="L51" s="222"/>
      <c r="M51" s="352">
        <f>VLOOKUP(A51,MATERIALES!A5:D396,4,FALSE)</f>
        <v>1838.8886936409126</v>
      </c>
      <c r="N51" s="227">
        <f>K51*M51</f>
        <v>2390.5553017331863</v>
      </c>
    </row>
    <row r="52" spans="1:14">
      <c r="B52" s="43"/>
      <c r="C52" s="236"/>
      <c r="D52" s="236"/>
      <c r="E52" s="236"/>
      <c r="F52" s="236"/>
      <c r="G52" s="236"/>
      <c r="H52" s="236"/>
      <c r="I52" s="223"/>
      <c r="J52" s="200"/>
      <c r="K52" s="237"/>
      <c r="L52" s="222"/>
      <c r="M52" s="238"/>
      <c r="N52" s="239"/>
    </row>
    <row r="53" spans="1:14">
      <c r="B53" s="43"/>
      <c r="C53" s="236"/>
      <c r="D53" s="236"/>
      <c r="E53" s="236"/>
      <c r="F53" s="236"/>
      <c r="G53" s="236"/>
      <c r="H53" s="236"/>
      <c r="I53" s="223"/>
      <c r="J53" s="200"/>
      <c r="K53" s="237"/>
      <c r="L53" s="222"/>
      <c r="M53" s="238"/>
      <c r="N53" s="239"/>
    </row>
    <row r="54" spans="1:14" ht="15.75" thickBot="1">
      <c r="B54" s="754"/>
      <c r="C54" s="755"/>
      <c r="D54" s="755"/>
      <c r="E54" s="755"/>
      <c r="F54" s="755"/>
      <c r="G54" s="755"/>
      <c r="H54" s="755"/>
      <c r="I54" s="756"/>
      <c r="J54" s="42"/>
      <c r="K54" s="44"/>
      <c r="L54" s="757"/>
      <c r="M54" s="758"/>
      <c r="N54" s="45"/>
    </row>
    <row r="55" spans="1:14" ht="15.75" thickBot="1">
      <c r="B55" s="759" t="s">
        <v>2072</v>
      </c>
      <c r="C55" s="760"/>
      <c r="D55" s="760"/>
      <c r="E55" s="760"/>
      <c r="F55" s="760"/>
      <c r="G55" s="760"/>
      <c r="H55" s="760"/>
      <c r="I55" s="760"/>
      <c r="J55" s="760"/>
      <c r="K55" s="760"/>
      <c r="L55" s="760"/>
      <c r="M55" s="761"/>
      <c r="N55" s="344">
        <f>SUM(N50:N54)</f>
        <v>6592.3806379526868</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788"/>
      <c r="N70" s="98" t="s">
        <v>2071</v>
      </c>
    </row>
    <row r="71" spans="1:15">
      <c r="A71" t="s">
        <v>728</v>
      </c>
      <c r="B71" s="49" t="str">
        <f>VLOOKUP(A71,'MANO DE OBRA'!A8:D68,3,FALSE)</f>
        <v>Oficial</v>
      </c>
      <c r="C71" s="47"/>
      <c r="D71" s="47"/>
      <c r="E71" s="47"/>
      <c r="F71" s="47"/>
      <c r="G71" s="47"/>
      <c r="H71" s="47"/>
      <c r="I71" s="247">
        <f>K71/J71*100</f>
        <v>57668.23979157189</v>
      </c>
      <c r="J71" s="248">
        <v>185</v>
      </c>
      <c r="K71" s="249">
        <f>VLOOKUP(A71,'MANO DE OBRA'!A8:D99,4,FALSE)</f>
        <v>106686.24361440798</v>
      </c>
      <c r="L71" s="50"/>
      <c r="M71" s="250">
        <v>96</v>
      </c>
      <c r="N71" s="345">
        <f>K71/M71</f>
        <v>1111.3150376500832</v>
      </c>
      <c r="O71" s="106"/>
    </row>
    <row r="72" spans="1:15">
      <c r="A72" t="s">
        <v>714</v>
      </c>
      <c r="B72" s="49" t="str">
        <f>VLOOKUP(A72,'MANO DE OBRA'!A8:D69,3,FALSE)</f>
        <v>Obrero (6)</v>
      </c>
      <c r="C72" s="47"/>
      <c r="D72" s="47"/>
      <c r="E72" s="47"/>
      <c r="F72" s="47"/>
      <c r="G72" s="47"/>
      <c r="H72" s="47"/>
      <c r="I72" s="247">
        <f>K72/J72*100</f>
        <v>202996.19999999998</v>
      </c>
      <c r="J72" s="248">
        <v>185</v>
      </c>
      <c r="K72" s="249">
        <f>VLOOKUP(A72,'MANO DE OBRA'!A8:D100,4,FALSE)</f>
        <v>375542.97</v>
      </c>
      <c r="L72" s="50"/>
      <c r="M72" s="254">
        <v>96</v>
      </c>
      <c r="N72" s="345">
        <f>K72/M72</f>
        <v>3911.9059374999997</v>
      </c>
    </row>
    <row r="73" spans="1:15">
      <c r="B73" s="49"/>
      <c r="C73" s="47"/>
      <c r="D73" s="47"/>
      <c r="E73" s="47"/>
      <c r="F73" s="47"/>
      <c r="G73" s="47"/>
      <c r="H73" s="47"/>
      <c r="I73" s="234"/>
      <c r="J73" s="252"/>
      <c r="K73" s="253"/>
      <c r="L73" s="50"/>
      <c r="M73" s="255"/>
      <c r="N73" s="251"/>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45"/>
    </row>
    <row r="77" spans="1:15" ht="15.75" thickBot="1">
      <c r="B77" s="765" t="s">
        <v>2072</v>
      </c>
      <c r="C77" s="766"/>
      <c r="D77" s="766"/>
      <c r="E77" s="766"/>
      <c r="F77" s="766"/>
      <c r="G77" s="766"/>
      <c r="H77" s="766"/>
      <c r="I77" s="766"/>
      <c r="J77" s="766"/>
      <c r="K77" s="766"/>
      <c r="L77" s="766"/>
      <c r="M77" s="767"/>
      <c r="N77" s="256">
        <f>SUM(N71:N76)</f>
        <v>5023.2209751500832</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N45+N55+N66+N77</f>
        <v>105457.20832732016</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21091.441665464034</v>
      </c>
      <c r="M84" s="794"/>
      <c r="N84" s="51"/>
    </row>
    <row r="85" spans="1:14">
      <c r="B85" s="89" t="s">
        <v>2090</v>
      </c>
      <c r="C85" s="90"/>
      <c r="D85" s="90"/>
      <c r="E85" s="90"/>
      <c r="F85" s="90"/>
      <c r="G85" s="90"/>
      <c r="H85" s="90"/>
      <c r="I85" s="87"/>
      <c r="J85" s="88"/>
      <c r="K85" s="259">
        <v>0.05</v>
      </c>
      <c r="L85" s="793">
        <f>N79*K85</f>
        <v>5272.8604163660084</v>
      </c>
      <c r="M85" s="794"/>
      <c r="N85" s="51"/>
    </row>
    <row r="86" spans="1:14" ht="15.75" thickBot="1">
      <c r="B86" s="91" t="s">
        <v>2091</v>
      </c>
      <c r="C86" s="92"/>
      <c r="D86" s="92"/>
      <c r="E86" s="92"/>
      <c r="F86" s="92"/>
      <c r="G86" s="92"/>
      <c r="H86" s="92"/>
      <c r="I86" s="93"/>
      <c r="J86" s="94"/>
      <c r="K86" s="260">
        <v>0.05</v>
      </c>
      <c r="L86" s="795">
        <f>N79*K86</f>
        <v>5272.8604163660084</v>
      </c>
      <c r="M86" s="796"/>
      <c r="N86" s="51"/>
    </row>
    <row r="87" spans="1:14" ht="15.75" thickBot="1">
      <c r="B87" s="759" t="s">
        <v>2072</v>
      </c>
      <c r="C87" s="760"/>
      <c r="D87" s="760"/>
      <c r="E87" s="760"/>
      <c r="F87" s="760"/>
      <c r="G87" s="760"/>
      <c r="H87" s="760"/>
      <c r="I87" s="760"/>
      <c r="J87" s="760"/>
      <c r="K87" s="760"/>
      <c r="L87" s="760"/>
      <c r="M87" s="761"/>
      <c r="N87" s="52">
        <f>L84+L85+L86</f>
        <v>31637.162498196052</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137094.37082551621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topLeftCell="A40" zoomScale="78" zoomScaleNormal="78" workbookViewId="0">
      <selection activeCell="H51" sqref="H51"/>
    </sheetView>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354</v>
      </c>
      <c r="C31" s="81" t="s">
        <v>2193</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821</v>
      </c>
      <c r="B36" s="772" t="str">
        <f>VLOOKUP(A36,EQUIPOS!A6:D154,3,FALSE)</f>
        <v xml:space="preserve">Carrotanque de agua(1000 Galones) </v>
      </c>
      <c r="C36" s="773"/>
      <c r="D36" s="773"/>
      <c r="E36" s="773"/>
      <c r="F36" s="773"/>
      <c r="G36" s="773"/>
      <c r="H36" s="774"/>
      <c r="I36" s="222"/>
      <c r="J36" s="223"/>
      <c r="K36" s="224">
        <f>VLOOKUP(A36,EQUIPOS!A6:D163,4,FALSE)</f>
        <v>70220.503352192478</v>
      </c>
      <c r="L36" s="225"/>
      <c r="M36" s="226">
        <v>18</v>
      </c>
      <c r="N36" s="227">
        <f>K36/M36</f>
        <v>3901.1390751218041</v>
      </c>
    </row>
    <row r="37" spans="1:14">
      <c r="A37" s="113" t="s">
        <v>823</v>
      </c>
      <c r="B37" s="772" t="str">
        <f>VLOOKUP(A37,EQUIPOS!A7:D154,3,FALSE)</f>
        <v>Carrotanque Irrigador de asfalto, 1000 GALONES DE CAPACIDAD</v>
      </c>
      <c r="C37" s="773"/>
      <c r="D37" s="773"/>
      <c r="E37" s="773"/>
      <c r="F37" s="773"/>
      <c r="G37" s="773"/>
      <c r="H37" s="774"/>
      <c r="I37" s="222"/>
      <c r="J37" s="223"/>
      <c r="K37" s="224">
        <f>VLOOKUP(A37,EQUIPOS!A7:D164,4,FALSE)</f>
        <v>128742.9062603546</v>
      </c>
      <c r="L37" s="225"/>
      <c r="M37" s="226">
        <v>18</v>
      </c>
      <c r="N37" s="227">
        <f>K37/M37</f>
        <v>7152.3836811308111</v>
      </c>
    </row>
    <row r="38" spans="1:14">
      <c r="A38" t="s">
        <v>959</v>
      </c>
      <c r="B38" s="772" t="str">
        <f>VLOOKUP(A38,EQUIPOS!A8:D154,3,FALSE)</f>
        <v>Motoniveladora  potencia 215 HP, ancho de cuchilla 4,27 m, peso 18 ton.</v>
      </c>
      <c r="C38" s="773"/>
      <c r="D38" s="773"/>
      <c r="E38" s="773"/>
      <c r="F38" s="773"/>
      <c r="G38" s="773"/>
      <c r="H38" s="774"/>
      <c r="I38" s="222"/>
      <c r="J38" s="223"/>
      <c r="K38" s="224">
        <f>VLOOKUP(A38,EQUIPOS!A8:D165,4,FALSE)</f>
        <v>222749.75120110402</v>
      </c>
      <c r="L38" s="225"/>
      <c r="M38" s="226">
        <v>18</v>
      </c>
      <c r="N38" s="227">
        <f>K38/M38</f>
        <v>12374.986177839113</v>
      </c>
    </row>
    <row r="39" spans="1:14">
      <c r="A39" t="s">
        <v>991</v>
      </c>
      <c r="B39" s="772" t="str">
        <f>VLOOKUP(A39,EQUIPOS!A9:D154,3,FALSE)</f>
        <v xml:space="preserve">Recicladora, potencia 430HP </v>
      </c>
      <c r="C39" s="773"/>
      <c r="D39" s="773"/>
      <c r="E39" s="773"/>
      <c r="F39" s="773"/>
      <c r="G39" s="773"/>
      <c r="H39" s="774"/>
      <c r="I39" s="775"/>
      <c r="J39" s="756"/>
      <c r="K39" s="224">
        <f>VLOOKUP(A39,EQUIPOS!A9:D166,4,FALSE)</f>
        <v>566493.94363887527</v>
      </c>
      <c r="L39" s="776">
        <v>18</v>
      </c>
      <c r="M39" s="777"/>
      <c r="N39" s="227">
        <f>K39/L39</f>
        <v>31471.885757715292</v>
      </c>
    </row>
    <row r="40" spans="1:14">
      <c r="A40" t="s">
        <v>1075</v>
      </c>
      <c r="B40" s="772" t="str">
        <f>VLOOKUP(A40,EQUIPOS!A10:D154,3,FALSE)</f>
        <v xml:space="preserve">Vibrocompatador, potencia 153 HP, peso 10 Ton. </v>
      </c>
      <c r="C40" s="773"/>
      <c r="D40" s="773"/>
      <c r="E40" s="773"/>
      <c r="F40" s="773"/>
      <c r="G40" s="773"/>
      <c r="H40" s="774"/>
      <c r="I40" s="36"/>
      <c r="J40" s="37"/>
      <c r="K40" s="224">
        <f>VLOOKUP(A40,EQUIPOS!A10:D167,4,FALSE)</f>
        <v>131864.31094790224</v>
      </c>
      <c r="L40" s="231"/>
      <c r="M40" s="232">
        <v>18</v>
      </c>
      <c r="N40" s="227">
        <f>K40/M40</f>
        <v>7325.7950526612358</v>
      </c>
    </row>
    <row r="41" spans="1:14">
      <c r="B41" s="275"/>
      <c r="C41" s="276"/>
      <c r="D41" s="276"/>
      <c r="E41" s="276"/>
      <c r="F41" s="278"/>
      <c r="G41" s="278"/>
      <c r="H41" s="123"/>
      <c r="I41" s="36"/>
      <c r="J41" s="37"/>
      <c r="K41" s="229"/>
      <c r="L41" s="231"/>
      <c r="M41" s="232"/>
      <c r="N41" s="227"/>
    </row>
    <row r="42" spans="1:14">
      <c r="B42" s="779" t="s">
        <v>2105</v>
      </c>
      <c r="C42" s="780"/>
      <c r="D42" s="780"/>
      <c r="E42" s="38"/>
      <c r="F42" s="39"/>
      <c r="G42" s="39"/>
      <c r="H42" s="40"/>
      <c r="I42" s="36"/>
      <c r="J42" s="37"/>
      <c r="K42" s="234"/>
      <c r="L42" s="231"/>
      <c r="M42" s="351">
        <v>0.01</v>
      </c>
      <c r="N42" s="295">
        <f>N76*M42</f>
        <v>33.488139834333886</v>
      </c>
    </row>
    <row r="43" spans="1:14" ht="15.75" thickBot="1">
      <c r="B43" s="772"/>
      <c r="C43" s="773"/>
      <c r="D43" s="773"/>
      <c r="E43" s="773"/>
      <c r="F43" s="773"/>
      <c r="G43" s="773"/>
      <c r="H43" s="774"/>
      <c r="I43" s="781"/>
      <c r="J43" s="782"/>
      <c r="K43" s="41"/>
      <c r="L43" s="783"/>
      <c r="M43" s="784"/>
      <c r="N43" s="105"/>
    </row>
    <row r="44" spans="1:14" ht="15.75" thickBot="1">
      <c r="B44" s="759" t="s">
        <v>2072</v>
      </c>
      <c r="C44" s="760"/>
      <c r="D44" s="760"/>
      <c r="E44" s="760"/>
      <c r="F44" s="760"/>
      <c r="G44" s="760"/>
      <c r="H44" s="760"/>
      <c r="I44" s="760"/>
      <c r="J44" s="760"/>
      <c r="K44" s="760"/>
      <c r="L44" s="760"/>
      <c r="M44" s="761"/>
      <c r="N44" s="344">
        <f>SUM(N36:N43)</f>
        <v>62259.67788430259</v>
      </c>
    </row>
    <row r="45" spans="1:14">
      <c r="B45" s="235"/>
      <c r="C45" s="34"/>
      <c r="D45" s="34"/>
      <c r="E45" s="34"/>
      <c r="F45" s="34"/>
      <c r="G45" s="34"/>
      <c r="H45" s="34"/>
      <c r="I45" s="34"/>
      <c r="J45" s="34"/>
      <c r="K45" s="34"/>
      <c r="L45" s="34"/>
      <c r="M45" s="34"/>
      <c r="N45" s="35"/>
    </row>
    <row r="46" spans="1:14">
      <c r="B46" s="64" t="s">
        <v>2073</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750" t="s">
        <v>2063</v>
      </c>
      <c r="C48" s="751"/>
      <c r="D48" s="751"/>
      <c r="E48" s="751"/>
      <c r="F48" s="751"/>
      <c r="G48" s="751"/>
      <c r="H48" s="751"/>
      <c r="I48" s="752"/>
      <c r="J48" s="270" t="s">
        <v>2065</v>
      </c>
      <c r="K48" s="85" t="s">
        <v>2066</v>
      </c>
      <c r="L48" s="753" t="s">
        <v>2074</v>
      </c>
      <c r="M48" s="752"/>
      <c r="N48" s="86" t="s">
        <v>2071</v>
      </c>
    </row>
    <row r="49" spans="1:14">
      <c r="A49" t="s">
        <v>1557</v>
      </c>
      <c r="B49" s="43" t="str">
        <f>VLOOKUP(A49,MATERIALES!A5:D373,3,FALSE)</f>
        <v>Mezcla densa en Caliente MDC-25</v>
      </c>
      <c r="C49" s="236"/>
      <c r="D49" s="236"/>
      <c r="E49" s="236"/>
      <c r="F49" s="236"/>
      <c r="G49" s="236"/>
      <c r="H49" s="236"/>
      <c r="I49" s="223"/>
      <c r="J49" s="200" t="str">
        <f>VLOOKUP(A49,MATERIALES!A5:D641,2,FALSE)</f>
        <v>m3</v>
      </c>
      <c r="K49" s="237">
        <v>0.153</v>
      </c>
      <c r="L49" s="222"/>
      <c r="M49" s="352">
        <f>VLOOKUP(A49,MATERIALES!A5:D396,4,FALSE)</f>
        <v>486397.11010014574</v>
      </c>
      <c r="N49" s="227">
        <f>K49*M49</f>
        <v>74418.757845322296</v>
      </c>
    </row>
    <row r="50" spans="1:14">
      <c r="A50" s="108"/>
      <c r="B50" s="43"/>
      <c r="C50" s="236"/>
      <c r="D50" s="236"/>
      <c r="E50" s="236"/>
      <c r="F50" s="236"/>
      <c r="G50" s="236"/>
      <c r="H50" s="236"/>
      <c r="I50" s="223"/>
      <c r="J50" s="200"/>
      <c r="K50" s="237"/>
      <c r="L50" s="222"/>
      <c r="M50" s="352"/>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SUM(N49:N53)</f>
        <v>74418.757845322296</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1819</v>
      </c>
      <c r="B59" s="46" t="str">
        <f>VLOOKUP(A59,TRANSPORTE!A5:D117,3,FALSE)</f>
        <v>Transporte de Mezcla densa en Caliente MDC-25</v>
      </c>
      <c r="C59" s="272"/>
      <c r="D59" s="272"/>
      <c r="E59" s="272"/>
      <c r="F59" s="272"/>
      <c r="G59" s="272"/>
      <c r="H59" s="266" t="s">
        <v>2122</v>
      </c>
      <c r="I59" s="363">
        <v>0.153</v>
      </c>
      <c r="J59" s="241">
        <v>1</v>
      </c>
      <c r="K59" s="363">
        <f>I59*J59</f>
        <v>0.153</v>
      </c>
      <c r="L59" s="763">
        <f>VLOOKUP(A59,TRANSPORTE!A5:D117,4,FALSE)</f>
        <v>1355.0479121462611</v>
      </c>
      <c r="M59" s="764"/>
      <c r="N59" s="242">
        <f>K59*L59</f>
        <v>207.32233055837793</v>
      </c>
    </row>
    <row r="60" spans="1:14">
      <c r="B60" s="46"/>
      <c r="C60" s="47"/>
      <c r="D60" s="47"/>
      <c r="E60" s="47"/>
      <c r="F60" s="47"/>
      <c r="G60" s="47"/>
      <c r="H60" s="243"/>
      <c r="I60" s="234"/>
      <c r="J60" s="234"/>
      <c r="K60" s="234"/>
      <c r="L60" s="244"/>
      <c r="M60" s="245"/>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207.32233055837793</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714</v>
      </c>
      <c r="B70" s="49" t="str">
        <f>VLOOKUP(A70,'MANO DE OBRA'!A8:D68,3,FALSE)</f>
        <v>Obrero (6)</v>
      </c>
      <c r="C70" s="47"/>
      <c r="D70" s="47"/>
      <c r="E70" s="47"/>
      <c r="F70" s="47"/>
      <c r="G70" s="47"/>
      <c r="H70" s="47"/>
      <c r="I70" s="247">
        <f>K70/J70*100</f>
        <v>202996.19999999998</v>
      </c>
      <c r="J70" s="248">
        <v>185</v>
      </c>
      <c r="K70" s="249">
        <f>VLOOKUP(A70,'MANO DE OBRA'!A8:D99,4,FALSE)</f>
        <v>375542.97</v>
      </c>
      <c r="L70" s="50"/>
      <c r="M70" s="250">
        <v>144</v>
      </c>
      <c r="N70" s="345">
        <f>K70/M70</f>
        <v>2607.9372916666666</v>
      </c>
      <c r="O70" s="106"/>
    </row>
    <row r="71" spans="1:15">
      <c r="A71" t="s">
        <v>728</v>
      </c>
      <c r="B71" s="49" t="str">
        <f>VLOOKUP(A71,'MANO DE OBRA'!A8:D69,3,FALSE)</f>
        <v>Oficial</v>
      </c>
      <c r="C71" s="47"/>
      <c r="D71" s="47"/>
      <c r="E71" s="47"/>
      <c r="F71" s="47"/>
      <c r="G71" s="47"/>
      <c r="H71" s="47"/>
      <c r="I71" s="247">
        <f>K71/J71*100</f>
        <v>57668.23979157189</v>
      </c>
      <c r="J71" s="248">
        <v>185</v>
      </c>
      <c r="K71" s="249">
        <f>VLOOKUP(A71,'MANO DE OBRA'!A8:D100,4,FALSE)</f>
        <v>106686.24361440798</v>
      </c>
      <c r="L71" s="50"/>
      <c r="M71" s="254">
        <v>144</v>
      </c>
      <c r="N71" s="345">
        <f>K71/M71</f>
        <v>740.87669176672216</v>
      </c>
    </row>
    <row r="72" spans="1:15">
      <c r="B72" s="49"/>
      <c r="C72" s="47"/>
      <c r="D72" s="47"/>
      <c r="E72" s="47"/>
      <c r="F72" s="47"/>
      <c r="G72" s="47"/>
      <c r="H72" s="47"/>
      <c r="I72" s="247"/>
      <c r="J72" s="248"/>
      <c r="K72" s="249"/>
      <c r="L72" s="50"/>
      <c r="M72" s="255"/>
      <c r="N72" s="345"/>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SUM(N70:N75)</f>
        <v>3348.8139834333888</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N44+N54+N65+N76</f>
        <v>140234.57204361664</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28046.914408723329</v>
      </c>
      <c r="M83" s="794"/>
      <c r="N83" s="51"/>
    </row>
    <row r="84" spans="1:14">
      <c r="B84" s="89" t="s">
        <v>2090</v>
      </c>
      <c r="C84" s="90"/>
      <c r="D84" s="90"/>
      <c r="E84" s="90"/>
      <c r="F84" s="90"/>
      <c r="G84" s="90"/>
      <c r="H84" s="90"/>
      <c r="I84" s="87"/>
      <c r="J84" s="88"/>
      <c r="K84" s="259">
        <v>0.05</v>
      </c>
      <c r="L84" s="793">
        <f>N78*K84</f>
        <v>7011.7286021808322</v>
      </c>
      <c r="M84" s="794"/>
      <c r="N84" s="51"/>
    </row>
    <row r="85" spans="1:14" ht="15.75" thickBot="1">
      <c r="B85" s="91" t="s">
        <v>2091</v>
      </c>
      <c r="C85" s="92"/>
      <c r="D85" s="92"/>
      <c r="E85" s="92"/>
      <c r="F85" s="92"/>
      <c r="G85" s="92"/>
      <c r="H85" s="92"/>
      <c r="I85" s="93"/>
      <c r="J85" s="94"/>
      <c r="K85" s="260">
        <v>0.05</v>
      </c>
      <c r="L85" s="795">
        <f>N78*K85</f>
        <v>7011.7286021808322</v>
      </c>
      <c r="M85" s="796"/>
      <c r="N85" s="51"/>
    </row>
    <row r="86" spans="1:14" ht="15.75" thickBot="1">
      <c r="B86" s="759" t="s">
        <v>2072</v>
      </c>
      <c r="C86" s="760"/>
      <c r="D86" s="760"/>
      <c r="E86" s="760"/>
      <c r="F86" s="760"/>
      <c r="G86" s="760"/>
      <c r="H86" s="760"/>
      <c r="I86" s="760"/>
      <c r="J86" s="760"/>
      <c r="K86" s="760"/>
      <c r="L86" s="760"/>
      <c r="M86" s="761"/>
      <c r="N86" s="52">
        <f>L83+L84+L85</f>
        <v>42070.371613084993</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182304.94365670165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topLeftCell="A34"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356</v>
      </c>
      <c r="C31" s="81" t="s">
        <v>2194</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821</v>
      </c>
      <c r="B36" s="772" t="str">
        <f>VLOOKUP(A36,EQUIPOS!A6:D154,3,FALSE)</f>
        <v xml:space="preserve">Carrotanque de agua(1000 Galones) </v>
      </c>
      <c r="C36" s="773"/>
      <c r="D36" s="773"/>
      <c r="E36" s="773"/>
      <c r="F36" s="773"/>
      <c r="G36" s="773"/>
      <c r="H36" s="774"/>
      <c r="I36" s="222"/>
      <c r="J36" s="223"/>
      <c r="K36" s="224">
        <f>VLOOKUP(A36,EQUIPOS!A6:D163,4,FALSE)</f>
        <v>70220.503352192478</v>
      </c>
      <c r="L36" s="225"/>
      <c r="M36" s="226">
        <v>18</v>
      </c>
      <c r="N36" s="227">
        <f>K36/M36</f>
        <v>3901.1390751218041</v>
      </c>
    </row>
    <row r="37" spans="1:14">
      <c r="A37" s="113" t="s">
        <v>823</v>
      </c>
      <c r="B37" s="772" t="str">
        <f>VLOOKUP(A37,EQUIPOS!A7:D154,3,FALSE)</f>
        <v>Carrotanque Irrigador de asfalto, 1000 GALONES DE CAPACIDAD</v>
      </c>
      <c r="C37" s="773"/>
      <c r="D37" s="773"/>
      <c r="E37" s="773"/>
      <c r="F37" s="773"/>
      <c r="G37" s="773"/>
      <c r="H37" s="774"/>
      <c r="I37" s="222"/>
      <c r="J37" s="223"/>
      <c r="K37" s="224">
        <f>VLOOKUP(A37,EQUIPOS!A7:D164,4,FALSE)</f>
        <v>128742.9062603546</v>
      </c>
      <c r="L37" s="225"/>
      <c r="M37" s="226">
        <v>18</v>
      </c>
      <c r="N37" s="227">
        <f>K37/M37</f>
        <v>7152.3836811308111</v>
      </c>
    </row>
    <row r="38" spans="1:14">
      <c r="A38" t="s">
        <v>959</v>
      </c>
      <c r="B38" s="772" t="str">
        <f>VLOOKUP(A38,EQUIPOS!A8:D154,3,FALSE)</f>
        <v>Motoniveladora  potencia 215 HP, ancho de cuchilla 4,27 m, peso 18 ton.</v>
      </c>
      <c r="C38" s="773"/>
      <c r="D38" s="773"/>
      <c r="E38" s="773"/>
      <c r="F38" s="773"/>
      <c r="G38" s="773"/>
      <c r="H38" s="774"/>
      <c r="I38" s="222"/>
      <c r="J38" s="223"/>
      <c r="K38" s="224">
        <f>VLOOKUP(A38,EQUIPOS!A8:D165,4,FALSE)</f>
        <v>222749.75120110402</v>
      </c>
      <c r="L38" s="225"/>
      <c r="M38" s="226">
        <v>18</v>
      </c>
      <c r="N38" s="227">
        <f>K38/M38</f>
        <v>12374.986177839113</v>
      </c>
    </row>
    <row r="39" spans="1:14">
      <c r="A39" t="s">
        <v>991</v>
      </c>
      <c r="B39" s="772" t="str">
        <f>VLOOKUP(A39,EQUIPOS!A9:D154,3,FALSE)</f>
        <v xml:space="preserve">Recicladora, potencia 430HP </v>
      </c>
      <c r="C39" s="773"/>
      <c r="D39" s="773"/>
      <c r="E39" s="773"/>
      <c r="F39" s="773"/>
      <c r="G39" s="773"/>
      <c r="H39" s="774"/>
      <c r="I39" s="775"/>
      <c r="J39" s="756"/>
      <c r="K39" s="224">
        <f>VLOOKUP(A39,EQUIPOS!A9:D166,4,FALSE)</f>
        <v>566493.94363887527</v>
      </c>
      <c r="L39" s="776">
        <v>18</v>
      </c>
      <c r="M39" s="777"/>
      <c r="N39" s="227">
        <f>K39/L39</f>
        <v>31471.885757715292</v>
      </c>
    </row>
    <row r="40" spans="1:14">
      <c r="A40" t="s">
        <v>1075</v>
      </c>
      <c r="B40" s="772" t="str">
        <f>VLOOKUP(A40,EQUIPOS!A10:D154,3,FALSE)</f>
        <v xml:space="preserve">Vibrocompatador, potencia 153 HP, peso 10 Ton. </v>
      </c>
      <c r="C40" s="773"/>
      <c r="D40" s="773"/>
      <c r="E40" s="773"/>
      <c r="F40" s="773"/>
      <c r="G40" s="773"/>
      <c r="H40" s="774"/>
      <c r="I40" s="36"/>
      <c r="J40" s="37"/>
      <c r="K40" s="224">
        <f>VLOOKUP(A40,EQUIPOS!A10:D167,4,FALSE)</f>
        <v>131864.31094790224</v>
      </c>
      <c r="L40" s="231"/>
      <c r="M40" s="232">
        <v>18</v>
      </c>
      <c r="N40" s="227">
        <f>K40/M40</f>
        <v>7325.7950526612358</v>
      </c>
    </row>
    <row r="41" spans="1:14">
      <c r="B41" s="275"/>
      <c r="C41" s="276"/>
      <c r="D41" s="276"/>
      <c r="E41" s="276"/>
      <c r="F41" s="278"/>
      <c r="G41" s="278"/>
      <c r="H41" s="123"/>
      <c r="I41" s="36"/>
      <c r="J41" s="37"/>
      <c r="K41" s="229"/>
      <c r="L41" s="231"/>
      <c r="M41" s="232"/>
      <c r="N41" s="233"/>
    </row>
    <row r="42" spans="1:14">
      <c r="B42" s="779" t="s">
        <v>2105</v>
      </c>
      <c r="C42" s="780"/>
      <c r="D42" s="780"/>
      <c r="E42" s="38"/>
      <c r="F42" s="39"/>
      <c r="G42" s="39"/>
      <c r="H42" s="40"/>
      <c r="I42" s="36"/>
      <c r="J42" s="37"/>
      <c r="K42" s="234"/>
      <c r="L42" s="231"/>
      <c r="M42" s="351">
        <v>0.01</v>
      </c>
      <c r="N42" s="295">
        <f>N76*M42</f>
        <v>33.488139834333886</v>
      </c>
    </row>
    <row r="43" spans="1:14" ht="15.75" thickBot="1">
      <c r="B43" s="772"/>
      <c r="C43" s="773"/>
      <c r="D43" s="773"/>
      <c r="E43" s="773"/>
      <c r="F43" s="773"/>
      <c r="G43" s="773"/>
      <c r="H43" s="774"/>
      <c r="I43" s="781"/>
      <c r="J43" s="782"/>
      <c r="K43" s="41"/>
      <c r="L43" s="783"/>
      <c r="M43" s="784"/>
      <c r="N43" s="105"/>
    </row>
    <row r="44" spans="1:14" ht="15.75" thickBot="1">
      <c r="B44" s="759" t="s">
        <v>2072</v>
      </c>
      <c r="C44" s="760"/>
      <c r="D44" s="760"/>
      <c r="E44" s="760"/>
      <c r="F44" s="760"/>
      <c r="G44" s="760"/>
      <c r="H44" s="760"/>
      <c r="I44" s="760"/>
      <c r="J44" s="760"/>
      <c r="K44" s="760"/>
      <c r="L44" s="760"/>
      <c r="M44" s="761"/>
      <c r="N44" s="344">
        <f>SUM(N36:N43)</f>
        <v>62259.67788430259</v>
      </c>
    </row>
    <row r="45" spans="1:14">
      <c r="B45" s="235"/>
      <c r="C45" s="34"/>
      <c r="D45" s="34"/>
      <c r="E45" s="34"/>
      <c r="F45" s="34"/>
      <c r="G45" s="34"/>
      <c r="H45" s="34"/>
      <c r="I45" s="34"/>
      <c r="J45" s="34"/>
      <c r="K45" s="34"/>
      <c r="L45" s="34"/>
      <c r="M45" s="34"/>
      <c r="N45" s="35"/>
    </row>
    <row r="46" spans="1:14">
      <c r="B46" s="64" t="s">
        <v>2073</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750" t="s">
        <v>2063</v>
      </c>
      <c r="C48" s="751"/>
      <c r="D48" s="751"/>
      <c r="E48" s="751"/>
      <c r="F48" s="751"/>
      <c r="G48" s="751"/>
      <c r="H48" s="751"/>
      <c r="I48" s="752"/>
      <c r="J48" s="270" t="s">
        <v>2065</v>
      </c>
      <c r="K48" s="85" t="s">
        <v>2066</v>
      </c>
      <c r="L48" s="753" t="s">
        <v>2074</v>
      </c>
      <c r="M48" s="752"/>
      <c r="N48" s="86" t="s">
        <v>2071</v>
      </c>
    </row>
    <row r="49" spans="1:14">
      <c r="A49" t="s">
        <v>1555</v>
      </c>
      <c r="B49" s="43" t="str">
        <f>VLOOKUP(A49,MATERIALES!A4:D373,3,FALSE)</f>
        <v>Mezcla densa en Caliente MDC-19</v>
      </c>
      <c r="C49" s="236"/>
      <c r="D49" s="236"/>
      <c r="E49" s="236"/>
      <c r="F49" s="236"/>
      <c r="G49" s="236"/>
      <c r="H49" s="236"/>
      <c r="I49" s="223"/>
      <c r="J49" s="200" t="str">
        <f>VLOOKUP(A49,MATERIALES!A5:D641,2,FALSE)</f>
        <v>m3</v>
      </c>
      <c r="K49" s="237">
        <v>0.153</v>
      </c>
      <c r="L49" s="222"/>
      <c r="M49" s="352">
        <f>VLOOKUP(A49,MATERIALES!A5:D396,4,FALSE)</f>
        <v>530309.63289003551</v>
      </c>
      <c r="N49" s="227">
        <f>K49*M49</f>
        <v>81137.373832175435</v>
      </c>
    </row>
    <row r="50" spans="1:14">
      <c r="A50" s="108"/>
      <c r="B50" s="43"/>
      <c r="C50" s="236"/>
      <c r="D50" s="236"/>
      <c r="E50" s="236"/>
      <c r="F50" s="236"/>
      <c r="G50" s="236"/>
      <c r="H50" s="236"/>
      <c r="I50" s="223"/>
      <c r="J50" s="200"/>
      <c r="K50" s="237"/>
      <c r="L50" s="222"/>
      <c r="M50" s="352"/>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SUM(N49:N53)</f>
        <v>81137.373832175435</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1922</v>
      </c>
      <c r="B59" s="46" t="str">
        <f>VLOOKUP(A59,TRANSPORTE!A5:D117,3,FALSE)</f>
        <v>Transporte de Mezcla Densa en Caliente MDC-19</v>
      </c>
      <c r="C59" s="272"/>
      <c r="D59" s="272"/>
      <c r="E59" s="272"/>
      <c r="F59" s="272"/>
      <c r="G59" s="272"/>
      <c r="H59" s="266" t="s">
        <v>2122</v>
      </c>
      <c r="I59" s="363">
        <v>0.153</v>
      </c>
      <c r="J59" s="241">
        <v>1</v>
      </c>
      <c r="K59" s="363">
        <f>I59*J59</f>
        <v>0.153</v>
      </c>
      <c r="L59" s="763">
        <f>VLOOKUP(A59,TRANSPORTE!A5:D117,4,FALSE)</f>
        <v>1355.0479121462611</v>
      </c>
      <c r="M59" s="764"/>
      <c r="N59" s="242">
        <f>K59*L59</f>
        <v>207.32233055837793</v>
      </c>
    </row>
    <row r="60" spans="1:14">
      <c r="B60" s="46"/>
      <c r="C60" s="47"/>
      <c r="D60" s="47"/>
      <c r="E60" s="47"/>
      <c r="F60" s="47"/>
      <c r="G60" s="47"/>
      <c r="H60" s="266"/>
      <c r="I60" s="234"/>
      <c r="J60" s="241"/>
      <c r="K60" s="234"/>
      <c r="L60" s="763"/>
      <c r="M60" s="764"/>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207.32233055837793</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714</v>
      </c>
      <c r="B70" s="49" t="str">
        <f>VLOOKUP(A70,'MANO DE OBRA'!A8:D68,3,FALSE)</f>
        <v>Obrero (6)</v>
      </c>
      <c r="C70" s="47"/>
      <c r="D70" s="47"/>
      <c r="E70" s="47"/>
      <c r="F70" s="47"/>
      <c r="G70" s="47"/>
      <c r="H70" s="47"/>
      <c r="I70" s="247">
        <f>K70/J70*100</f>
        <v>202996.19999999998</v>
      </c>
      <c r="J70" s="248">
        <v>185</v>
      </c>
      <c r="K70" s="249">
        <f>VLOOKUP(A70,'MANO DE OBRA'!A8:D99,4,FALSE)</f>
        <v>375542.97</v>
      </c>
      <c r="L70" s="50"/>
      <c r="M70" s="250">
        <v>144</v>
      </c>
      <c r="N70" s="345">
        <f>K70/M70</f>
        <v>2607.9372916666666</v>
      </c>
      <c r="O70" s="106"/>
    </row>
    <row r="71" spans="1:15">
      <c r="A71" t="s">
        <v>728</v>
      </c>
      <c r="B71" s="49" t="str">
        <f>VLOOKUP(A71,'MANO DE OBRA'!A8:D69,3,FALSE)</f>
        <v>Oficial</v>
      </c>
      <c r="C71" s="47"/>
      <c r="D71" s="47"/>
      <c r="E71" s="47"/>
      <c r="F71" s="47"/>
      <c r="G71" s="47"/>
      <c r="H71" s="47"/>
      <c r="I71" s="247">
        <f>K71/J71*100</f>
        <v>57668.23979157189</v>
      </c>
      <c r="J71" s="248">
        <v>185</v>
      </c>
      <c r="K71" s="249">
        <f>VLOOKUP(A71,'MANO DE OBRA'!A8:D100,4,FALSE)</f>
        <v>106686.24361440798</v>
      </c>
      <c r="L71" s="50"/>
      <c r="M71" s="254">
        <v>144</v>
      </c>
      <c r="N71" s="345">
        <f>K71/M71</f>
        <v>740.87669176672216</v>
      </c>
    </row>
    <row r="72" spans="1:15">
      <c r="B72" s="49"/>
      <c r="C72" s="47"/>
      <c r="D72" s="47"/>
      <c r="E72" s="47"/>
      <c r="F72" s="47"/>
      <c r="G72" s="47"/>
      <c r="H72" s="47"/>
      <c r="I72" s="247"/>
      <c r="J72" s="248"/>
      <c r="K72" s="249"/>
      <c r="L72" s="50"/>
      <c r="M72" s="255"/>
      <c r="N72" s="345"/>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SUM(N70:N75)</f>
        <v>3348.8139834333888</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N44+N54+N65+N76</f>
        <v>146953.18803046978</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29390.637606093958</v>
      </c>
      <c r="M83" s="794"/>
      <c r="N83" s="51"/>
    </row>
    <row r="84" spans="1:14">
      <c r="B84" s="89" t="s">
        <v>2090</v>
      </c>
      <c r="C84" s="90"/>
      <c r="D84" s="90"/>
      <c r="E84" s="90"/>
      <c r="F84" s="90"/>
      <c r="G84" s="90"/>
      <c r="H84" s="90"/>
      <c r="I84" s="87"/>
      <c r="J84" s="88"/>
      <c r="K84" s="259">
        <v>0.05</v>
      </c>
      <c r="L84" s="793">
        <f>N78*K84</f>
        <v>7347.6594015234896</v>
      </c>
      <c r="M84" s="794"/>
      <c r="N84" s="51"/>
    </row>
    <row r="85" spans="1:14" ht="15.75" thickBot="1">
      <c r="B85" s="91" t="s">
        <v>2091</v>
      </c>
      <c r="C85" s="92"/>
      <c r="D85" s="92"/>
      <c r="E85" s="92"/>
      <c r="F85" s="92"/>
      <c r="G85" s="92"/>
      <c r="H85" s="92"/>
      <c r="I85" s="93"/>
      <c r="J85" s="94"/>
      <c r="K85" s="260">
        <v>0.05</v>
      </c>
      <c r="L85" s="795">
        <f>N78*K85</f>
        <v>7347.6594015234896</v>
      </c>
      <c r="M85" s="796"/>
      <c r="N85" s="51"/>
    </row>
    <row r="86" spans="1:14" ht="15.75" thickBot="1">
      <c r="B86" s="759" t="s">
        <v>2072</v>
      </c>
      <c r="C86" s="760"/>
      <c r="D86" s="760"/>
      <c r="E86" s="760"/>
      <c r="F86" s="760"/>
      <c r="G86" s="760"/>
      <c r="H86" s="760"/>
      <c r="I86" s="760"/>
      <c r="J86" s="760"/>
      <c r="K86" s="760"/>
      <c r="L86" s="760"/>
      <c r="M86" s="761"/>
      <c r="N86" s="52">
        <f>L83+L84+L85</f>
        <v>44085.956409140934</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191039.14443961071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topLeftCell="A22" zoomScale="78" zoomScaleNormal="78" workbookViewId="0"/>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358</v>
      </c>
      <c r="C31" s="81" t="s">
        <v>2195</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821</v>
      </c>
      <c r="B36" s="772" t="str">
        <f>VLOOKUP(A36,EQUIPOS!A6:D154,3,FALSE)</f>
        <v xml:space="preserve">Carrotanque de agua(1000 Galones) </v>
      </c>
      <c r="C36" s="773"/>
      <c r="D36" s="773"/>
      <c r="E36" s="773"/>
      <c r="F36" s="773"/>
      <c r="G36" s="773"/>
      <c r="H36" s="774"/>
      <c r="I36" s="222"/>
      <c r="J36" s="223"/>
      <c r="K36" s="224">
        <f>VLOOKUP(A36,EQUIPOS!A6:D163,4,FALSE)</f>
        <v>70220.503352192478</v>
      </c>
      <c r="L36" s="225"/>
      <c r="M36" s="226">
        <v>15</v>
      </c>
      <c r="N36" s="227">
        <f>K36/M36</f>
        <v>4681.3668901461651</v>
      </c>
    </row>
    <row r="37" spans="1:14">
      <c r="A37" s="113" t="s">
        <v>823</v>
      </c>
      <c r="B37" s="772" t="str">
        <f>VLOOKUP(A37,EQUIPOS!A7:D154,3,FALSE)</f>
        <v>Carrotanque Irrigador de asfalto, 1000 GALONES DE CAPACIDAD</v>
      </c>
      <c r="C37" s="773"/>
      <c r="D37" s="773"/>
      <c r="E37" s="773"/>
      <c r="F37" s="773"/>
      <c r="G37" s="773"/>
      <c r="H37" s="774"/>
      <c r="I37" s="222"/>
      <c r="J37" s="223"/>
      <c r="K37" s="224">
        <f>VLOOKUP(A37,EQUIPOS!A7:D164,4,FALSE)</f>
        <v>128742.9062603546</v>
      </c>
      <c r="L37" s="225"/>
      <c r="M37" s="226">
        <v>15</v>
      </c>
      <c r="N37" s="227">
        <f>K37/M37</f>
        <v>8582.8604173569729</v>
      </c>
    </row>
    <row r="38" spans="1:14">
      <c r="A38" t="s">
        <v>959</v>
      </c>
      <c r="B38" s="772" t="str">
        <f>VLOOKUP(A38,EQUIPOS!A8:D154,3,FALSE)</f>
        <v>Motoniveladora  potencia 215 HP, ancho de cuchilla 4,27 m, peso 18 ton.</v>
      </c>
      <c r="C38" s="773"/>
      <c r="D38" s="773"/>
      <c r="E38" s="773"/>
      <c r="F38" s="773"/>
      <c r="G38" s="773"/>
      <c r="H38" s="774"/>
      <c r="I38" s="222"/>
      <c r="J38" s="223"/>
      <c r="K38" s="224">
        <f>VLOOKUP(A38,EQUIPOS!A8:D165,4,FALSE)</f>
        <v>222749.75120110402</v>
      </c>
      <c r="L38" s="225"/>
      <c r="M38" s="226">
        <v>15</v>
      </c>
      <c r="N38" s="227">
        <f>K38/M38</f>
        <v>14849.983413406935</v>
      </c>
    </row>
    <row r="39" spans="1:14">
      <c r="A39" t="s">
        <v>991</v>
      </c>
      <c r="B39" s="772" t="str">
        <f>VLOOKUP(A39,EQUIPOS!A9:D154,3,FALSE)</f>
        <v xml:space="preserve">Recicladora, potencia 430HP </v>
      </c>
      <c r="C39" s="773"/>
      <c r="D39" s="773"/>
      <c r="E39" s="773"/>
      <c r="F39" s="773"/>
      <c r="G39" s="773"/>
      <c r="H39" s="774"/>
      <c r="I39" s="775"/>
      <c r="J39" s="756"/>
      <c r="K39" s="224">
        <f>VLOOKUP(A39,EQUIPOS!A9:D166,4,FALSE)</f>
        <v>566493.94363887527</v>
      </c>
      <c r="L39" s="776">
        <v>15</v>
      </c>
      <c r="M39" s="777"/>
      <c r="N39" s="227">
        <f>K39/L39</f>
        <v>37766.262909258352</v>
      </c>
    </row>
    <row r="40" spans="1:14">
      <c r="A40" t="s">
        <v>1075</v>
      </c>
      <c r="B40" s="772" t="str">
        <f>VLOOKUP(A40,EQUIPOS!A10:D154,3,FALSE)</f>
        <v xml:space="preserve">Vibrocompatador, potencia 153 HP, peso 10 Ton. </v>
      </c>
      <c r="C40" s="773"/>
      <c r="D40" s="773"/>
      <c r="E40" s="773"/>
      <c r="F40" s="773"/>
      <c r="G40" s="773"/>
      <c r="H40" s="774"/>
      <c r="I40" s="36"/>
      <c r="J40" s="37"/>
      <c r="K40" s="224">
        <f>VLOOKUP(A40,EQUIPOS!A10:D167,4,FALSE)</f>
        <v>131864.31094790224</v>
      </c>
      <c r="L40" s="231"/>
      <c r="M40" s="232">
        <v>15</v>
      </c>
      <c r="N40" s="227">
        <f>K40/M40</f>
        <v>8790.9540631934833</v>
      </c>
    </row>
    <row r="41" spans="1:14">
      <c r="B41" s="275"/>
      <c r="C41" s="276"/>
      <c r="D41" s="276"/>
      <c r="E41" s="276"/>
      <c r="F41" s="278"/>
      <c r="G41" s="278"/>
      <c r="H41" s="123"/>
      <c r="I41" s="36"/>
      <c r="J41" s="37"/>
      <c r="K41" s="229"/>
      <c r="L41" s="231"/>
      <c r="M41" s="232"/>
      <c r="N41" s="233"/>
    </row>
    <row r="42" spans="1:14">
      <c r="B42" s="779" t="s">
        <v>2105</v>
      </c>
      <c r="C42" s="780"/>
      <c r="D42" s="780"/>
      <c r="E42" s="38"/>
      <c r="F42" s="39"/>
      <c r="G42" s="39"/>
      <c r="H42" s="40"/>
      <c r="I42" s="36"/>
      <c r="J42" s="37"/>
      <c r="K42" s="234"/>
      <c r="L42" s="231"/>
      <c r="M42" s="351">
        <v>0.01</v>
      </c>
      <c r="N42" s="295">
        <f>N76*M42</f>
        <v>40.185767801200662</v>
      </c>
    </row>
    <row r="43" spans="1:14" ht="15.75" thickBot="1">
      <c r="B43" s="772"/>
      <c r="C43" s="773"/>
      <c r="D43" s="773"/>
      <c r="E43" s="773"/>
      <c r="F43" s="773"/>
      <c r="G43" s="773"/>
      <c r="H43" s="774"/>
      <c r="I43" s="781"/>
      <c r="J43" s="782"/>
      <c r="K43" s="41"/>
      <c r="L43" s="783"/>
      <c r="M43" s="784"/>
      <c r="N43" s="105"/>
    </row>
    <row r="44" spans="1:14" ht="15.75" thickBot="1">
      <c r="B44" s="759" t="s">
        <v>2072</v>
      </c>
      <c r="C44" s="760"/>
      <c r="D44" s="760"/>
      <c r="E44" s="760"/>
      <c r="F44" s="760"/>
      <c r="G44" s="760"/>
      <c r="H44" s="760"/>
      <c r="I44" s="760"/>
      <c r="J44" s="760"/>
      <c r="K44" s="760"/>
      <c r="L44" s="760"/>
      <c r="M44" s="761"/>
      <c r="N44" s="344">
        <f>SUM(N36:N43)</f>
        <v>74711.613461163099</v>
      </c>
    </row>
    <row r="45" spans="1:14">
      <c r="B45" s="235"/>
      <c r="C45" s="34"/>
      <c r="D45" s="34"/>
      <c r="E45" s="34"/>
      <c r="F45" s="34"/>
      <c r="G45" s="34"/>
      <c r="H45" s="34"/>
      <c r="I45" s="34"/>
      <c r="J45" s="34"/>
      <c r="K45" s="34"/>
      <c r="L45" s="34"/>
      <c r="M45" s="34"/>
      <c r="N45" s="35"/>
    </row>
    <row r="46" spans="1:14">
      <c r="B46" s="64" t="s">
        <v>2073</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750" t="s">
        <v>2063</v>
      </c>
      <c r="C48" s="751"/>
      <c r="D48" s="751"/>
      <c r="E48" s="751"/>
      <c r="F48" s="751"/>
      <c r="G48" s="751"/>
      <c r="H48" s="751"/>
      <c r="I48" s="752"/>
      <c r="J48" s="270" t="s">
        <v>2065</v>
      </c>
      <c r="K48" s="85" t="s">
        <v>2066</v>
      </c>
      <c r="L48" s="753" t="s">
        <v>2074</v>
      </c>
      <c r="M48" s="752"/>
      <c r="N48" s="86" t="s">
        <v>2071</v>
      </c>
    </row>
    <row r="49" spans="1:14">
      <c r="A49" t="s">
        <v>1557</v>
      </c>
      <c r="B49" s="43" t="str">
        <f>VLOOKUP(A49,MATERIALES!A4:D373,3,FALSE)</f>
        <v>Mezcla densa en Caliente MDC-25</v>
      </c>
      <c r="C49" s="236"/>
      <c r="D49" s="236"/>
      <c r="E49" s="236"/>
      <c r="F49" s="236"/>
      <c r="G49" s="236"/>
      <c r="H49" s="236"/>
      <c r="I49" s="223"/>
      <c r="J49" s="200" t="str">
        <f>VLOOKUP(A49,MATERIALES!A5:D641,2,FALSE)</f>
        <v>m3</v>
      </c>
      <c r="K49" s="237">
        <v>0.153</v>
      </c>
      <c r="L49" s="222"/>
      <c r="M49" s="352">
        <f>VLOOKUP(A49,MATERIALES!A5:D396,4,FALSE)</f>
        <v>486397.11010014574</v>
      </c>
      <c r="N49" s="227">
        <f>K49*M49</f>
        <v>74418.757845322296</v>
      </c>
    </row>
    <row r="50" spans="1:14">
      <c r="A50" s="108"/>
      <c r="B50" s="43"/>
      <c r="C50" s="236"/>
      <c r="D50" s="236"/>
      <c r="E50" s="236"/>
      <c r="F50" s="236"/>
      <c r="G50" s="236"/>
      <c r="H50" s="236"/>
      <c r="I50" s="223"/>
      <c r="J50" s="200"/>
      <c r="K50" s="237"/>
      <c r="L50" s="222"/>
      <c r="M50" s="352"/>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SUM(N49:N53)</f>
        <v>74418.757845322296</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1819</v>
      </c>
      <c r="B59" s="46" t="str">
        <f>VLOOKUP(A59,TRANSPORTE!A5:D117,3,FALSE)</f>
        <v>Transporte de Mezcla densa en Caliente MDC-25</v>
      </c>
      <c r="C59" s="272"/>
      <c r="D59" s="272"/>
      <c r="E59" s="272"/>
      <c r="F59" s="272"/>
      <c r="G59" s="272"/>
      <c r="H59" s="266" t="s">
        <v>2122</v>
      </c>
      <c r="I59" s="363">
        <v>0.153</v>
      </c>
      <c r="J59" s="241">
        <v>1</v>
      </c>
      <c r="K59" s="363">
        <f>I59*J59</f>
        <v>0.153</v>
      </c>
      <c r="L59" s="763">
        <f>VLOOKUP(A59,TRANSPORTE!A5:D117,4,FALSE)</f>
        <v>1355.0479121462611</v>
      </c>
      <c r="M59" s="764"/>
      <c r="N59" s="242">
        <f>K59*L59</f>
        <v>207.32233055837793</v>
      </c>
    </row>
    <row r="60" spans="1:14">
      <c r="B60" s="46"/>
      <c r="C60" s="47"/>
      <c r="D60" s="47"/>
      <c r="E60" s="47"/>
      <c r="F60" s="47"/>
      <c r="G60" s="47"/>
      <c r="H60" s="266"/>
      <c r="I60" s="234"/>
      <c r="J60" s="241"/>
      <c r="K60" s="234"/>
      <c r="L60" s="763"/>
      <c r="M60" s="764"/>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207.32233055837793</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714</v>
      </c>
      <c r="B70" s="49" t="str">
        <f>VLOOKUP(A70,'MANO DE OBRA'!A8:D68,3,FALSE)</f>
        <v>Obrero (6)</v>
      </c>
      <c r="C70" s="47"/>
      <c r="D70" s="47"/>
      <c r="E70" s="47"/>
      <c r="F70" s="47"/>
      <c r="G70" s="47"/>
      <c r="H70" s="47"/>
      <c r="I70" s="247">
        <f>K70/J70*100</f>
        <v>202996.19999999998</v>
      </c>
      <c r="J70" s="248">
        <v>185</v>
      </c>
      <c r="K70" s="249">
        <f>VLOOKUP(A70,'MANO DE OBRA'!A8:D99,4,FALSE)</f>
        <v>375542.97</v>
      </c>
      <c r="L70" s="50"/>
      <c r="M70" s="250">
        <v>120</v>
      </c>
      <c r="N70" s="345">
        <f>K70/M70</f>
        <v>3129.5247499999996</v>
      </c>
      <c r="O70" s="106"/>
    </row>
    <row r="71" spans="1:15">
      <c r="A71" t="s">
        <v>728</v>
      </c>
      <c r="B71" s="49" t="str">
        <f>VLOOKUP(A71,'MANO DE OBRA'!A8:D69,3,FALSE)</f>
        <v>Oficial</v>
      </c>
      <c r="C71" s="47"/>
      <c r="D71" s="47"/>
      <c r="E71" s="47"/>
      <c r="F71" s="47"/>
      <c r="G71" s="47"/>
      <c r="H71" s="47"/>
      <c r="I71" s="247">
        <f>K71/J71*100</f>
        <v>57668.23979157189</v>
      </c>
      <c r="J71" s="248">
        <v>185</v>
      </c>
      <c r="K71" s="249">
        <f>VLOOKUP(A71,'MANO DE OBRA'!A8:D100,4,FALSE)</f>
        <v>106686.24361440798</v>
      </c>
      <c r="L71" s="50"/>
      <c r="M71" s="254">
        <v>120</v>
      </c>
      <c r="N71" s="345">
        <f>K71/M71</f>
        <v>889.05203012006655</v>
      </c>
    </row>
    <row r="72" spans="1:15">
      <c r="B72" s="49"/>
      <c r="C72" s="47"/>
      <c r="D72" s="47"/>
      <c r="E72" s="47"/>
      <c r="F72" s="47"/>
      <c r="G72" s="47"/>
      <c r="H72" s="47"/>
      <c r="I72" s="247"/>
      <c r="J72" s="248"/>
      <c r="K72" s="249"/>
      <c r="L72" s="50"/>
      <c r="M72" s="255"/>
      <c r="N72" s="345"/>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SUM(N70:N75)</f>
        <v>4018.5767801200664</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N44+N54+N65+N76</f>
        <v>153356.27041716382</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30671.254083432766</v>
      </c>
      <c r="M83" s="794"/>
      <c r="N83" s="51"/>
    </row>
    <row r="84" spans="1:14">
      <c r="B84" s="89" t="s">
        <v>2090</v>
      </c>
      <c r="C84" s="90"/>
      <c r="D84" s="90"/>
      <c r="E84" s="90"/>
      <c r="F84" s="90"/>
      <c r="G84" s="90"/>
      <c r="H84" s="90"/>
      <c r="I84" s="87"/>
      <c r="J84" s="88"/>
      <c r="K84" s="259">
        <v>0.05</v>
      </c>
      <c r="L84" s="793">
        <f>N78*K84</f>
        <v>7667.8135208581916</v>
      </c>
      <c r="M84" s="794"/>
      <c r="N84" s="51"/>
    </row>
    <row r="85" spans="1:14" ht="15.75" thickBot="1">
      <c r="B85" s="91" t="s">
        <v>2091</v>
      </c>
      <c r="C85" s="92"/>
      <c r="D85" s="92"/>
      <c r="E85" s="92"/>
      <c r="F85" s="92"/>
      <c r="G85" s="92"/>
      <c r="H85" s="92"/>
      <c r="I85" s="93"/>
      <c r="J85" s="94"/>
      <c r="K85" s="260">
        <v>0.05</v>
      </c>
      <c r="L85" s="795">
        <f>N78*K85</f>
        <v>7667.8135208581916</v>
      </c>
      <c r="M85" s="796"/>
      <c r="N85" s="51"/>
    </row>
    <row r="86" spans="1:14" ht="15.75" thickBot="1">
      <c r="B86" s="759" t="s">
        <v>2072</v>
      </c>
      <c r="C86" s="760"/>
      <c r="D86" s="760"/>
      <c r="E86" s="760"/>
      <c r="F86" s="760"/>
      <c r="G86" s="760"/>
      <c r="H86" s="760"/>
      <c r="I86" s="760"/>
      <c r="J86" s="760"/>
      <c r="K86" s="760"/>
      <c r="L86" s="760"/>
      <c r="M86" s="761"/>
      <c r="N86" s="52">
        <f>L83+L84+L85</f>
        <v>46006.881125149157</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199363.15154231299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topLeftCell="A19" zoomScale="78" zoomScaleNormal="78" workbookViewId="0"/>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360</v>
      </c>
      <c r="C31" s="81" t="s">
        <v>2196</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821</v>
      </c>
      <c r="B36" s="772" t="str">
        <f>VLOOKUP(A36,EQUIPOS!A6:D154,3,FALSE)</f>
        <v xml:space="preserve">Carrotanque de agua(1000 Galones) </v>
      </c>
      <c r="C36" s="773"/>
      <c r="D36" s="773"/>
      <c r="E36" s="773"/>
      <c r="F36" s="773"/>
      <c r="G36" s="773"/>
      <c r="H36" s="774"/>
      <c r="I36" s="222"/>
      <c r="J36" s="223"/>
      <c r="K36" s="224">
        <f>VLOOKUP(A36,EQUIPOS!A6:D163,4,FALSE)</f>
        <v>70220.503352192478</v>
      </c>
      <c r="L36" s="225"/>
      <c r="M36" s="226">
        <v>15</v>
      </c>
      <c r="N36" s="227">
        <f>K36/M36</f>
        <v>4681.3668901461651</v>
      </c>
    </row>
    <row r="37" spans="1:14">
      <c r="A37" s="113" t="s">
        <v>823</v>
      </c>
      <c r="B37" s="772" t="str">
        <f>VLOOKUP(A37,EQUIPOS!A7:D154,3,FALSE)</f>
        <v>Carrotanque Irrigador de asfalto, 1000 GALONES DE CAPACIDAD</v>
      </c>
      <c r="C37" s="773"/>
      <c r="D37" s="773"/>
      <c r="E37" s="773"/>
      <c r="F37" s="773"/>
      <c r="G37" s="773"/>
      <c r="H37" s="774"/>
      <c r="I37" s="222"/>
      <c r="J37" s="223"/>
      <c r="K37" s="224">
        <f>VLOOKUP(A37,EQUIPOS!A7:D164,4,FALSE)</f>
        <v>128742.9062603546</v>
      </c>
      <c r="L37" s="225"/>
      <c r="M37" s="226">
        <v>15</v>
      </c>
      <c r="N37" s="227">
        <f>K37/M37</f>
        <v>8582.8604173569729</v>
      </c>
    </row>
    <row r="38" spans="1:14">
      <c r="A38" t="s">
        <v>959</v>
      </c>
      <c r="B38" s="772" t="str">
        <f>VLOOKUP(A38,EQUIPOS!A8:D154,3,FALSE)</f>
        <v>Motoniveladora  potencia 215 HP, ancho de cuchilla 4,27 m, peso 18 ton.</v>
      </c>
      <c r="C38" s="773"/>
      <c r="D38" s="773"/>
      <c r="E38" s="773"/>
      <c r="F38" s="773"/>
      <c r="G38" s="773"/>
      <c r="H38" s="774"/>
      <c r="I38" s="222"/>
      <c r="J38" s="223"/>
      <c r="K38" s="224">
        <f>VLOOKUP(A38,EQUIPOS!A8:D165,4,FALSE)</f>
        <v>222749.75120110402</v>
      </c>
      <c r="L38" s="225"/>
      <c r="M38" s="226">
        <v>15</v>
      </c>
      <c r="N38" s="227">
        <f>K38/M38</f>
        <v>14849.983413406935</v>
      </c>
    </row>
    <row r="39" spans="1:14">
      <c r="A39" t="s">
        <v>991</v>
      </c>
      <c r="B39" s="772" t="str">
        <f>VLOOKUP(A39,EQUIPOS!A9:D154,3,FALSE)</f>
        <v xml:space="preserve">Recicladora, potencia 430HP </v>
      </c>
      <c r="C39" s="773"/>
      <c r="D39" s="773"/>
      <c r="E39" s="773"/>
      <c r="F39" s="773"/>
      <c r="G39" s="773"/>
      <c r="H39" s="774"/>
      <c r="I39" s="775"/>
      <c r="J39" s="756"/>
      <c r="K39" s="224">
        <f>VLOOKUP(A39,EQUIPOS!A9:D166,4,FALSE)</f>
        <v>566493.94363887527</v>
      </c>
      <c r="L39" s="776">
        <v>15</v>
      </c>
      <c r="M39" s="777"/>
      <c r="N39" s="227">
        <f>K39/L39</f>
        <v>37766.262909258352</v>
      </c>
    </row>
    <row r="40" spans="1:14">
      <c r="A40" t="s">
        <v>1075</v>
      </c>
      <c r="B40" s="772" t="str">
        <f>VLOOKUP(A40,EQUIPOS!A10:D154,3,FALSE)</f>
        <v xml:space="preserve">Vibrocompatador, potencia 153 HP, peso 10 Ton. </v>
      </c>
      <c r="C40" s="773"/>
      <c r="D40" s="773"/>
      <c r="E40" s="773"/>
      <c r="F40" s="773"/>
      <c r="G40" s="773"/>
      <c r="H40" s="774"/>
      <c r="I40" s="36"/>
      <c r="J40" s="37"/>
      <c r="K40" s="224">
        <f>VLOOKUP(A40,EQUIPOS!A10:D167,4,FALSE)</f>
        <v>131864.31094790224</v>
      </c>
      <c r="L40" s="231"/>
      <c r="M40" s="232">
        <v>15</v>
      </c>
      <c r="N40" s="227">
        <f>K40/M40</f>
        <v>8790.9540631934833</v>
      </c>
    </row>
    <row r="41" spans="1:14">
      <c r="B41" s="275"/>
      <c r="C41" s="276"/>
      <c r="D41" s="276"/>
      <c r="E41" s="276"/>
      <c r="F41" s="278"/>
      <c r="G41" s="278"/>
      <c r="H41" s="123"/>
      <c r="I41" s="36"/>
      <c r="J41" s="37"/>
      <c r="K41" s="229"/>
      <c r="L41" s="231"/>
      <c r="M41" s="232"/>
      <c r="N41" s="233"/>
    </row>
    <row r="42" spans="1:14">
      <c r="B42" s="779" t="s">
        <v>2105</v>
      </c>
      <c r="C42" s="780"/>
      <c r="D42" s="780"/>
      <c r="E42" s="38"/>
      <c r="F42" s="39"/>
      <c r="G42" s="39"/>
      <c r="H42" s="40"/>
      <c r="I42" s="36"/>
      <c r="J42" s="37"/>
      <c r="K42" s="234"/>
      <c r="L42" s="231"/>
      <c r="M42" s="351">
        <v>0.01</v>
      </c>
      <c r="N42" s="295">
        <f>N76*M42</f>
        <v>40.185767801200662</v>
      </c>
    </row>
    <row r="43" spans="1:14" ht="15.75" thickBot="1">
      <c r="B43" s="772"/>
      <c r="C43" s="773"/>
      <c r="D43" s="773"/>
      <c r="E43" s="773"/>
      <c r="F43" s="773"/>
      <c r="G43" s="773"/>
      <c r="H43" s="774"/>
      <c r="I43" s="781"/>
      <c r="J43" s="782"/>
      <c r="K43" s="41"/>
      <c r="L43" s="783"/>
      <c r="M43" s="784"/>
      <c r="N43" s="105"/>
    </row>
    <row r="44" spans="1:14" ht="15.75" thickBot="1">
      <c r="B44" s="759" t="s">
        <v>2072</v>
      </c>
      <c r="C44" s="760"/>
      <c r="D44" s="760"/>
      <c r="E44" s="760"/>
      <c r="F44" s="760"/>
      <c r="G44" s="760"/>
      <c r="H44" s="760"/>
      <c r="I44" s="760"/>
      <c r="J44" s="760"/>
      <c r="K44" s="760"/>
      <c r="L44" s="760"/>
      <c r="M44" s="761"/>
      <c r="N44" s="344">
        <f>SUM(N36:N43)</f>
        <v>74711.613461163099</v>
      </c>
    </row>
    <row r="45" spans="1:14">
      <c r="B45" s="235"/>
      <c r="C45" s="34"/>
      <c r="D45" s="34"/>
      <c r="E45" s="34"/>
      <c r="F45" s="34"/>
      <c r="G45" s="34"/>
      <c r="H45" s="34"/>
      <c r="I45" s="34"/>
      <c r="J45" s="34"/>
      <c r="K45" s="34"/>
      <c r="L45" s="34"/>
      <c r="M45" s="34"/>
      <c r="N45" s="35"/>
    </row>
    <row r="46" spans="1:14">
      <c r="B46" s="64" t="s">
        <v>2073</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750" t="s">
        <v>2063</v>
      </c>
      <c r="C48" s="751"/>
      <c r="D48" s="751"/>
      <c r="E48" s="751"/>
      <c r="F48" s="751"/>
      <c r="G48" s="751"/>
      <c r="H48" s="751"/>
      <c r="I48" s="752"/>
      <c r="J48" s="270" t="s">
        <v>2065</v>
      </c>
      <c r="K48" s="85" t="s">
        <v>2066</v>
      </c>
      <c r="L48" s="753" t="s">
        <v>2074</v>
      </c>
      <c r="M48" s="752"/>
      <c r="N48" s="86" t="s">
        <v>2071</v>
      </c>
    </row>
    <row r="49" spans="1:14">
      <c r="A49" t="s">
        <v>1555</v>
      </c>
      <c r="B49" s="43" t="str">
        <f>VLOOKUP(A49,MATERIALES!A4:D373,3,FALSE)</f>
        <v>Mezcla densa en Caliente MDC-19</v>
      </c>
      <c r="C49" s="236"/>
      <c r="D49" s="236"/>
      <c r="E49" s="236"/>
      <c r="F49" s="236"/>
      <c r="G49" s="236"/>
      <c r="H49" s="236"/>
      <c r="I49" s="223"/>
      <c r="J49" s="200" t="str">
        <f>VLOOKUP(A49,MATERIALES!A5:D641,2,FALSE)</f>
        <v>m3</v>
      </c>
      <c r="K49" s="237">
        <v>0.153</v>
      </c>
      <c r="L49" s="222"/>
      <c r="M49" s="352">
        <f>VLOOKUP(A49,MATERIALES!A5:D396,4,FALSE)</f>
        <v>530309.63289003551</v>
      </c>
      <c r="N49" s="227">
        <f>K49*M49</f>
        <v>81137.373832175435</v>
      </c>
    </row>
    <row r="50" spans="1:14">
      <c r="A50" s="108"/>
      <c r="B50" s="43"/>
      <c r="C50" s="236"/>
      <c r="D50" s="236"/>
      <c r="E50" s="236"/>
      <c r="F50" s="236"/>
      <c r="G50" s="236"/>
      <c r="H50" s="236"/>
      <c r="I50" s="223"/>
      <c r="J50" s="200"/>
      <c r="K50" s="237"/>
      <c r="L50" s="222"/>
      <c r="M50" s="352"/>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SUM(N49:N53)</f>
        <v>81137.373832175435</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1922</v>
      </c>
      <c r="B59" s="46" t="str">
        <f>VLOOKUP(A59,TRANSPORTE!A5:D117,3,FALSE)</f>
        <v>Transporte de Mezcla Densa en Caliente MDC-19</v>
      </c>
      <c r="C59" s="272"/>
      <c r="D59" s="272"/>
      <c r="E59" s="272"/>
      <c r="F59" s="272"/>
      <c r="G59" s="272"/>
      <c r="H59" s="266" t="s">
        <v>2122</v>
      </c>
      <c r="I59" s="363">
        <v>0.153</v>
      </c>
      <c r="J59" s="241">
        <v>1</v>
      </c>
      <c r="K59" s="363">
        <f>I59*J59</f>
        <v>0.153</v>
      </c>
      <c r="L59" s="763">
        <f>VLOOKUP(A59,TRANSPORTE!A5:D117,4,FALSE)</f>
        <v>1355.0479121462611</v>
      </c>
      <c r="M59" s="764"/>
      <c r="N59" s="242">
        <f>K59*L59</f>
        <v>207.32233055837793</v>
      </c>
    </row>
    <row r="60" spans="1:14">
      <c r="B60" s="46"/>
      <c r="C60" s="47"/>
      <c r="D60" s="47"/>
      <c r="E60" s="47"/>
      <c r="F60" s="47"/>
      <c r="G60" s="47"/>
      <c r="H60" s="266"/>
      <c r="I60" s="234"/>
      <c r="J60" s="241"/>
      <c r="K60" s="234"/>
      <c r="L60" s="763"/>
      <c r="M60" s="764"/>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207.32233055837793</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714</v>
      </c>
      <c r="B70" s="49" t="str">
        <f>VLOOKUP(A70,'MANO DE OBRA'!A8:D68,3,FALSE)</f>
        <v>Obrero (6)</v>
      </c>
      <c r="C70" s="47"/>
      <c r="D70" s="47"/>
      <c r="E70" s="47"/>
      <c r="F70" s="47"/>
      <c r="G70" s="47"/>
      <c r="H70" s="47"/>
      <c r="I70" s="247">
        <f>K70/J70*100</f>
        <v>202996.19999999998</v>
      </c>
      <c r="J70" s="248">
        <v>185</v>
      </c>
      <c r="K70" s="249">
        <f>VLOOKUP(A70,'MANO DE OBRA'!A8:D99,4,FALSE)</f>
        <v>375542.97</v>
      </c>
      <c r="L70" s="50"/>
      <c r="M70" s="250">
        <v>120</v>
      </c>
      <c r="N70" s="345">
        <f>K70/M70</f>
        <v>3129.5247499999996</v>
      </c>
      <c r="O70" s="106"/>
    </row>
    <row r="71" spans="1:15">
      <c r="A71" t="s">
        <v>728</v>
      </c>
      <c r="B71" s="49" t="str">
        <f>VLOOKUP(A71,'MANO DE OBRA'!A8:D69,3,FALSE)</f>
        <v>Oficial</v>
      </c>
      <c r="C71" s="47"/>
      <c r="D71" s="47"/>
      <c r="E71" s="47"/>
      <c r="F71" s="47"/>
      <c r="G71" s="47"/>
      <c r="H71" s="47"/>
      <c r="I71" s="247">
        <f>K71/J71*100</f>
        <v>57668.23979157189</v>
      </c>
      <c r="J71" s="248">
        <v>185</v>
      </c>
      <c r="K71" s="249">
        <f>VLOOKUP(A71,'MANO DE OBRA'!A8:D100,4,FALSE)</f>
        <v>106686.24361440798</v>
      </c>
      <c r="L71" s="50"/>
      <c r="M71" s="254">
        <v>120</v>
      </c>
      <c r="N71" s="345">
        <f>K71/M71</f>
        <v>889.05203012006655</v>
      </c>
    </row>
    <row r="72" spans="1:15">
      <c r="B72" s="49"/>
      <c r="C72" s="47"/>
      <c r="D72" s="47"/>
      <c r="E72" s="47"/>
      <c r="F72" s="47"/>
      <c r="G72" s="47"/>
      <c r="H72" s="47"/>
      <c r="I72" s="247"/>
      <c r="J72" s="248"/>
      <c r="K72" s="249"/>
      <c r="L72" s="50"/>
      <c r="M72" s="255"/>
      <c r="N72" s="345"/>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SUM(N70:N75)</f>
        <v>4018.5767801200664</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N44+N54+N65+N76</f>
        <v>160074.88640401696</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32014.977280803392</v>
      </c>
      <c r="M83" s="794"/>
      <c r="N83" s="51"/>
    </row>
    <row r="84" spans="1:14">
      <c r="B84" s="89" t="s">
        <v>2090</v>
      </c>
      <c r="C84" s="90"/>
      <c r="D84" s="90"/>
      <c r="E84" s="90"/>
      <c r="F84" s="90"/>
      <c r="G84" s="90"/>
      <c r="H84" s="90"/>
      <c r="I84" s="87"/>
      <c r="J84" s="88"/>
      <c r="K84" s="259">
        <v>0.05</v>
      </c>
      <c r="L84" s="793">
        <f>N78*K84</f>
        <v>8003.7443202008481</v>
      </c>
      <c r="M84" s="794"/>
      <c r="N84" s="51"/>
    </row>
    <row r="85" spans="1:14" ht="15.75" thickBot="1">
      <c r="B85" s="91" t="s">
        <v>2091</v>
      </c>
      <c r="C85" s="92"/>
      <c r="D85" s="92"/>
      <c r="E85" s="92"/>
      <c r="F85" s="92"/>
      <c r="G85" s="92"/>
      <c r="H85" s="92"/>
      <c r="I85" s="93"/>
      <c r="J85" s="94"/>
      <c r="K85" s="260">
        <v>0.05</v>
      </c>
      <c r="L85" s="795">
        <f>N78*K85</f>
        <v>8003.7443202008481</v>
      </c>
      <c r="M85" s="796"/>
      <c r="N85" s="51"/>
    </row>
    <row r="86" spans="1:14" ht="15.75" thickBot="1">
      <c r="B86" s="759" t="s">
        <v>2072</v>
      </c>
      <c r="C86" s="760"/>
      <c r="D86" s="760"/>
      <c r="E86" s="760"/>
      <c r="F86" s="760"/>
      <c r="G86" s="760"/>
      <c r="H86" s="760"/>
      <c r="I86" s="760"/>
      <c r="J86" s="760"/>
      <c r="K86" s="760"/>
      <c r="L86" s="760"/>
      <c r="M86" s="761"/>
      <c r="N86" s="52">
        <f>L83+L84+L85</f>
        <v>48022.46592120509</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208097.35232522205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topLeftCell="A13" zoomScale="78" zoomScaleNormal="78" workbookViewId="0">
      <selection activeCell="M51" sqref="M51"/>
    </sheetView>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362</v>
      </c>
      <c r="C31" s="81" t="s">
        <v>2197</v>
      </c>
      <c r="D31" s="82"/>
      <c r="E31" s="82"/>
      <c r="F31" s="82"/>
      <c r="G31" s="82"/>
      <c r="H31" s="82"/>
      <c r="I31" s="82"/>
      <c r="J31" s="83"/>
      <c r="K31" s="263"/>
      <c r="L31" s="261" t="s">
        <v>27</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26"/>
      <c r="N36" s="227"/>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3"/>
      <c r="F40" s="773"/>
      <c r="G40" s="773"/>
      <c r="H40" s="774"/>
      <c r="I40" s="36"/>
      <c r="J40" s="37"/>
      <c r="K40" s="224"/>
      <c r="L40" s="231"/>
      <c r="M40" s="232"/>
      <c r="N40" s="227"/>
    </row>
    <row r="41" spans="1:14">
      <c r="B41" s="275"/>
      <c r="C41" s="276"/>
      <c r="D41" s="276"/>
      <c r="E41" s="276"/>
      <c r="F41" s="278"/>
      <c r="G41" s="278"/>
      <c r="H41" s="123"/>
      <c r="I41" s="36"/>
      <c r="J41" s="37"/>
      <c r="K41" s="229"/>
      <c r="L41" s="231"/>
      <c r="M41" s="232"/>
      <c r="N41" s="233"/>
    </row>
    <row r="42" spans="1:14">
      <c r="B42" s="779" t="s">
        <v>2105</v>
      </c>
      <c r="C42" s="780"/>
      <c r="D42" s="780"/>
      <c r="E42" s="38"/>
      <c r="F42" s="39"/>
      <c r="G42" s="39"/>
      <c r="H42" s="40"/>
      <c r="I42" s="36"/>
      <c r="J42" s="37"/>
      <c r="K42" s="234"/>
      <c r="L42" s="231"/>
      <c r="M42" s="351">
        <v>0.01</v>
      </c>
      <c r="N42" s="295">
        <f>N76*M42</f>
        <v>4.82229213614408</v>
      </c>
    </row>
    <row r="43" spans="1:14" ht="15.75" thickBot="1">
      <c r="B43" s="772"/>
      <c r="C43" s="773"/>
      <c r="D43" s="773"/>
      <c r="E43" s="773"/>
      <c r="F43" s="773"/>
      <c r="G43" s="773"/>
      <c r="H43" s="774"/>
      <c r="I43" s="781"/>
      <c r="J43" s="782"/>
      <c r="K43" s="41"/>
      <c r="L43" s="783"/>
      <c r="M43" s="784"/>
      <c r="N43" s="105"/>
    </row>
    <row r="44" spans="1:14" ht="15.75" thickBot="1">
      <c r="B44" s="759" t="s">
        <v>2072</v>
      </c>
      <c r="C44" s="760"/>
      <c r="D44" s="760"/>
      <c r="E44" s="760"/>
      <c r="F44" s="760"/>
      <c r="G44" s="760"/>
      <c r="H44" s="760"/>
      <c r="I44" s="760"/>
      <c r="J44" s="760"/>
      <c r="K44" s="760"/>
      <c r="L44" s="760"/>
      <c r="M44" s="761"/>
      <c r="N44" s="344">
        <f>SUM(N36:N43)</f>
        <v>4.82229213614408</v>
      </c>
    </row>
    <row r="45" spans="1:14">
      <c r="B45" s="235"/>
      <c r="C45" s="34"/>
      <c r="D45" s="34"/>
      <c r="E45" s="34"/>
      <c r="F45" s="34"/>
      <c r="G45" s="34"/>
      <c r="H45" s="34"/>
      <c r="I45" s="34"/>
      <c r="J45" s="34"/>
      <c r="K45" s="34"/>
      <c r="L45" s="34"/>
      <c r="M45" s="34"/>
      <c r="N45" s="35"/>
    </row>
    <row r="46" spans="1:14">
      <c r="B46" s="64" t="s">
        <v>2073</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750" t="s">
        <v>2063</v>
      </c>
      <c r="C48" s="751"/>
      <c r="D48" s="751"/>
      <c r="E48" s="751"/>
      <c r="F48" s="751"/>
      <c r="G48" s="751"/>
      <c r="H48" s="751"/>
      <c r="I48" s="752"/>
      <c r="J48" s="270" t="s">
        <v>2065</v>
      </c>
      <c r="K48" s="85" t="s">
        <v>2066</v>
      </c>
      <c r="L48" s="753" t="s">
        <v>2074</v>
      </c>
      <c r="M48" s="752"/>
      <c r="N48" s="86" t="s">
        <v>2071</v>
      </c>
    </row>
    <row r="49" spans="1:14">
      <c r="A49" t="s">
        <v>1419</v>
      </c>
      <c r="B49" s="43" t="str">
        <f>VLOOKUP(A49,MATERIALES!A4:D373,3,FALSE)</f>
        <v>Geotextil Nt Repav 450 O Similar (Proveedores Pavco, Lafayet, Geomatrix, Tensar, Omnes U Otros)</v>
      </c>
      <c r="C49" s="236"/>
      <c r="D49" s="236"/>
      <c r="E49" s="236"/>
      <c r="F49" s="236"/>
      <c r="G49" s="236"/>
      <c r="H49" s="236"/>
      <c r="I49" s="223"/>
      <c r="J49" s="200" t="str">
        <f>VLOOKUP(A49,MATERIALES!A5:D641,2,FALSE)</f>
        <v>m2</v>
      </c>
      <c r="K49" s="237">
        <v>1.0549999999999999</v>
      </c>
      <c r="L49" s="222"/>
      <c r="M49" s="352">
        <f>VLOOKUP(A49,MATERIALES!A5:D396,4,FALSE)</f>
        <v>6296.3956264632616</v>
      </c>
      <c r="N49" s="227">
        <f>K49*M49</f>
        <v>6642.697385918741</v>
      </c>
    </row>
    <row r="50" spans="1:14">
      <c r="A50" s="108"/>
      <c r="B50" s="43"/>
      <c r="C50" s="236"/>
      <c r="D50" s="236"/>
      <c r="E50" s="236"/>
      <c r="F50" s="236"/>
      <c r="G50" s="236"/>
      <c r="H50" s="236"/>
      <c r="I50" s="223"/>
      <c r="J50" s="200"/>
      <c r="K50" s="237"/>
      <c r="L50" s="222"/>
      <c r="M50" s="352"/>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SUM(N49:N53)</f>
        <v>6642.697385918741</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66"/>
      <c r="I60" s="234"/>
      <c r="J60" s="241"/>
      <c r="K60" s="234"/>
      <c r="L60" s="763"/>
      <c r="M60" s="764"/>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t="s">
        <v>714</v>
      </c>
      <c r="B70" s="49" t="str">
        <f>VLOOKUP(A70,'MANO DE OBRA'!A8:D68,3,FALSE)</f>
        <v>Obrero (6)</v>
      </c>
      <c r="C70" s="47"/>
      <c r="D70" s="47"/>
      <c r="E70" s="47"/>
      <c r="F70" s="47"/>
      <c r="G70" s="47"/>
      <c r="H70" s="47"/>
      <c r="I70" s="247">
        <f>K70/J70*100</f>
        <v>202996.19999999998</v>
      </c>
      <c r="J70" s="248">
        <v>185</v>
      </c>
      <c r="K70" s="249">
        <f>VLOOKUP(A70,'MANO DE OBRA'!A8:D99,4,FALSE)</f>
        <v>375542.97</v>
      </c>
      <c r="L70" s="50"/>
      <c r="M70" s="250">
        <v>1000</v>
      </c>
      <c r="N70" s="345">
        <f>K70/M70</f>
        <v>375.54296999999997</v>
      </c>
      <c r="O70" s="106"/>
    </row>
    <row r="71" spans="1:15">
      <c r="A71" t="s">
        <v>728</v>
      </c>
      <c r="B71" s="49" t="str">
        <f>VLOOKUP(A71,'MANO DE OBRA'!A8:D69,3,FALSE)</f>
        <v>Oficial</v>
      </c>
      <c r="C71" s="47"/>
      <c r="D71" s="47"/>
      <c r="E71" s="47"/>
      <c r="F71" s="47"/>
      <c r="G71" s="47"/>
      <c r="H71" s="47"/>
      <c r="I71" s="247">
        <f>K71/J71*100</f>
        <v>57668.23979157189</v>
      </c>
      <c r="J71" s="248">
        <v>185</v>
      </c>
      <c r="K71" s="249">
        <f>VLOOKUP(A71,'MANO DE OBRA'!A8:D100,4,FALSE)</f>
        <v>106686.24361440798</v>
      </c>
      <c r="L71" s="50"/>
      <c r="M71" s="254">
        <v>1000</v>
      </c>
      <c r="N71" s="345">
        <f>K71/M71</f>
        <v>106.68624361440799</v>
      </c>
    </row>
    <row r="72" spans="1:15">
      <c r="B72" s="49"/>
      <c r="C72" s="47"/>
      <c r="D72" s="47"/>
      <c r="E72" s="47"/>
      <c r="F72" s="47"/>
      <c r="G72" s="47"/>
      <c r="H72" s="47"/>
      <c r="I72" s="247"/>
      <c r="J72" s="248"/>
      <c r="K72" s="249"/>
      <c r="L72" s="50"/>
      <c r="M72" s="255"/>
      <c r="N72" s="345"/>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SUM(N70:N75)</f>
        <v>482.22921361440797</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N44+N54+N65+N76</f>
        <v>7129.7488916692928</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1425.9497783338586</v>
      </c>
      <c r="M83" s="794"/>
      <c r="N83" s="51"/>
    </row>
    <row r="84" spans="1:14">
      <c r="B84" s="89" t="s">
        <v>2090</v>
      </c>
      <c r="C84" s="90"/>
      <c r="D84" s="90"/>
      <c r="E84" s="90"/>
      <c r="F84" s="90"/>
      <c r="G84" s="90"/>
      <c r="H84" s="90"/>
      <c r="I84" s="87"/>
      <c r="J84" s="88"/>
      <c r="K84" s="259">
        <v>0.05</v>
      </c>
      <c r="L84" s="793">
        <f>N78*K84</f>
        <v>356.48744458346465</v>
      </c>
      <c r="M84" s="794"/>
      <c r="N84" s="51"/>
    </row>
    <row r="85" spans="1:14" ht="15.75" thickBot="1">
      <c r="B85" s="91" t="s">
        <v>2091</v>
      </c>
      <c r="C85" s="92"/>
      <c r="D85" s="92"/>
      <c r="E85" s="92"/>
      <c r="F85" s="92"/>
      <c r="G85" s="92"/>
      <c r="H85" s="92"/>
      <c r="I85" s="93"/>
      <c r="J85" s="94"/>
      <c r="K85" s="260">
        <v>0.05</v>
      </c>
      <c r="L85" s="795">
        <f>N78*K85</f>
        <v>356.48744458346465</v>
      </c>
      <c r="M85" s="796"/>
      <c r="N85" s="51"/>
    </row>
    <row r="86" spans="1:14" ht="15.75" thickBot="1">
      <c r="B86" s="759" t="s">
        <v>2072</v>
      </c>
      <c r="C86" s="760"/>
      <c r="D86" s="760"/>
      <c r="E86" s="760"/>
      <c r="F86" s="760"/>
      <c r="G86" s="760"/>
      <c r="H86" s="760"/>
      <c r="I86" s="760"/>
      <c r="J86" s="760"/>
      <c r="K86" s="760"/>
      <c r="L86" s="760"/>
      <c r="M86" s="761"/>
      <c r="N86" s="52">
        <f>L83+L84+L85</f>
        <v>2138.924667500788</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9268.6735591700817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topLeftCell="A31" zoomScale="78" zoomScaleNormal="78" workbookViewId="0">
      <selection activeCell="M74" sqref="M74"/>
    </sheetView>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364</v>
      </c>
      <c r="C31" s="194" t="s">
        <v>2198</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831</v>
      </c>
      <c r="B36" s="772" t="str">
        <f>VLOOKUP(A36,EQUIPOS!A6:D154,3,FALSE)</f>
        <v>Compactador manual de rodillo</v>
      </c>
      <c r="C36" s="773"/>
      <c r="D36" s="773"/>
      <c r="E36" s="773"/>
      <c r="F36" s="773"/>
      <c r="G36" s="773"/>
      <c r="H36" s="774"/>
      <c r="I36" s="222"/>
      <c r="J36" s="223"/>
      <c r="K36" s="224">
        <f>VLOOKUP(A36,EQUIPOS!A6:D163,4,FALSE)</f>
        <v>22500.39367253779</v>
      </c>
      <c r="L36" s="225"/>
      <c r="M36" s="226">
        <v>2</v>
      </c>
      <c r="N36" s="227">
        <f>K36/M36</f>
        <v>11250.196836268895</v>
      </c>
    </row>
    <row r="37" spans="1:14">
      <c r="A37" s="113" t="s">
        <v>847</v>
      </c>
      <c r="B37" s="772" t="str">
        <f>VLOOKUP(A37,EQUIPOS!A7:D154,3,FALSE)</f>
        <v>Compresor 120 HP, con martillo.</v>
      </c>
      <c r="C37" s="773"/>
      <c r="D37" s="773"/>
      <c r="E37" s="773"/>
      <c r="F37" s="773"/>
      <c r="G37" s="773"/>
      <c r="H37" s="774"/>
      <c r="I37" s="222"/>
      <c r="J37" s="223"/>
      <c r="K37" s="224">
        <f>VLOOKUP(A37,EQUIPOS!A7:D164,4,FALSE)</f>
        <v>107825.45581075011</v>
      </c>
      <c r="L37" s="225"/>
      <c r="M37" s="226">
        <v>4</v>
      </c>
      <c r="N37" s="227">
        <f>K37/M37</f>
        <v>26956.363952687527</v>
      </c>
    </row>
    <row r="38" spans="1:14">
      <c r="A38" t="s">
        <v>855</v>
      </c>
      <c r="B38" s="772" t="str">
        <f>VLOOKUP(A38,EQUIPOS!A8:D154,3,FALSE)</f>
        <v>Cortadora de pavimento, Máxima profundidad de corte: 160 mm. Capacidad de disco: desde 12´´ hasta 18´´ de diámetro. Peso operacional: 135 kg, 13.5 hp de potencia</v>
      </c>
      <c r="C38" s="773"/>
      <c r="D38" s="773"/>
      <c r="E38" s="773"/>
      <c r="F38" s="773"/>
      <c r="G38" s="773"/>
      <c r="H38" s="774"/>
      <c r="I38" s="222"/>
      <c r="J38" s="223"/>
      <c r="K38" s="224">
        <f>VLOOKUP(A38,EQUIPOS!A8:D165,4,FALSE)</f>
        <v>15628.258944519033</v>
      </c>
      <c r="L38" s="225"/>
      <c r="M38" s="226">
        <v>10</v>
      </c>
      <c r="N38" s="227">
        <f>K38/M38</f>
        <v>1562.8258944519034</v>
      </c>
    </row>
    <row r="39" spans="1:14">
      <c r="A39" t="s">
        <v>997</v>
      </c>
      <c r="B39" s="772" t="str">
        <f>VLOOKUP(A39,EQUIPOS!A9:D154,3,FALSE)</f>
        <v>Retrocargador, pala de 1,1 m3 de capacidad, profundidad de excavación de 4.400 mm y una altura de 5.680 mm</v>
      </c>
      <c r="C39" s="773"/>
      <c r="D39" s="773"/>
      <c r="E39" s="773"/>
      <c r="F39" s="773"/>
      <c r="G39" s="773"/>
      <c r="H39" s="774"/>
      <c r="I39" s="222"/>
      <c r="J39" s="223"/>
      <c r="K39" s="224">
        <f>VLOOKUP(A39,EQUIPOS!A9:D166,4,FALSE)</f>
        <v>123470.04218157181</v>
      </c>
      <c r="L39" s="225"/>
      <c r="M39" s="226">
        <v>10</v>
      </c>
      <c r="N39" s="227">
        <f>K39/M39</f>
        <v>12347.004218157181</v>
      </c>
    </row>
    <row r="40" spans="1:14">
      <c r="A40" t="s">
        <v>797</v>
      </c>
      <c r="B40" s="772" t="str">
        <f>VLOOKUP(A40,EQUIPOS!A10:D154,3,FALSE)</f>
        <v xml:space="preserve">Buldozer, Potencia al volante de 140 HP, motor de 2200 RPM, longitud de hoja 4,80m. </v>
      </c>
      <c r="C40" s="773"/>
      <c r="D40" s="773"/>
      <c r="E40" s="773"/>
      <c r="F40" s="773"/>
      <c r="G40" s="773"/>
      <c r="H40" s="774"/>
      <c r="I40" s="222"/>
      <c r="J40" s="223"/>
      <c r="K40" s="224">
        <f>VLOOKUP(A40,EQUIPOS!A10:D167,4,FALSE)</f>
        <v>219605.51776906211</v>
      </c>
      <c r="L40" s="225"/>
      <c r="M40" s="226">
        <v>100</v>
      </c>
      <c r="N40" s="227">
        <f>K40/M40</f>
        <v>2196.0551776906209</v>
      </c>
    </row>
    <row r="41" spans="1:14">
      <c r="B41" s="772"/>
      <c r="C41" s="773"/>
      <c r="D41" s="773"/>
      <c r="E41" s="773"/>
      <c r="F41" s="773"/>
      <c r="G41" s="773"/>
      <c r="H41" s="774"/>
      <c r="I41" s="222"/>
      <c r="J41" s="223"/>
      <c r="K41" s="224"/>
      <c r="L41" s="225"/>
      <c r="M41" s="226"/>
      <c r="N41" s="227"/>
    </row>
    <row r="42" spans="1:14">
      <c r="B42" s="772"/>
      <c r="C42" s="773"/>
      <c r="D42" s="773"/>
      <c r="E42" s="773"/>
      <c r="F42" s="773"/>
      <c r="G42" s="773"/>
      <c r="H42" s="774"/>
      <c r="I42" s="222"/>
      <c r="J42" s="223"/>
      <c r="K42" s="224"/>
      <c r="L42" s="225"/>
      <c r="M42" s="226"/>
      <c r="N42" s="227"/>
    </row>
    <row r="43" spans="1:14">
      <c r="B43" s="772"/>
      <c r="C43" s="773"/>
      <c r="D43" s="773"/>
      <c r="E43" s="773"/>
      <c r="F43" s="773"/>
      <c r="G43" s="773"/>
      <c r="H43" s="774"/>
      <c r="I43" s="222"/>
      <c r="J43" s="223"/>
      <c r="K43" s="224"/>
      <c r="L43" s="225"/>
      <c r="M43" s="226"/>
      <c r="N43" s="227"/>
    </row>
    <row r="44" spans="1:14">
      <c r="B44" s="772"/>
      <c r="C44" s="773"/>
      <c r="D44" s="773"/>
      <c r="E44" s="773"/>
      <c r="F44" s="773"/>
      <c r="G44" s="773"/>
      <c r="H44" s="774"/>
      <c r="I44" s="775"/>
      <c r="J44" s="756"/>
      <c r="K44" s="224"/>
      <c r="L44" s="776"/>
      <c r="M44" s="777"/>
      <c r="N44" s="227"/>
    </row>
    <row r="45" spans="1:14">
      <c r="B45" s="772"/>
      <c r="C45" s="773"/>
      <c r="D45" s="773"/>
      <c r="E45" s="778"/>
      <c r="F45" s="773"/>
      <c r="G45" s="773"/>
      <c r="H45" s="774"/>
      <c r="I45" s="36"/>
      <c r="J45" s="37"/>
      <c r="K45" s="229"/>
      <c r="L45" s="231"/>
      <c r="M45" s="232"/>
      <c r="N45" s="233"/>
    </row>
    <row r="46" spans="1:14">
      <c r="B46" s="779" t="s">
        <v>2105</v>
      </c>
      <c r="C46" s="780"/>
      <c r="D46" s="780"/>
      <c r="E46" s="38"/>
      <c r="F46" s="39"/>
      <c r="G46" s="39"/>
      <c r="H46" s="40"/>
      <c r="I46" s="36"/>
      <c r="J46" s="37"/>
      <c r="K46" s="234"/>
      <c r="L46" s="231"/>
      <c r="M46" s="351">
        <v>0.1</v>
      </c>
      <c r="N46" s="295">
        <f>N80*M46</f>
        <v>1506.9662925450248</v>
      </c>
    </row>
    <row r="47" spans="1:14" ht="15.75" thickBot="1">
      <c r="B47" s="772"/>
      <c r="C47" s="773"/>
      <c r="D47" s="773"/>
      <c r="E47" s="773"/>
      <c r="F47" s="773"/>
      <c r="G47" s="773"/>
      <c r="H47" s="774"/>
      <c r="I47" s="781"/>
      <c r="J47" s="782"/>
      <c r="K47" s="41"/>
      <c r="L47" s="783"/>
      <c r="M47" s="784"/>
      <c r="N47" s="105"/>
    </row>
    <row r="48" spans="1:14" ht="15.75" thickBot="1">
      <c r="B48" s="759" t="s">
        <v>2072</v>
      </c>
      <c r="C48" s="760"/>
      <c r="D48" s="760"/>
      <c r="E48" s="760"/>
      <c r="F48" s="760"/>
      <c r="G48" s="760"/>
      <c r="H48" s="760"/>
      <c r="I48" s="760"/>
      <c r="J48" s="760"/>
      <c r="K48" s="760"/>
      <c r="L48" s="760"/>
      <c r="M48" s="761"/>
      <c r="N48" s="344">
        <f>SUM(N36:N47)</f>
        <v>55819.412371801154</v>
      </c>
    </row>
    <row r="49" spans="1:14">
      <c r="B49" s="235"/>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750" t="s">
        <v>2063</v>
      </c>
      <c r="C52" s="751"/>
      <c r="D52" s="751"/>
      <c r="E52" s="751"/>
      <c r="F52" s="751"/>
      <c r="G52" s="751"/>
      <c r="H52" s="751"/>
      <c r="I52" s="752"/>
      <c r="J52" s="270" t="s">
        <v>2065</v>
      </c>
      <c r="K52" s="85" t="s">
        <v>2066</v>
      </c>
      <c r="L52" s="753" t="s">
        <v>2074</v>
      </c>
      <c r="M52" s="752"/>
      <c r="N52" s="86" t="s">
        <v>2071</v>
      </c>
    </row>
    <row r="53" spans="1:14">
      <c r="A53" t="s">
        <v>1308</v>
      </c>
      <c r="B53" s="43" t="str">
        <f>VLOOKUP(A53,MATERIALES!A5:D373,3,FALSE)</f>
        <v>Derechos de explotación y/o disposición de materiales</v>
      </c>
      <c r="C53" s="236"/>
      <c r="D53" s="236"/>
      <c r="E53" s="236"/>
      <c r="F53" s="236"/>
      <c r="G53" s="236"/>
      <c r="H53" s="236"/>
      <c r="I53" s="223"/>
      <c r="J53" s="200" t="str">
        <f>VLOOKUP(A53,MATERIALES!A7:D645,2,FALSE)</f>
        <v>m3</v>
      </c>
      <c r="K53" s="237">
        <v>1</v>
      </c>
      <c r="L53" s="222"/>
      <c r="M53" s="352">
        <f>VLOOKUP(A53,MATERIALES!A5:D396,4,FALSE)</f>
        <v>5881.5453883064247</v>
      </c>
      <c r="N53" s="227">
        <f>K53*M53</f>
        <v>5881.5453883064247</v>
      </c>
    </row>
    <row r="54" spans="1:14">
      <c r="A54" s="108"/>
      <c r="B54" s="43"/>
      <c r="C54" s="236"/>
      <c r="D54" s="236"/>
      <c r="E54" s="236"/>
      <c r="F54" s="236"/>
      <c r="G54" s="236"/>
      <c r="H54" s="236"/>
      <c r="I54" s="223"/>
      <c r="J54" s="200"/>
      <c r="K54" s="237"/>
      <c r="L54" s="222"/>
      <c r="M54" s="352"/>
      <c r="N54" s="227"/>
    </row>
    <row r="55" spans="1:14">
      <c r="B55" s="43"/>
      <c r="C55" s="236"/>
      <c r="D55" s="236"/>
      <c r="E55" s="236"/>
      <c r="F55" s="236"/>
      <c r="G55" s="236"/>
      <c r="H55" s="236"/>
      <c r="I55" s="223"/>
      <c r="J55" s="200"/>
      <c r="K55" s="237"/>
      <c r="L55" s="222"/>
      <c r="M55" s="238"/>
      <c r="N55" s="239"/>
    </row>
    <row r="56" spans="1:14">
      <c r="B56" s="43"/>
      <c r="C56" s="236"/>
      <c r="D56" s="236"/>
      <c r="E56" s="236"/>
      <c r="F56" s="236"/>
      <c r="G56" s="236"/>
      <c r="H56" s="236"/>
      <c r="I56" s="223"/>
      <c r="J56" s="200"/>
      <c r="K56" s="237"/>
      <c r="L56" s="222"/>
      <c r="M56" s="238"/>
      <c r="N56" s="239"/>
    </row>
    <row r="57" spans="1:14" ht="15.75" thickBot="1">
      <c r="B57" s="754"/>
      <c r="C57" s="755"/>
      <c r="D57" s="755"/>
      <c r="E57" s="755"/>
      <c r="F57" s="755"/>
      <c r="G57" s="755"/>
      <c r="H57" s="755"/>
      <c r="I57" s="756"/>
      <c r="J57" s="42"/>
      <c r="K57" s="44"/>
      <c r="L57" s="757"/>
      <c r="M57" s="758"/>
      <c r="N57" s="45"/>
    </row>
    <row r="58" spans="1:14" ht="15.75" thickBot="1">
      <c r="B58" s="759" t="s">
        <v>2072</v>
      </c>
      <c r="C58" s="760"/>
      <c r="D58" s="760"/>
      <c r="E58" s="760"/>
      <c r="F58" s="760"/>
      <c r="G58" s="760"/>
      <c r="H58" s="760"/>
      <c r="I58" s="760"/>
      <c r="J58" s="760"/>
      <c r="K58" s="760"/>
      <c r="L58" s="760"/>
      <c r="M58" s="761"/>
      <c r="N58" s="344">
        <f>SUM(N53:N57)</f>
        <v>5881.5453883064247</v>
      </c>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8" t="s">
        <v>2076</v>
      </c>
      <c r="C62" s="269"/>
      <c r="D62" s="269"/>
      <c r="E62" s="269"/>
      <c r="F62" s="269"/>
      <c r="G62" s="269"/>
      <c r="H62" s="73" t="s">
        <v>2065</v>
      </c>
      <c r="I62" s="74" t="s">
        <v>2077</v>
      </c>
      <c r="J62" s="75" t="s">
        <v>2106</v>
      </c>
      <c r="K62" s="73" t="s">
        <v>2107</v>
      </c>
      <c r="L62" s="762" t="s">
        <v>2080</v>
      </c>
      <c r="M62" s="735"/>
      <c r="N62" s="76" t="s">
        <v>2071</v>
      </c>
    </row>
    <row r="63" spans="1:14">
      <c r="A63" t="s">
        <v>1867</v>
      </c>
      <c r="B63" s="46" t="str">
        <f>VLOOKUP(A63,TRANSPORTE!A5:D117,3,FALSE)</f>
        <v>Transporte de material de excavación</v>
      </c>
      <c r="C63" s="272"/>
      <c r="D63" s="272"/>
      <c r="E63" s="272"/>
      <c r="F63" s="272"/>
      <c r="G63" s="272"/>
      <c r="H63" s="266" t="s">
        <v>2122</v>
      </c>
      <c r="I63" s="234">
        <v>1.3</v>
      </c>
      <c r="J63" s="241">
        <v>1</v>
      </c>
      <c r="K63" s="234">
        <f>I63*J63</f>
        <v>1.3</v>
      </c>
      <c r="L63" s="763">
        <f>VLOOKUP(A63,TRANSPORTE!A5:D117,4,FALSE)</f>
        <v>1355.0479121462611</v>
      </c>
      <c r="M63" s="764"/>
      <c r="N63" s="242">
        <f>K63*L63</f>
        <v>1761.5622857901394</v>
      </c>
    </row>
    <row r="64" spans="1:14">
      <c r="B64" s="46"/>
      <c r="C64" s="47"/>
      <c r="D64" s="47"/>
      <c r="E64" s="47"/>
      <c r="F64" s="47"/>
      <c r="G64" s="47"/>
      <c r="H64" s="266"/>
      <c r="I64" s="234"/>
      <c r="J64" s="241"/>
      <c r="K64" s="234"/>
      <c r="L64" s="763"/>
      <c r="M64" s="764"/>
      <c r="N64" s="242"/>
    </row>
    <row r="65" spans="1:15">
      <c r="B65" s="46"/>
      <c r="C65" s="47"/>
      <c r="D65" s="47"/>
      <c r="E65" s="47"/>
      <c r="F65" s="47"/>
      <c r="G65" s="47"/>
      <c r="H65" s="243"/>
      <c r="I65" s="234"/>
      <c r="J65" s="234"/>
      <c r="K65" s="234"/>
      <c r="L65" s="244"/>
      <c r="M65" s="245"/>
      <c r="N65" s="246"/>
    </row>
    <row r="66" spans="1:15">
      <c r="B66" s="46"/>
      <c r="C66" s="47"/>
      <c r="D66" s="47"/>
      <c r="E66" s="47"/>
      <c r="F66" s="47"/>
      <c r="G66" s="47"/>
      <c r="H66" s="243"/>
      <c r="I66" s="234"/>
      <c r="J66" s="234"/>
      <c r="K66" s="234"/>
      <c r="L66" s="244"/>
      <c r="M66" s="245"/>
      <c r="N66" s="246"/>
    </row>
    <row r="67" spans="1:15">
      <c r="B67" s="46"/>
      <c r="C67" s="47"/>
      <c r="D67" s="47"/>
      <c r="E67" s="47"/>
      <c r="F67" s="47"/>
      <c r="G67" s="47"/>
      <c r="H67" s="243"/>
      <c r="I67" s="234"/>
      <c r="J67" s="234"/>
      <c r="K67" s="234"/>
      <c r="L67" s="244"/>
      <c r="M67" s="245"/>
      <c r="N67" s="246"/>
    </row>
    <row r="68" spans="1:15" ht="15.75" thickBot="1">
      <c r="B68" s="264"/>
      <c r="C68" s="265"/>
      <c r="D68" s="265"/>
      <c r="E68" s="265"/>
      <c r="F68" s="265"/>
      <c r="G68" s="265"/>
      <c r="H68" s="48"/>
      <c r="I68" s="124"/>
      <c r="J68" s="124"/>
      <c r="K68" s="124"/>
      <c r="L68" s="748"/>
      <c r="M68" s="749"/>
      <c r="N68" s="125"/>
    </row>
    <row r="69" spans="1:15" ht="15.75" thickBot="1">
      <c r="B69" s="765" t="s">
        <v>2072</v>
      </c>
      <c r="C69" s="766"/>
      <c r="D69" s="766"/>
      <c r="E69" s="766"/>
      <c r="F69" s="766"/>
      <c r="G69" s="766"/>
      <c r="H69" s="766"/>
      <c r="I69" s="766"/>
      <c r="J69" s="766"/>
      <c r="K69" s="766"/>
      <c r="L69" s="766"/>
      <c r="M69" s="767"/>
      <c r="N69" s="104">
        <f>N63+N64+N65+N66+N67</f>
        <v>1761.5622857901394</v>
      </c>
    </row>
    <row r="70" spans="1:15">
      <c r="B70" s="33"/>
      <c r="C70" s="34"/>
      <c r="D70" s="34"/>
      <c r="E70" s="34"/>
      <c r="F70" s="34"/>
      <c r="G70" s="34"/>
      <c r="H70" s="34"/>
      <c r="I70" s="34"/>
      <c r="J70" s="34"/>
      <c r="K70" s="34"/>
      <c r="L70" s="34"/>
      <c r="M70" s="34"/>
      <c r="N70" s="35"/>
    </row>
    <row r="71" spans="1:15">
      <c r="B71" s="64" t="s">
        <v>2081</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785" t="s">
        <v>2108</v>
      </c>
      <c r="C73" s="786"/>
      <c r="D73" s="786"/>
      <c r="E73" s="786"/>
      <c r="F73" s="786"/>
      <c r="G73" s="786"/>
      <c r="H73" s="786"/>
      <c r="I73" s="73" t="s">
        <v>2082</v>
      </c>
      <c r="J73" s="75" t="s">
        <v>2109</v>
      </c>
      <c r="K73" s="74" t="s">
        <v>2084</v>
      </c>
      <c r="L73" s="787" t="s">
        <v>2070</v>
      </c>
      <c r="M73" s="788"/>
      <c r="N73" s="98" t="s">
        <v>2071</v>
      </c>
    </row>
    <row r="74" spans="1:15">
      <c r="A74" t="s">
        <v>714</v>
      </c>
      <c r="B74" s="49" t="str">
        <f>VLOOKUP(A74,'MANO DE OBRA'!A8:D68,3,FALSE)</f>
        <v>Obrero (6)</v>
      </c>
      <c r="C74" s="47"/>
      <c r="D74" s="47"/>
      <c r="E74" s="47"/>
      <c r="F74" s="47"/>
      <c r="G74" s="47"/>
      <c r="H74" s="47"/>
      <c r="I74" s="247">
        <f>K74/J74*100</f>
        <v>202996.19999999998</v>
      </c>
      <c r="J74" s="248">
        <v>185</v>
      </c>
      <c r="K74" s="249">
        <f>VLOOKUP(A74,'MANO DE OBRA'!A8:D99,4,FALSE)</f>
        <v>375542.97</v>
      </c>
      <c r="L74" s="50"/>
      <c r="M74" s="250">
        <v>32</v>
      </c>
      <c r="N74" s="345">
        <f>K74/M74</f>
        <v>11735.717812499999</v>
      </c>
      <c r="O74" s="106"/>
    </row>
    <row r="75" spans="1:15">
      <c r="A75" t="s">
        <v>728</v>
      </c>
      <c r="B75" s="49" t="str">
        <f>VLOOKUP(A75,'MANO DE OBRA'!A8:D69,3,FALSE)</f>
        <v>Oficial</v>
      </c>
      <c r="C75" s="47"/>
      <c r="D75" s="47"/>
      <c r="E75" s="47"/>
      <c r="F75" s="47"/>
      <c r="G75" s="47"/>
      <c r="H75" s="47"/>
      <c r="I75" s="247">
        <f>K75/J75*100</f>
        <v>57668.23979157189</v>
      </c>
      <c r="J75" s="248">
        <v>185</v>
      </c>
      <c r="K75" s="249">
        <f>VLOOKUP(A75,'MANO DE OBRA'!A8:D100,4,FALSE)</f>
        <v>106686.24361440798</v>
      </c>
      <c r="L75" s="50"/>
      <c r="M75" s="254">
        <v>32</v>
      </c>
      <c r="N75" s="345">
        <f>K75/M75</f>
        <v>3333.9451129502495</v>
      </c>
    </row>
    <row r="76" spans="1:15">
      <c r="B76" s="49"/>
      <c r="C76" s="47"/>
      <c r="D76" s="47"/>
      <c r="E76" s="47"/>
      <c r="F76" s="47"/>
      <c r="G76" s="47"/>
      <c r="H76" s="47"/>
      <c r="I76" s="247"/>
      <c r="J76" s="248"/>
      <c r="K76" s="249"/>
      <c r="L76" s="50"/>
      <c r="M76" s="255"/>
      <c r="N76" s="345"/>
    </row>
    <row r="77" spans="1:15">
      <c r="B77" s="49"/>
      <c r="C77" s="47"/>
      <c r="D77" s="47"/>
      <c r="E77" s="47"/>
      <c r="F77" s="47"/>
      <c r="G77" s="47"/>
      <c r="H77" s="47"/>
      <c r="I77" s="234"/>
      <c r="J77" s="252"/>
      <c r="K77" s="253"/>
      <c r="L77" s="273"/>
      <c r="M77" s="255"/>
      <c r="N77" s="251"/>
    </row>
    <row r="78" spans="1:15">
      <c r="B78" s="49"/>
      <c r="C78" s="47"/>
      <c r="D78" s="47"/>
      <c r="E78" s="47"/>
      <c r="F78" s="47"/>
      <c r="G78" s="47"/>
      <c r="H78" s="47"/>
      <c r="I78" s="234"/>
      <c r="J78" s="252"/>
      <c r="K78" s="253"/>
      <c r="L78" s="273"/>
      <c r="M78" s="255"/>
      <c r="N78" s="251"/>
    </row>
    <row r="79" spans="1:15" ht="15.75" thickBot="1">
      <c r="B79" s="746"/>
      <c r="C79" s="747"/>
      <c r="D79" s="747"/>
      <c r="E79" s="747"/>
      <c r="F79" s="747"/>
      <c r="G79" s="747"/>
      <c r="H79" s="747"/>
      <c r="I79" s="124"/>
      <c r="J79" s="124"/>
      <c r="K79" s="124"/>
      <c r="L79" s="847"/>
      <c r="M79" s="847"/>
      <c r="N79" s="125"/>
    </row>
    <row r="80" spans="1:15" ht="15.75" thickBot="1">
      <c r="B80" s="765" t="s">
        <v>2072</v>
      </c>
      <c r="C80" s="766"/>
      <c r="D80" s="766"/>
      <c r="E80" s="766"/>
      <c r="F80" s="766"/>
      <c r="G80" s="766"/>
      <c r="H80" s="766"/>
      <c r="I80" s="766"/>
      <c r="J80" s="766"/>
      <c r="K80" s="766"/>
      <c r="L80" s="766"/>
      <c r="M80" s="767"/>
      <c r="N80" s="401">
        <f>SUM(N74:N79)</f>
        <v>15069.662925450248</v>
      </c>
    </row>
    <row r="81" spans="1:14" ht="15.75" thickBot="1">
      <c r="B81" s="33"/>
      <c r="C81" s="34"/>
      <c r="D81" s="34"/>
      <c r="E81" s="34"/>
      <c r="F81" s="34"/>
      <c r="G81" s="34"/>
      <c r="H81" s="34"/>
      <c r="I81" s="34"/>
      <c r="J81" s="34"/>
      <c r="K81" s="34"/>
      <c r="L81" s="34"/>
      <c r="M81" s="34"/>
      <c r="N81" s="35"/>
    </row>
    <row r="82" spans="1:14" ht="15.75" thickBot="1">
      <c r="B82" s="759" t="s">
        <v>2085</v>
      </c>
      <c r="C82" s="760"/>
      <c r="D82" s="760"/>
      <c r="E82" s="760"/>
      <c r="F82" s="760"/>
      <c r="G82" s="760"/>
      <c r="H82" s="760"/>
      <c r="I82" s="760"/>
      <c r="J82" s="760"/>
      <c r="K82" s="760"/>
      <c r="L82" s="760"/>
      <c r="M82" s="761"/>
      <c r="N82" s="99">
        <f>N48+N58+N69+N80</f>
        <v>78532.182971347967</v>
      </c>
    </row>
    <row r="83" spans="1:14">
      <c r="B83" s="33"/>
      <c r="C83" s="34"/>
      <c r="D83" s="34"/>
      <c r="E83" s="34"/>
      <c r="F83" s="34"/>
      <c r="G83" s="34"/>
      <c r="H83" s="34"/>
      <c r="I83" s="34"/>
      <c r="J83" s="34"/>
      <c r="K83" s="34"/>
      <c r="L83" s="34"/>
      <c r="M83" s="34"/>
      <c r="N83" s="35"/>
    </row>
    <row r="84" spans="1:14">
      <c r="B84" s="64" t="s">
        <v>2086</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750" t="s">
        <v>2110</v>
      </c>
      <c r="C86" s="751"/>
      <c r="D86" s="751"/>
      <c r="E86" s="751"/>
      <c r="F86" s="751"/>
      <c r="G86" s="751"/>
      <c r="H86" s="751"/>
      <c r="I86" s="269"/>
      <c r="J86" s="289"/>
      <c r="K86" s="257" t="s">
        <v>2087</v>
      </c>
      <c r="L86" s="789" t="s">
        <v>2088</v>
      </c>
      <c r="M86" s="790"/>
      <c r="N86" s="258"/>
    </row>
    <row r="87" spans="1:14">
      <c r="B87" s="791" t="s">
        <v>2111</v>
      </c>
      <c r="C87" s="792"/>
      <c r="D87" s="792"/>
      <c r="E87" s="792"/>
      <c r="F87" s="792"/>
      <c r="G87" s="792"/>
      <c r="H87" s="792"/>
      <c r="I87" s="87"/>
      <c r="J87" s="88"/>
      <c r="K87" s="259">
        <v>0.2</v>
      </c>
      <c r="L87" s="793">
        <f>N82*K87</f>
        <v>15706.436594269595</v>
      </c>
      <c r="M87" s="794"/>
      <c r="N87" s="51"/>
    </row>
    <row r="88" spans="1:14">
      <c r="B88" s="89" t="s">
        <v>2090</v>
      </c>
      <c r="C88" s="90"/>
      <c r="D88" s="90"/>
      <c r="E88" s="90"/>
      <c r="F88" s="90"/>
      <c r="G88" s="90"/>
      <c r="H88" s="90"/>
      <c r="I88" s="87"/>
      <c r="J88" s="88"/>
      <c r="K88" s="259">
        <v>0.05</v>
      </c>
      <c r="L88" s="793">
        <f>N82*K88</f>
        <v>3926.6091485673987</v>
      </c>
      <c r="M88" s="794"/>
      <c r="N88" s="51"/>
    </row>
    <row r="89" spans="1:14" ht="15.75" thickBot="1">
      <c r="B89" s="91" t="s">
        <v>2091</v>
      </c>
      <c r="C89" s="92"/>
      <c r="D89" s="92"/>
      <c r="E89" s="92"/>
      <c r="F89" s="92"/>
      <c r="G89" s="92"/>
      <c r="H89" s="92"/>
      <c r="I89" s="93"/>
      <c r="J89" s="94"/>
      <c r="K89" s="260">
        <v>0.05</v>
      </c>
      <c r="L89" s="795">
        <f>N82*K89</f>
        <v>3926.6091485673987</v>
      </c>
      <c r="M89" s="796"/>
      <c r="N89" s="51"/>
    </row>
    <row r="90" spans="1:14" ht="15.75" thickBot="1">
      <c r="B90" s="759" t="s">
        <v>2072</v>
      </c>
      <c r="C90" s="760"/>
      <c r="D90" s="760"/>
      <c r="E90" s="760"/>
      <c r="F90" s="760"/>
      <c r="G90" s="760"/>
      <c r="H90" s="760"/>
      <c r="I90" s="760"/>
      <c r="J90" s="760"/>
      <c r="K90" s="760"/>
      <c r="L90" s="760"/>
      <c r="M90" s="761"/>
      <c r="N90" s="52">
        <f>L87+L88+L89</f>
        <v>23559.654891404389</v>
      </c>
    </row>
    <row r="91" spans="1:14" ht="15.75" thickBot="1">
      <c r="B91" s="33"/>
      <c r="C91" s="34"/>
      <c r="D91" s="34"/>
      <c r="E91" s="34"/>
      <c r="F91" s="34"/>
      <c r="G91" s="34"/>
      <c r="H91" s="34"/>
      <c r="I91" s="34"/>
      <c r="J91" s="34"/>
      <c r="K91" s="34"/>
      <c r="L91" s="34"/>
      <c r="M91" s="34"/>
      <c r="N91" s="35"/>
    </row>
    <row r="92" spans="1:14" ht="15.75" thickBot="1">
      <c r="A92" t="s">
        <v>2114</v>
      </c>
      <c r="B92" s="759" t="s">
        <v>2113</v>
      </c>
      <c r="C92" s="760"/>
      <c r="D92" s="760"/>
      <c r="E92" s="760"/>
      <c r="F92" s="760"/>
      <c r="G92" s="760"/>
      <c r="H92" s="760"/>
      <c r="I92" s="760"/>
      <c r="J92" s="760"/>
      <c r="K92" s="760"/>
      <c r="L92" s="760"/>
      <c r="M92" s="761"/>
      <c r="N92" s="166">
        <f>N82+N90</f>
        <v>102091.83786275235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2093</v>
      </c>
      <c r="F97" s="53"/>
      <c r="G97" s="53"/>
      <c r="H97" s="53"/>
      <c r="I97" s="53"/>
      <c r="J97" s="53"/>
      <c r="K97" s="12"/>
      <c r="L97" s="12"/>
      <c r="M97" s="12"/>
      <c r="N97" s="17"/>
    </row>
    <row r="98" spans="2:14">
      <c r="B98" s="16"/>
      <c r="C98" s="12"/>
      <c r="D98" s="12"/>
      <c r="E98" s="12" t="s">
        <v>2094</v>
      </c>
      <c r="F98" s="12"/>
      <c r="G98" s="12"/>
      <c r="H98" s="12"/>
      <c r="I98" s="12"/>
      <c r="J98" s="12"/>
      <c r="K98" s="12"/>
      <c r="L98" s="12"/>
      <c r="M98" s="12"/>
      <c r="N98" s="17"/>
    </row>
    <row r="99" spans="2:14">
      <c r="B99" s="16"/>
      <c r="C99" s="12"/>
      <c r="D99" s="12"/>
      <c r="E99" s="12" t="s">
        <v>2095</v>
      </c>
      <c r="F99" s="12"/>
      <c r="G99" s="12"/>
      <c r="H99" s="12"/>
      <c r="I99" s="12"/>
      <c r="J99" s="12"/>
      <c r="K99" s="12"/>
      <c r="L99" s="12"/>
      <c r="M99" s="12"/>
      <c r="N99" s="17"/>
    </row>
    <row r="100" spans="2:14">
      <c r="B100" s="16"/>
      <c r="C100" s="12"/>
      <c r="D100" s="12"/>
      <c r="E100" s="12" t="s">
        <v>2096</v>
      </c>
      <c r="F100" s="12"/>
      <c r="G100" s="12"/>
      <c r="H100" s="12"/>
      <c r="I100" s="12"/>
      <c r="J100" s="12"/>
      <c r="K100" s="12"/>
      <c r="L100" s="12"/>
      <c r="M100" s="12"/>
      <c r="N100" s="17"/>
    </row>
    <row r="101" spans="2:14" ht="15.75" thickBot="1">
      <c r="B101" s="16"/>
      <c r="C101" s="12"/>
      <c r="D101" s="12"/>
      <c r="E101" s="12"/>
      <c r="F101" s="12" t="s">
        <v>7</v>
      </c>
      <c r="G101" s="12"/>
      <c r="H101" s="12"/>
      <c r="I101" s="12"/>
      <c r="J101" s="12"/>
      <c r="K101" s="12"/>
      <c r="L101" s="12"/>
      <c r="M101" s="12"/>
      <c r="N101" s="17"/>
    </row>
    <row r="102" spans="2:14">
      <c r="B102" s="203" t="s">
        <v>2097</v>
      </c>
      <c r="C102" s="204"/>
      <c r="D102" s="204"/>
      <c r="E102" s="204"/>
      <c r="F102" s="204"/>
      <c r="G102" s="204"/>
      <c r="H102" s="204"/>
      <c r="I102" s="204"/>
      <c r="J102" s="204"/>
      <c r="K102" s="204"/>
      <c r="L102" s="204"/>
      <c r="M102" s="204"/>
      <c r="N102" s="205"/>
    </row>
    <row r="103" spans="2:14">
      <c r="B103" s="206"/>
      <c r="C103" s="207"/>
      <c r="D103" s="207"/>
      <c r="E103" s="207"/>
      <c r="F103" s="207"/>
      <c r="G103" s="207"/>
      <c r="H103" s="207"/>
      <c r="I103" s="207"/>
      <c r="J103" s="207"/>
      <c r="K103" s="207"/>
      <c r="L103" s="207"/>
      <c r="M103" s="207"/>
      <c r="N103" s="208"/>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ht="15.75" thickBot="1">
      <c r="B106" s="209"/>
      <c r="C106" s="210"/>
      <c r="D106" s="210"/>
      <c r="E106" s="210"/>
      <c r="F106" s="210"/>
      <c r="G106" s="210"/>
      <c r="H106" s="210"/>
      <c r="I106" s="210"/>
      <c r="J106" s="210"/>
      <c r="K106" s="210"/>
      <c r="L106" s="210"/>
      <c r="M106" s="210"/>
      <c r="N106" s="211"/>
    </row>
    <row r="107" spans="2:14">
      <c r="B107" s="212"/>
      <c r="C107" s="213"/>
      <c r="D107" s="213"/>
      <c r="E107" s="213"/>
      <c r="F107" s="213"/>
      <c r="G107" s="213"/>
      <c r="H107" s="213"/>
      <c r="I107" s="213"/>
      <c r="J107" s="213"/>
      <c r="K107" s="213"/>
      <c r="L107" s="213"/>
      <c r="M107" s="213"/>
      <c r="N107" s="214"/>
    </row>
    <row r="108" spans="2:14">
      <c r="B108" s="198" t="s">
        <v>2098</v>
      </c>
      <c r="C108" s="31"/>
      <c r="D108" s="31"/>
      <c r="E108" s="31"/>
      <c r="F108" s="31"/>
      <c r="G108" s="31"/>
      <c r="H108" s="31"/>
      <c r="I108" s="31"/>
      <c r="J108" s="31"/>
      <c r="K108" s="31"/>
      <c r="L108" s="31"/>
      <c r="M108" s="31"/>
      <c r="N108" s="32"/>
    </row>
    <row r="109" spans="2:14" ht="15" customHeight="1">
      <c r="B109" s="797" t="s">
        <v>2099</v>
      </c>
      <c r="C109" s="798"/>
      <c r="D109" s="798"/>
      <c r="E109" s="798"/>
      <c r="F109" s="798"/>
      <c r="G109" s="798"/>
      <c r="H109" s="798"/>
      <c r="I109" s="798"/>
      <c r="J109" s="798"/>
      <c r="K109" s="798"/>
      <c r="L109" s="798"/>
      <c r="M109" s="798"/>
      <c r="N109" s="799"/>
    </row>
    <row r="110" spans="2:14" ht="15" customHeight="1">
      <c r="B110" s="797"/>
      <c r="C110" s="798"/>
      <c r="D110" s="798"/>
      <c r="E110" s="798"/>
      <c r="F110" s="798"/>
      <c r="G110" s="798"/>
      <c r="H110" s="798"/>
      <c r="I110" s="798"/>
      <c r="J110" s="798"/>
      <c r="K110" s="798"/>
      <c r="L110" s="798"/>
      <c r="M110" s="798"/>
      <c r="N110" s="799"/>
    </row>
    <row r="111" spans="2:14" ht="30" customHeight="1">
      <c r="B111" s="800" t="s">
        <v>2100</v>
      </c>
      <c r="C111" s="801"/>
      <c r="D111" s="801"/>
      <c r="E111" s="801"/>
      <c r="F111" s="801"/>
      <c r="G111" s="801"/>
      <c r="H111" s="801"/>
      <c r="I111" s="801"/>
      <c r="J111" s="801"/>
      <c r="K111" s="801"/>
      <c r="L111" s="801"/>
      <c r="M111" s="801"/>
      <c r="N111" s="802"/>
    </row>
    <row r="112" spans="2:14">
      <c r="B112" s="800"/>
      <c r="C112" s="801"/>
      <c r="D112" s="801"/>
      <c r="E112" s="801"/>
      <c r="F112" s="801"/>
      <c r="G112" s="801"/>
      <c r="H112" s="801"/>
      <c r="I112" s="801"/>
      <c r="J112" s="801"/>
      <c r="K112" s="801"/>
      <c r="L112" s="801"/>
      <c r="M112" s="801"/>
      <c r="N112" s="802"/>
    </row>
    <row r="113" spans="2:14">
      <c r="B113" s="286"/>
      <c r="C113" s="287"/>
      <c r="D113" s="287"/>
      <c r="E113" s="287"/>
      <c r="F113" s="287"/>
      <c r="G113" s="287"/>
      <c r="H113" s="287"/>
      <c r="I113" s="287"/>
      <c r="J113" s="287"/>
      <c r="K113" s="287"/>
      <c r="L113" s="287"/>
      <c r="M113" s="287"/>
      <c r="N113" s="288"/>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198"/>
      <c r="C116" s="31"/>
      <c r="D116" s="31"/>
      <c r="E116" s="31"/>
      <c r="F116" s="31"/>
      <c r="G116" s="31"/>
      <c r="H116" s="31"/>
      <c r="I116" s="31"/>
      <c r="J116" s="31"/>
      <c r="K116" s="31"/>
      <c r="L116" s="31"/>
      <c r="M116" s="31"/>
      <c r="N116" s="32"/>
    </row>
    <row r="117" spans="2:14">
      <c r="B117" s="16"/>
      <c r="C117" s="12"/>
      <c r="D117" s="12"/>
      <c r="E117" s="12" t="s">
        <v>2093</v>
      </c>
      <c r="F117" s="53"/>
      <c r="G117" s="53"/>
      <c r="H117" s="12"/>
      <c r="I117" s="12"/>
      <c r="J117" s="12"/>
      <c r="K117" s="12"/>
      <c r="L117" s="12"/>
      <c r="M117" s="12"/>
      <c r="N117" s="17"/>
    </row>
    <row r="118" spans="2:14">
      <c r="B118" s="16"/>
      <c r="C118" s="12"/>
      <c r="D118" s="12"/>
      <c r="E118" s="54" t="s">
        <v>2094</v>
      </c>
      <c r="F118" s="12"/>
      <c r="G118" s="12"/>
      <c r="H118" s="54"/>
      <c r="I118" s="54"/>
      <c r="J118" s="54"/>
      <c r="K118" s="12"/>
      <c r="L118" s="12"/>
      <c r="M118" s="12"/>
      <c r="N118" s="17"/>
    </row>
    <row r="119" spans="2:14">
      <c r="B119" s="16"/>
      <c r="C119" s="12"/>
      <c r="D119" s="12"/>
      <c r="E119" s="55" t="s">
        <v>2101</v>
      </c>
      <c r="F119" s="12"/>
      <c r="G119" s="12"/>
      <c r="H119" s="55"/>
      <c r="I119" s="55"/>
      <c r="J119" s="55"/>
      <c r="K119" s="12"/>
      <c r="L119" s="12"/>
      <c r="M119" s="12"/>
      <c r="N119" s="17"/>
    </row>
    <row r="120" spans="2:14">
      <c r="B120" s="56"/>
      <c r="C120" s="31"/>
      <c r="D120" s="31"/>
      <c r="E120" s="12" t="s">
        <v>2096</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2102</v>
      </c>
      <c r="C122" s="55"/>
      <c r="D122" s="55"/>
      <c r="E122" s="12"/>
      <c r="F122" s="12"/>
      <c r="G122" s="12"/>
      <c r="H122" s="12"/>
      <c r="I122" s="12"/>
      <c r="J122" s="736"/>
      <c r="K122" s="736"/>
      <c r="L122" s="736"/>
      <c r="M122" s="736"/>
      <c r="N122" s="737"/>
    </row>
    <row r="123" spans="2:14" ht="15.75" thickBot="1">
      <c r="B123" s="216" t="s">
        <v>2103</v>
      </c>
      <c r="C123" s="343"/>
      <c r="D123" s="343"/>
      <c r="E123" s="57"/>
      <c r="F123" s="57"/>
      <c r="G123" s="57"/>
      <c r="H123" s="57"/>
      <c r="I123" s="57"/>
      <c r="J123" s="738"/>
      <c r="K123" s="738"/>
      <c r="L123" s="738"/>
      <c r="M123" s="738"/>
      <c r="N123" s="739"/>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topLeftCell="A52" zoomScale="78" zoomScaleNormal="78" workbookViewId="0">
      <selection activeCell="K52" sqref="K52"/>
    </sheetView>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366</v>
      </c>
      <c r="C31" s="81" t="s">
        <v>2199</v>
      </c>
      <c r="D31" s="82"/>
      <c r="E31" s="82"/>
      <c r="F31" s="82"/>
      <c r="G31" s="82"/>
      <c r="H31" s="82"/>
      <c r="I31" s="82"/>
      <c r="J31" s="83"/>
      <c r="K31" s="263"/>
      <c r="L31" s="261" t="s">
        <v>24</v>
      </c>
      <c r="M31" s="180"/>
      <c r="N31" s="84"/>
    </row>
    <row r="32" spans="1:14" ht="9"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835</v>
      </c>
      <c r="B36" s="772" t="str">
        <f>VLOOKUP(A36,EQUIPOS!A6:D154,3,FALSE)</f>
        <v>COMPACTADOR MANUAL VIBRATORIO (RANA) con motor de 6 HP</v>
      </c>
      <c r="C36" s="773"/>
      <c r="D36" s="773"/>
      <c r="E36" s="773"/>
      <c r="F36" s="773"/>
      <c r="G36" s="773"/>
      <c r="H36" s="774"/>
      <c r="I36" s="222"/>
      <c r="J36" s="223"/>
      <c r="K36" s="224">
        <f>VLOOKUP(A36,EQUIPOS!A6:D163,4,FALSE)</f>
        <v>6737.6080206907236</v>
      </c>
      <c r="L36" s="225"/>
      <c r="M36" s="226">
        <v>2</v>
      </c>
      <c r="N36" s="227">
        <f>K36/M36</f>
        <v>3368.8040103453618</v>
      </c>
    </row>
    <row r="37" spans="1:14">
      <c r="A37" s="113" t="s">
        <v>997</v>
      </c>
      <c r="B37" s="772" t="str">
        <f>VLOOKUP(A37,EQUIPOS!A7:D154,3,FALSE)</f>
        <v>Retrocargador, pala de 1,1 m3 de capacidad, profundidad de excavación de 4.400 mm y una altura de 5.680 mm</v>
      </c>
      <c r="C37" s="773"/>
      <c r="D37" s="773"/>
      <c r="E37" s="773"/>
      <c r="F37" s="773"/>
      <c r="G37" s="773"/>
      <c r="H37" s="774"/>
      <c r="I37" s="222"/>
      <c r="J37" s="223"/>
      <c r="K37" s="224">
        <f>VLOOKUP(A37,EQUIPOS!A7:D164,4,FALSE)</f>
        <v>123470.04218157181</v>
      </c>
      <c r="L37" s="225"/>
      <c r="M37" s="226">
        <v>10</v>
      </c>
      <c r="N37" s="227">
        <f>K37/M37</f>
        <v>12347.004218157181</v>
      </c>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222"/>
      <c r="J39" s="223"/>
      <c r="K39" s="224"/>
      <c r="L39" s="225"/>
      <c r="M39" s="226"/>
      <c r="N39" s="227"/>
    </row>
    <row r="40" spans="1:14">
      <c r="B40" s="772"/>
      <c r="C40" s="773"/>
      <c r="D40" s="773"/>
      <c r="E40" s="773"/>
      <c r="F40" s="773"/>
      <c r="G40" s="773"/>
      <c r="H40" s="774"/>
      <c r="I40" s="222"/>
      <c r="J40" s="223"/>
      <c r="K40" s="224"/>
      <c r="L40" s="225"/>
      <c r="M40" s="226"/>
      <c r="N40" s="227"/>
    </row>
    <row r="41" spans="1:14">
      <c r="B41" s="772"/>
      <c r="C41" s="773"/>
      <c r="D41" s="773"/>
      <c r="E41" s="773"/>
      <c r="F41" s="773"/>
      <c r="G41" s="773"/>
      <c r="H41" s="774"/>
      <c r="I41" s="222"/>
      <c r="J41" s="223"/>
      <c r="K41" s="224"/>
      <c r="L41" s="225"/>
      <c r="M41" s="226"/>
      <c r="N41" s="227"/>
    </row>
    <row r="42" spans="1:14">
      <c r="B42" s="772"/>
      <c r="C42" s="773"/>
      <c r="D42" s="773"/>
      <c r="E42" s="773"/>
      <c r="F42" s="773"/>
      <c r="G42" s="773"/>
      <c r="H42" s="774"/>
      <c r="I42" s="222"/>
      <c r="J42" s="223"/>
      <c r="K42" s="224"/>
      <c r="L42" s="225"/>
      <c r="M42" s="226"/>
      <c r="N42" s="227"/>
    </row>
    <row r="43" spans="1:14">
      <c r="B43" s="772"/>
      <c r="C43" s="773"/>
      <c r="D43" s="773"/>
      <c r="E43" s="773"/>
      <c r="F43" s="773"/>
      <c r="G43" s="773"/>
      <c r="H43" s="774"/>
      <c r="I43" s="222"/>
      <c r="J43" s="223"/>
      <c r="K43" s="224"/>
      <c r="L43" s="225"/>
      <c r="M43" s="226"/>
      <c r="N43" s="227"/>
    </row>
    <row r="44" spans="1:14">
      <c r="B44" s="772"/>
      <c r="C44" s="773"/>
      <c r="D44" s="773"/>
      <c r="E44" s="773"/>
      <c r="F44" s="773"/>
      <c r="G44" s="773"/>
      <c r="H44" s="774"/>
      <c r="I44" s="775"/>
      <c r="J44" s="756"/>
      <c r="K44" s="224"/>
      <c r="L44" s="776"/>
      <c r="M44" s="777"/>
      <c r="N44" s="227"/>
    </row>
    <row r="45" spans="1:14">
      <c r="B45" s="772"/>
      <c r="C45" s="773"/>
      <c r="D45" s="773"/>
      <c r="E45" s="778"/>
      <c r="F45" s="773"/>
      <c r="G45" s="773"/>
      <c r="H45" s="774"/>
      <c r="I45" s="36"/>
      <c r="J45" s="37"/>
      <c r="K45" s="229"/>
      <c r="L45" s="231"/>
      <c r="M45" s="232"/>
      <c r="N45" s="233"/>
    </row>
    <row r="46" spans="1:14">
      <c r="B46" s="779" t="s">
        <v>2105</v>
      </c>
      <c r="C46" s="780"/>
      <c r="D46" s="780"/>
      <c r="E46" s="38"/>
      <c r="F46" s="39"/>
      <c r="G46" s="39"/>
      <c r="H46" s="40"/>
      <c r="I46" s="36"/>
      <c r="J46" s="37"/>
      <c r="K46" s="234"/>
      <c r="L46" s="231"/>
      <c r="M46" s="351">
        <v>0.05</v>
      </c>
      <c r="N46" s="295">
        <f>N80*M46</f>
        <v>301.39325850900497</v>
      </c>
    </row>
    <row r="47" spans="1:14" ht="15.75" thickBot="1">
      <c r="B47" s="772"/>
      <c r="C47" s="773"/>
      <c r="D47" s="773"/>
      <c r="E47" s="773"/>
      <c r="F47" s="773"/>
      <c r="G47" s="773"/>
      <c r="H47" s="774"/>
      <c r="I47" s="781"/>
      <c r="J47" s="782"/>
      <c r="K47" s="41"/>
      <c r="L47" s="783"/>
      <c r="M47" s="784"/>
      <c r="N47" s="105"/>
    </row>
    <row r="48" spans="1:14" ht="15.75" thickBot="1">
      <c r="B48" s="759" t="s">
        <v>2072</v>
      </c>
      <c r="C48" s="760"/>
      <c r="D48" s="760"/>
      <c r="E48" s="760"/>
      <c r="F48" s="760"/>
      <c r="G48" s="760"/>
      <c r="H48" s="760"/>
      <c r="I48" s="760"/>
      <c r="J48" s="760"/>
      <c r="K48" s="760"/>
      <c r="L48" s="760"/>
      <c r="M48" s="761"/>
      <c r="N48" s="344">
        <f>SUM(N36:N47)</f>
        <v>16017.201487011547</v>
      </c>
    </row>
    <row r="49" spans="1:14">
      <c r="B49" s="235"/>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750" t="s">
        <v>2063</v>
      </c>
      <c r="C52" s="751"/>
      <c r="D52" s="751"/>
      <c r="E52" s="751"/>
      <c r="F52" s="751"/>
      <c r="G52" s="751"/>
      <c r="H52" s="751"/>
      <c r="I52" s="752"/>
      <c r="J52" s="270" t="s">
        <v>2065</v>
      </c>
      <c r="K52" s="85" t="s">
        <v>2066</v>
      </c>
      <c r="L52" s="753" t="s">
        <v>2074</v>
      </c>
      <c r="M52" s="752"/>
      <c r="N52" s="86" t="s">
        <v>2071</v>
      </c>
    </row>
    <row r="53" spans="1:14">
      <c r="B53" s="43"/>
      <c r="C53" s="236"/>
      <c r="D53" s="236"/>
      <c r="E53" s="236"/>
      <c r="F53" s="236"/>
      <c r="G53" s="236"/>
      <c r="H53" s="236"/>
      <c r="I53" s="223"/>
      <c r="J53" s="200"/>
      <c r="K53" s="237"/>
      <c r="L53" s="222"/>
      <c r="M53" s="352"/>
      <c r="N53" s="227"/>
    </row>
    <row r="54" spans="1:14">
      <c r="A54" s="108"/>
      <c r="B54" s="43"/>
      <c r="C54" s="236"/>
      <c r="D54" s="236"/>
      <c r="E54" s="236"/>
      <c r="F54" s="236"/>
      <c r="G54" s="236"/>
      <c r="H54" s="236"/>
      <c r="I54" s="223"/>
      <c r="J54" s="200"/>
      <c r="K54" s="237"/>
      <c r="L54" s="222"/>
      <c r="M54" s="352"/>
      <c r="N54" s="227"/>
    </row>
    <row r="55" spans="1:14">
      <c r="B55" s="43"/>
      <c r="C55" s="236"/>
      <c r="D55" s="236"/>
      <c r="E55" s="236"/>
      <c r="F55" s="236"/>
      <c r="G55" s="236"/>
      <c r="H55" s="236"/>
      <c r="I55" s="223"/>
      <c r="J55" s="200"/>
      <c r="K55" s="237"/>
      <c r="L55" s="222"/>
      <c r="M55" s="238"/>
      <c r="N55" s="239"/>
    </row>
    <row r="56" spans="1:14">
      <c r="B56" s="43"/>
      <c r="C56" s="236"/>
      <c r="D56" s="236"/>
      <c r="E56" s="236"/>
      <c r="F56" s="236"/>
      <c r="G56" s="236"/>
      <c r="H56" s="236"/>
      <c r="I56" s="223"/>
      <c r="J56" s="200"/>
      <c r="K56" s="237"/>
      <c r="L56" s="222"/>
      <c r="M56" s="238"/>
      <c r="N56" s="239"/>
    </row>
    <row r="57" spans="1:14" ht="15.75" thickBot="1">
      <c r="B57" s="754"/>
      <c r="C57" s="755"/>
      <c r="D57" s="755"/>
      <c r="E57" s="755"/>
      <c r="F57" s="755"/>
      <c r="G57" s="755"/>
      <c r="H57" s="755"/>
      <c r="I57" s="756"/>
      <c r="J57" s="42"/>
      <c r="K57" s="44"/>
      <c r="L57" s="757"/>
      <c r="M57" s="758"/>
      <c r="N57" s="45"/>
    </row>
    <row r="58" spans="1:14" ht="15.75" thickBot="1">
      <c r="B58" s="759" t="s">
        <v>2072</v>
      </c>
      <c r="C58" s="760"/>
      <c r="D58" s="760"/>
      <c r="E58" s="760"/>
      <c r="F58" s="760"/>
      <c r="G58" s="760"/>
      <c r="H58" s="760"/>
      <c r="I58" s="760"/>
      <c r="J58" s="760"/>
      <c r="K58" s="760"/>
      <c r="L58" s="760"/>
      <c r="M58" s="761"/>
      <c r="N58" s="344"/>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8" t="s">
        <v>2076</v>
      </c>
      <c r="C62" s="269"/>
      <c r="D62" s="269"/>
      <c r="E62" s="269"/>
      <c r="F62" s="269"/>
      <c r="G62" s="269"/>
      <c r="H62" s="73" t="s">
        <v>2065</v>
      </c>
      <c r="I62" s="74" t="s">
        <v>2077</v>
      </c>
      <c r="J62" s="75" t="s">
        <v>2106</v>
      </c>
      <c r="K62" s="73" t="s">
        <v>2107</v>
      </c>
      <c r="L62" s="762" t="s">
        <v>2080</v>
      </c>
      <c r="M62" s="735"/>
      <c r="N62" s="76" t="s">
        <v>2071</v>
      </c>
    </row>
    <row r="63" spans="1:14">
      <c r="B63" s="46"/>
      <c r="C63" s="272"/>
      <c r="D63" s="272"/>
      <c r="E63" s="272"/>
      <c r="F63" s="272"/>
      <c r="G63" s="272"/>
      <c r="H63" s="266"/>
      <c r="I63" s="234"/>
      <c r="J63" s="241"/>
      <c r="K63" s="234"/>
      <c r="L63" s="763"/>
      <c r="M63" s="764"/>
      <c r="N63" s="242"/>
    </row>
    <row r="64" spans="1:14">
      <c r="B64" s="46"/>
      <c r="C64" s="47"/>
      <c r="D64" s="47"/>
      <c r="E64" s="47"/>
      <c r="F64" s="47"/>
      <c r="G64" s="47"/>
      <c r="H64" s="266"/>
      <c r="I64" s="234"/>
      <c r="J64" s="241"/>
      <c r="K64" s="234"/>
      <c r="L64" s="763"/>
      <c r="M64" s="764"/>
      <c r="N64" s="242"/>
    </row>
    <row r="65" spans="1:15">
      <c r="B65" s="46"/>
      <c r="C65" s="47"/>
      <c r="D65" s="47"/>
      <c r="E65" s="47"/>
      <c r="F65" s="47"/>
      <c r="G65" s="47"/>
      <c r="H65" s="243"/>
      <c r="I65" s="234"/>
      <c r="J65" s="234"/>
      <c r="K65" s="234"/>
      <c r="L65" s="244"/>
      <c r="M65" s="245"/>
      <c r="N65" s="246"/>
    </row>
    <row r="66" spans="1:15">
      <c r="B66" s="46"/>
      <c r="C66" s="47"/>
      <c r="D66" s="47"/>
      <c r="E66" s="47"/>
      <c r="F66" s="47"/>
      <c r="G66" s="47"/>
      <c r="H66" s="243"/>
      <c r="I66" s="234"/>
      <c r="J66" s="234"/>
      <c r="K66" s="234"/>
      <c r="L66" s="244"/>
      <c r="M66" s="245"/>
      <c r="N66" s="246"/>
    </row>
    <row r="67" spans="1:15">
      <c r="B67" s="46"/>
      <c r="C67" s="47"/>
      <c r="D67" s="47"/>
      <c r="E67" s="47"/>
      <c r="F67" s="47"/>
      <c r="G67" s="47"/>
      <c r="H67" s="243"/>
      <c r="I67" s="234"/>
      <c r="J67" s="234"/>
      <c r="K67" s="234"/>
      <c r="L67" s="244"/>
      <c r="M67" s="245"/>
      <c r="N67" s="246"/>
    </row>
    <row r="68" spans="1:15" ht="15.75" thickBot="1">
      <c r="B68" s="264"/>
      <c r="C68" s="265"/>
      <c r="D68" s="265"/>
      <c r="E68" s="265"/>
      <c r="F68" s="265"/>
      <c r="G68" s="265"/>
      <c r="H68" s="48"/>
      <c r="I68" s="124"/>
      <c r="J68" s="124"/>
      <c r="K68" s="124"/>
      <c r="L68" s="748"/>
      <c r="M68" s="749"/>
      <c r="N68" s="125"/>
    </row>
    <row r="69" spans="1:15" ht="15.75" thickBot="1">
      <c r="B69" s="765" t="s">
        <v>2072</v>
      </c>
      <c r="C69" s="766"/>
      <c r="D69" s="766"/>
      <c r="E69" s="766"/>
      <c r="F69" s="766"/>
      <c r="G69" s="766"/>
      <c r="H69" s="766"/>
      <c r="I69" s="766"/>
      <c r="J69" s="766"/>
      <c r="K69" s="766"/>
      <c r="L69" s="766"/>
      <c r="M69" s="767"/>
      <c r="N69" s="104"/>
    </row>
    <row r="70" spans="1:15">
      <c r="B70" s="33"/>
      <c r="C70" s="34"/>
      <c r="D70" s="34"/>
      <c r="E70" s="34"/>
      <c r="F70" s="34"/>
      <c r="G70" s="34"/>
      <c r="H70" s="34"/>
      <c r="I70" s="34"/>
      <c r="J70" s="34"/>
      <c r="K70" s="34"/>
      <c r="L70" s="34"/>
      <c r="M70" s="34"/>
      <c r="N70" s="35"/>
    </row>
    <row r="71" spans="1:15">
      <c r="B71" s="64" t="s">
        <v>2081</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785" t="s">
        <v>2108</v>
      </c>
      <c r="C73" s="786"/>
      <c r="D73" s="786"/>
      <c r="E73" s="786"/>
      <c r="F73" s="786"/>
      <c r="G73" s="786"/>
      <c r="H73" s="786"/>
      <c r="I73" s="73" t="s">
        <v>2082</v>
      </c>
      <c r="J73" s="75" t="s">
        <v>2109</v>
      </c>
      <c r="K73" s="74" t="s">
        <v>2084</v>
      </c>
      <c r="L73" s="787" t="s">
        <v>2070</v>
      </c>
      <c r="M73" s="788"/>
      <c r="N73" s="98" t="s">
        <v>2071</v>
      </c>
    </row>
    <row r="74" spans="1:15">
      <c r="A74" t="s">
        <v>714</v>
      </c>
      <c r="B74" s="49" t="str">
        <f>VLOOKUP(A74,'MANO DE OBRA'!A8:D68,3,FALSE)</f>
        <v>Obrero (6)</v>
      </c>
      <c r="C74" s="47"/>
      <c r="D74" s="47"/>
      <c r="E74" s="47"/>
      <c r="F74" s="47"/>
      <c r="G74" s="47"/>
      <c r="H74" s="47"/>
      <c r="I74" s="247">
        <f>K74/J74*100</f>
        <v>202996.19999999998</v>
      </c>
      <c r="J74" s="248">
        <v>185</v>
      </c>
      <c r="K74" s="249">
        <f>VLOOKUP(A74,'MANO DE OBRA'!A8:D99,4,FALSE)</f>
        <v>375542.97</v>
      </c>
      <c r="L74" s="50"/>
      <c r="M74" s="250">
        <v>80</v>
      </c>
      <c r="N74" s="345">
        <f>K74/M74</f>
        <v>4694.2871249999998</v>
      </c>
      <c r="O74" s="106"/>
    </row>
    <row r="75" spans="1:15">
      <c r="A75" t="s">
        <v>728</v>
      </c>
      <c r="B75" s="49" t="str">
        <f>VLOOKUP(A75,'MANO DE OBRA'!A8:D69,3,FALSE)</f>
        <v>Oficial</v>
      </c>
      <c r="C75" s="47"/>
      <c r="D75" s="47"/>
      <c r="E75" s="47"/>
      <c r="F75" s="47"/>
      <c r="G75" s="47"/>
      <c r="H75" s="47"/>
      <c r="I75" s="247">
        <f>K75/J75*100</f>
        <v>57668.23979157189</v>
      </c>
      <c r="J75" s="248">
        <v>185</v>
      </c>
      <c r="K75" s="249">
        <f>VLOOKUP(A75,'MANO DE OBRA'!A8:D100,4,FALSE)</f>
        <v>106686.24361440798</v>
      </c>
      <c r="L75" s="50"/>
      <c r="M75" s="254">
        <v>80</v>
      </c>
      <c r="N75" s="345">
        <f>K75/M75</f>
        <v>1333.5780451800997</v>
      </c>
    </row>
    <row r="76" spans="1:15">
      <c r="B76" s="49"/>
      <c r="C76" s="47"/>
      <c r="D76" s="47"/>
      <c r="E76" s="47"/>
      <c r="F76" s="47"/>
      <c r="G76" s="47"/>
      <c r="H76" s="47"/>
      <c r="I76" s="247"/>
      <c r="J76" s="248"/>
      <c r="K76" s="249"/>
      <c r="L76" s="50"/>
      <c r="M76" s="255"/>
      <c r="N76" s="345"/>
    </row>
    <row r="77" spans="1:15">
      <c r="B77" s="49"/>
      <c r="C77" s="47"/>
      <c r="D77" s="47"/>
      <c r="E77" s="47"/>
      <c r="F77" s="47"/>
      <c r="G77" s="47"/>
      <c r="H77" s="47"/>
      <c r="I77" s="234"/>
      <c r="J77" s="252"/>
      <c r="K77" s="253"/>
      <c r="L77" s="273"/>
      <c r="M77" s="255"/>
      <c r="N77" s="251"/>
    </row>
    <row r="78" spans="1:15">
      <c r="B78" s="49"/>
      <c r="C78" s="47"/>
      <c r="D78" s="47"/>
      <c r="E78" s="47"/>
      <c r="F78" s="47"/>
      <c r="G78" s="47"/>
      <c r="H78" s="47"/>
      <c r="I78" s="234"/>
      <c r="J78" s="252"/>
      <c r="K78" s="253"/>
      <c r="L78" s="273"/>
      <c r="M78" s="255"/>
      <c r="N78" s="251"/>
    </row>
    <row r="79" spans="1:15" ht="15.75" thickBot="1">
      <c r="B79" s="746"/>
      <c r="C79" s="747"/>
      <c r="D79" s="747"/>
      <c r="E79" s="747"/>
      <c r="F79" s="747"/>
      <c r="G79" s="747"/>
      <c r="H79" s="747"/>
      <c r="I79" s="124"/>
      <c r="J79" s="124"/>
      <c r="K79" s="124"/>
      <c r="L79" s="847"/>
      <c r="M79" s="847"/>
      <c r="N79" s="45"/>
    </row>
    <row r="80" spans="1:15" ht="15.75" thickBot="1">
      <c r="B80" s="765" t="s">
        <v>2072</v>
      </c>
      <c r="C80" s="766"/>
      <c r="D80" s="766"/>
      <c r="E80" s="766"/>
      <c r="F80" s="766"/>
      <c r="G80" s="766"/>
      <c r="H80" s="766"/>
      <c r="I80" s="766"/>
      <c r="J80" s="766"/>
      <c r="K80" s="766"/>
      <c r="L80" s="766"/>
      <c r="M80" s="767"/>
      <c r="N80" s="256">
        <f>SUM(N74:N79)</f>
        <v>6027.8651701800991</v>
      </c>
    </row>
    <row r="81" spans="1:14" ht="15.75" thickBot="1">
      <c r="B81" s="33"/>
      <c r="C81" s="34"/>
      <c r="D81" s="34"/>
      <c r="E81" s="34"/>
      <c r="F81" s="34"/>
      <c r="G81" s="34"/>
      <c r="H81" s="34"/>
      <c r="I81" s="34"/>
      <c r="J81" s="34"/>
      <c r="K81" s="34"/>
      <c r="L81" s="34"/>
      <c r="M81" s="34"/>
      <c r="N81" s="35"/>
    </row>
    <row r="82" spans="1:14" ht="15.75" thickBot="1">
      <c r="B82" s="759" t="s">
        <v>2085</v>
      </c>
      <c r="C82" s="760"/>
      <c r="D82" s="760"/>
      <c r="E82" s="760"/>
      <c r="F82" s="760"/>
      <c r="G82" s="760"/>
      <c r="H82" s="760"/>
      <c r="I82" s="760"/>
      <c r="J82" s="760"/>
      <c r="K82" s="760"/>
      <c r="L82" s="760"/>
      <c r="M82" s="761"/>
      <c r="N82" s="99">
        <f>N48+N58+N69+N80</f>
        <v>22045.066657191644</v>
      </c>
    </row>
    <row r="83" spans="1:14">
      <c r="B83" s="33"/>
      <c r="C83" s="34"/>
      <c r="D83" s="34"/>
      <c r="E83" s="34"/>
      <c r="F83" s="34"/>
      <c r="G83" s="34"/>
      <c r="H83" s="34"/>
      <c r="I83" s="34"/>
      <c r="J83" s="34"/>
      <c r="K83" s="34"/>
      <c r="L83" s="34"/>
      <c r="M83" s="34"/>
      <c r="N83" s="35"/>
    </row>
    <row r="84" spans="1:14">
      <c r="B84" s="64" t="s">
        <v>2086</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750" t="s">
        <v>2110</v>
      </c>
      <c r="C86" s="751"/>
      <c r="D86" s="751"/>
      <c r="E86" s="751"/>
      <c r="F86" s="751"/>
      <c r="G86" s="751"/>
      <c r="H86" s="751"/>
      <c r="I86" s="269"/>
      <c r="J86" s="289"/>
      <c r="K86" s="257" t="s">
        <v>2087</v>
      </c>
      <c r="L86" s="789" t="s">
        <v>2088</v>
      </c>
      <c r="M86" s="790"/>
      <c r="N86" s="258"/>
    </row>
    <row r="87" spans="1:14">
      <c r="B87" s="791" t="s">
        <v>2111</v>
      </c>
      <c r="C87" s="792"/>
      <c r="D87" s="792"/>
      <c r="E87" s="792"/>
      <c r="F87" s="792"/>
      <c r="G87" s="792"/>
      <c r="H87" s="792"/>
      <c r="I87" s="87"/>
      <c r="J87" s="88"/>
      <c r="K87" s="259">
        <v>0.2</v>
      </c>
      <c r="L87" s="793">
        <f>N82*K87</f>
        <v>4409.0133314383293</v>
      </c>
      <c r="M87" s="794"/>
      <c r="N87" s="51"/>
    </row>
    <row r="88" spans="1:14">
      <c r="B88" s="89" t="s">
        <v>2090</v>
      </c>
      <c r="C88" s="90"/>
      <c r="D88" s="90"/>
      <c r="E88" s="90"/>
      <c r="F88" s="90"/>
      <c r="G88" s="90"/>
      <c r="H88" s="90"/>
      <c r="I88" s="87"/>
      <c r="J88" s="88"/>
      <c r="K88" s="259">
        <v>0.05</v>
      </c>
      <c r="L88" s="793">
        <f>N82*K88</f>
        <v>1102.2533328595823</v>
      </c>
      <c r="M88" s="794"/>
      <c r="N88" s="51"/>
    </row>
    <row r="89" spans="1:14" ht="15.75" thickBot="1">
      <c r="B89" s="91" t="s">
        <v>2091</v>
      </c>
      <c r="C89" s="92"/>
      <c r="D89" s="92"/>
      <c r="E89" s="92"/>
      <c r="F89" s="92"/>
      <c r="G89" s="92"/>
      <c r="H89" s="92"/>
      <c r="I89" s="93"/>
      <c r="J89" s="94"/>
      <c r="K89" s="260">
        <v>0.05</v>
      </c>
      <c r="L89" s="795">
        <f>N82*K89</f>
        <v>1102.2533328595823</v>
      </c>
      <c r="M89" s="796"/>
      <c r="N89" s="51"/>
    </row>
    <row r="90" spans="1:14" ht="15.75" thickBot="1">
      <c r="B90" s="759" t="s">
        <v>2072</v>
      </c>
      <c r="C90" s="760"/>
      <c r="D90" s="760"/>
      <c r="E90" s="760"/>
      <c r="F90" s="760"/>
      <c r="G90" s="760"/>
      <c r="H90" s="760"/>
      <c r="I90" s="760"/>
      <c r="J90" s="760"/>
      <c r="K90" s="760"/>
      <c r="L90" s="760"/>
      <c r="M90" s="761"/>
      <c r="N90" s="52">
        <f>L87+L88+L89</f>
        <v>6613.519997157493</v>
      </c>
    </row>
    <row r="91" spans="1:14" ht="15.75" thickBot="1">
      <c r="B91" s="33"/>
      <c r="C91" s="34"/>
      <c r="D91" s="34"/>
      <c r="E91" s="34"/>
      <c r="F91" s="34"/>
      <c r="G91" s="34"/>
      <c r="H91" s="34"/>
      <c r="I91" s="34"/>
      <c r="J91" s="34"/>
      <c r="K91" s="34"/>
      <c r="L91" s="34"/>
      <c r="M91" s="34"/>
      <c r="N91" s="35"/>
    </row>
    <row r="92" spans="1:14" ht="15.75" thickBot="1">
      <c r="A92" t="s">
        <v>2114</v>
      </c>
      <c r="B92" s="759" t="s">
        <v>2113</v>
      </c>
      <c r="C92" s="760"/>
      <c r="D92" s="760"/>
      <c r="E92" s="760"/>
      <c r="F92" s="760"/>
      <c r="G92" s="760"/>
      <c r="H92" s="760"/>
      <c r="I92" s="760"/>
      <c r="J92" s="760"/>
      <c r="K92" s="760"/>
      <c r="L92" s="760"/>
      <c r="M92" s="761"/>
      <c r="N92" s="166">
        <f>N82+N90</f>
        <v>28658.586654349136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2093</v>
      </c>
      <c r="F97" s="53"/>
      <c r="G97" s="53"/>
      <c r="H97" s="53"/>
      <c r="I97" s="53"/>
      <c r="J97" s="53"/>
      <c r="K97" s="12"/>
      <c r="L97" s="12"/>
      <c r="M97" s="12"/>
      <c r="N97" s="17"/>
    </row>
    <row r="98" spans="2:14">
      <c r="B98" s="16"/>
      <c r="C98" s="12"/>
      <c r="D98" s="12"/>
      <c r="E98" s="12" t="s">
        <v>2094</v>
      </c>
      <c r="F98" s="12"/>
      <c r="G98" s="12"/>
      <c r="H98" s="12"/>
      <c r="I98" s="12"/>
      <c r="J98" s="12"/>
      <c r="K98" s="12"/>
      <c r="L98" s="12"/>
      <c r="M98" s="12"/>
      <c r="N98" s="17"/>
    </row>
    <row r="99" spans="2:14">
      <c r="B99" s="16"/>
      <c r="C99" s="12"/>
      <c r="D99" s="12"/>
      <c r="E99" s="12" t="s">
        <v>2095</v>
      </c>
      <c r="F99" s="12"/>
      <c r="G99" s="12"/>
      <c r="H99" s="12"/>
      <c r="I99" s="12"/>
      <c r="J99" s="12"/>
      <c r="K99" s="12"/>
      <c r="L99" s="12"/>
      <c r="M99" s="12"/>
      <c r="N99" s="17"/>
    </row>
    <row r="100" spans="2:14">
      <c r="B100" s="16"/>
      <c r="C100" s="12"/>
      <c r="D100" s="12"/>
      <c r="E100" s="12" t="s">
        <v>2096</v>
      </c>
      <c r="F100" s="12"/>
      <c r="G100" s="12"/>
      <c r="H100" s="12"/>
      <c r="I100" s="12"/>
      <c r="J100" s="12"/>
      <c r="K100" s="12"/>
      <c r="L100" s="12"/>
      <c r="M100" s="12"/>
      <c r="N100" s="17"/>
    </row>
    <row r="101" spans="2:14" ht="15.75" thickBot="1">
      <c r="B101" s="16"/>
      <c r="C101" s="12"/>
      <c r="D101" s="12"/>
      <c r="E101" s="12"/>
      <c r="F101" s="12" t="s">
        <v>7</v>
      </c>
      <c r="G101" s="12"/>
      <c r="H101" s="12"/>
      <c r="I101" s="12"/>
      <c r="J101" s="12"/>
      <c r="K101" s="12"/>
      <c r="L101" s="12"/>
      <c r="M101" s="12"/>
      <c r="N101" s="17"/>
    </row>
    <row r="102" spans="2:14">
      <c r="B102" s="203" t="s">
        <v>2097</v>
      </c>
      <c r="C102" s="204"/>
      <c r="D102" s="204"/>
      <c r="E102" s="204"/>
      <c r="F102" s="204"/>
      <c r="G102" s="204"/>
      <c r="H102" s="204"/>
      <c r="I102" s="204"/>
      <c r="J102" s="204"/>
      <c r="K102" s="204"/>
      <c r="L102" s="204"/>
      <c r="M102" s="204"/>
      <c r="N102" s="205"/>
    </row>
    <row r="103" spans="2:14">
      <c r="B103" s="206"/>
      <c r="C103" s="207"/>
      <c r="D103" s="207"/>
      <c r="E103" s="207"/>
      <c r="F103" s="207"/>
      <c r="G103" s="207"/>
      <c r="H103" s="207"/>
      <c r="I103" s="207"/>
      <c r="J103" s="207"/>
      <c r="K103" s="207"/>
      <c r="L103" s="207"/>
      <c r="M103" s="207"/>
      <c r="N103" s="208"/>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ht="15.75" thickBot="1">
      <c r="B106" s="209"/>
      <c r="C106" s="210"/>
      <c r="D106" s="210"/>
      <c r="E106" s="210"/>
      <c r="F106" s="210"/>
      <c r="G106" s="210"/>
      <c r="H106" s="210"/>
      <c r="I106" s="210"/>
      <c r="J106" s="210"/>
      <c r="K106" s="210"/>
      <c r="L106" s="210"/>
      <c r="M106" s="210"/>
      <c r="N106" s="211"/>
    </row>
    <row r="107" spans="2:14">
      <c r="B107" s="212"/>
      <c r="C107" s="213"/>
      <c r="D107" s="213"/>
      <c r="E107" s="213"/>
      <c r="F107" s="213"/>
      <c r="G107" s="213"/>
      <c r="H107" s="213"/>
      <c r="I107" s="213"/>
      <c r="J107" s="213"/>
      <c r="K107" s="213"/>
      <c r="L107" s="213"/>
      <c r="M107" s="213"/>
      <c r="N107" s="214"/>
    </row>
    <row r="108" spans="2:14">
      <c r="B108" s="198" t="s">
        <v>2098</v>
      </c>
      <c r="C108" s="31"/>
      <c r="D108" s="31"/>
      <c r="E108" s="31"/>
      <c r="F108" s="31"/>
      <c r="G108" s="31"/>
      <c r="H108" s="31"/>
      <c r="I108" s="31"/>
      <c r="J108" s="31"/>
      <c r="K108" s="31"/>
      <c r="L108" s="31"/>
      <c r="M108" s="31"/>
      <c r="N108" s="32"/>
    </row>
    <row r="109" spans="2:14" ht="15" customHeight="1">
      <c r="B109" s="797" t="s">
        <v>2099</v>
      </c>
      <c r="C109" s="798"/>
      <c r="D109" s="798"/>
      <c r="E109" s="798"/>
      <c r="F109" s="798"/>
      <c r="G109" s="798"/>
      <c r="H109" s="798"/>
      <c r="I109" s="798"/>
      <c r="J109" s="798"/>
      <c r="K109" s="798"/>
      <c r="L109" s="798"/>
      <c r="M109" s="798"/>
      <c r="N109" s="799"/>
    </row>
    <row r="110" spans="2:14" ht="15" customHeight="1">
      <c r="B110" s="797"/>
      <c r="C110" s="798"/>
      <c r="D110" s="798"/>
      <c r="E110" s="798"/>
      <c r="F110" s="798"/>
      <c r="G110" s="798"/>
      <c r="H110" s="798"/>
      <c r="I110" s="798"/>
      <c r="J110" s="798"/>
      <c r="K110" s="798"/>
      <c r="L110" s="798"/>
      <c r="M110" s="798"/>
      <c r="N110" s="799"/>
    </row>
    <row r="111" spans="2:14" ht="30" customHeight="1">
      <c r="B111" s="800" t="s">
        <v>2100</v>
      </c>
      <c r="C111" s="801"/>
      <c r="D111" s="801"/>
      <c r="E111" s="801"/>
      <c r="F111" s="801"/>
      <c r="G111" s="801"/>
      <c r="H111" s="801"/>
      <c r="I111" s="801"/>
      <c r="J111" s="801"/>
      <c r="K111" s="801"/>
      <c r="L111" s="801"/>
      <c r="M111" s="801"/>
      <c r="N111" s="802"/>
    </row>
    <row r="112" spans="2:14">
      <c r="B112" s="800"/>
      <c r="C112" s="801"/>
      <c r="D112" s="801"/>
      <c r="E112" s="801"/>
      <c r="F112" s="801"/>
      <c r="G112" s="801"/>
      <c r="H112" s="801"/>
      <c r="I112" s="801"/>
      <c r="J112" s="801"/>
      <c r="K112" s="801"/>
      <c r="L112" s="801"/>
      <c r="M112" s="801"/>
      <c r="N112" s="802"/>
    </row>
    <row r="113" spans="2:14">
      <c r="B113" s="286"/>
      <c r="C113" s="287"/>
      <c r="D113" s="287"/>
      <c r="E113" s="287"/>
      <c r="F113" s="287"/>
      <c r="G113" s="287"/>
      <c r="H113" s="287"/>
      <c r="I113" s="287"/>
      <c r="J113" s="287"/>
      <c r="K113" s="287"/>
      <c r="L113" s="287"/>
      <c r="M113" s="287"/>
      <c r="N113" s="288"/>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198"/>
      <c r="C116" s="31"/>
      <c r="D116" s="31"/>
      <c r="E116" s="31"/>
      <c r="F116" s="31"/>
      <c r="G116" s="31"/>
      <c r="H116" s="31"/>
      <c r="I116" s="31"/>
      <c r="J116" s="31"/>
      <c r="K116" s="31"/>
      <c r="L116" s="31"/>
      <c r="M116" s="31"/>
      <c r="N116" s="32"/>
    </row>
    <row r="117" spans="2:14">
      <c r="B117" s="16"/>
      <c r="C117" s="12"/>
      <c r="D117" s="12"/>
      <c r="E117" s="12" t="s">
        <v>2093</v>
      </c>
      <c r="F117" s="53"/>
      <c r="G117" s="53"/>
      <c r="H117" s="12"/>
      <c r="I117" s="12"/>
      <c r="J117" s="12"/>
      <c r="K117" s="12"/>
      <c r="L117" s="12"/>
      <c r="M117" s="12"/>
      <c r="N117" s="17"/>
    </row>
    <row r="118" spans="2:14">
      <c r="B118" s="16"/>
      <c r="C118" s="12"/>
      <c r="D118" s="12"/>
      <c r="E118" s="54" t="s">
        <v>2094</v>
      </c>
      <c r="F118" s="12"/>
      <c r="G118" s="12"/>
      <c r="H118" s="54"/>
      <c r="I118" s="54"/>
      <c r="J118" s="54"/>
      <c r="K118" s="12"/>
      <c r="L118" s="12"/>
      <c r="M118" s="12"/>
      <c r="N118" s="17"/>
    </row>
    <row r="119" spans="2:14">
      <c r="B119" s="16"/>
      <c r="C119" s="12"/>
      <c r="D119" s="12"/>
      <c r="E119" s="55" t="s">
        <v>2101</v>
      </c>
      <c r="F119" s="12"/>
      <c r="G119" s="12"/>
      <c r="H119" s="55"/>
      <c r="I119" s="55"/>
      <c r="J119" s="55"/>
      <c r="K119" s="12"/>
      <c r="L119" s="12"/>
      <c r="M119" s="12"/>
      <c r="N119" s="17"/>
    </row>
    <row r="120" spans="2:14">
      <c r="B120" s="56"/>
      <c r="C120" s="31"/>
      <c r="D120" s="31"/>
      <c r="E120" s="12" t="s">
        <v>2096</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2102</v>
      </c>
      <c r="C122" s="55"/>
      <c r="D122" s="55"/>
      <c r="E122" s="12"/>
      <c r="F122" s="12"/>
      <c r="G122" s="12"/>
      <c r="H122" s="12"/>
      <c r="I122" s="12"/>
      <c r="J122" s="736"/>
      <c r="K122" s="736"/>
      <c r="L122" s="736"/>
      <c r="M122" s="736"/>
      <c r="N122" s="737"/>
    </row>
    <row r="123" spans="2:14" ht="15.75" thickBot="1">
      <c r="B123" s="216" t="s">
        <v>2103</v>
      </c>
      <c r="C123" s="343"/>
      <c r="D123" s="343"/>
      <c r="E123" s="57"/>
      <c r="F123" s="57"/>
      <c r="G123" s="57"/>
      <c r="H123" s="57"/>
      <c r="I123" s="57"/>
      <c r="J123" s="738"/>
      <c r="K123" s="738"/>
      <c r="L123" s="738"/>
      <c r="M123" s="738"/>
      <c r="N123" s="739"/>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topLeftCell="A43" zoomScale="78" zoomScaleNormal="78" workbookViewId="0">
      <selection activeCell="K65" sqref="K65"/>
    </sheetView>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368</v>
      </c>
      <c r="C31" s="81" t="s">
        <v>2200</v>
      </c>
      <c r="D31" s="82"/>
      <c r="E31" s="82"/>
      <c r="F31" s="82"/>
      <c r="G31" s="82"/>
      <c r="H31" s="82"/>
      <c r="I31" s="82"/>
      <c r="J31" s="83"/>
      <c r="K31" s="263"/>
      <c r="L31" s="261" t="s">
        <v>32</v>
      </c>
      <c r="M31" s="180"/>
      <c r="N31" s="84"/>
    </row>
    <row r="32" spans="1:14" ht="9"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857</v>
      </c>
      <c r="B36" s="772" t="str">
        <f>VLOOKUP(A36,EQUIPOS!A6:D154,3,FALSE)</f>
        <v>Derretidora de asfalto (crafco o similar)</v>
      </c>
      <c r="C36" s="773"/>
      <c r="D36" s="773"/>
      <c r="E36" s="773"/>
      <c r="F36" s="773"/>
      <c r="G36" s="773"/>
      <c r="H36" s="774"/>
      <c r="I36" s="222"/>
      <c r="J36" s="223"/>
      <c r="K36" s="224">
        <f>VLOOKUP(A36,EQUIPOS!A6:D163,4,FALSE)</f>
        <v>2661.1401342689701</v>
      </c>
      <c r="L36" s="225"/>
      <c r="M36" s="226">
        <v>60</v>
      </c>
      <c r="N36" s="227">
        <f>K36/M36</f>
        <v>44.352335571149503</v>
      </c>
    </row>
    <row r="37" spans="1:14">
      <c r="A37" s="113" t="s">
        <v>845</v>
      </c>
      <c r="B37" s="772" t="str">
        <f>VLOOKUP(A37,EQUIPOS!A7:D154,3,FALSE)</f>
        <v xml:space="preserve">Compresor (barrido y soplado)
</v>
      </c>
      <c r="C37" s="773"/>
      <c r="D37" s="773"/>
      <c r="E37" s="773"/>
      <c r="F37" s="773"/>
      <c r="G37" s="773"/>
      <c r="H37" s="774"/>
      <c r="I37" s="222"/>
      <c r="J37" s="223"/>
      <c r="K37" s="224">
        <f>VLOOKUP(A37,EQUIPOS!A7:D164,4,FALSE)</f>
        <v>67299.216316844628</v>
      </c>
      <c r="L37" s="225"/>
      <c r="M37" s="226">
        <v>60</v>
      </c>
      <c r="N37" s="227">
        <f>K37/M37</f>
        <v>1121.6536052807437</v>
      </c>
    </row>
    <row r="38" spans="1:14">
      <c r="A38" t="s">
        <v>811</v>
      </c>
      <c r="B38" s="772" t="str">
        <f>VLOOKUP(A38,EQUIPOS!A8:D154,3,FALSE)</f>
        <v>Camioneta D-300</v>
      </c>
      <c r="C38" s="773"/>
      <c r="D38" s="773"/>
      <c r="E38" s="773"/>
      <c r="F38" s="773"/>
      <c r="G38" s="773"/>
      <c r="H38" s="774"/>
      <c r="I38" s="222"/>
      <c r="J38" s="223"/>
      <c r="K38" s="224">
        <f>VLOOKUP(A38,EQUIPOS!A8:D165,4,FALSE)</f>
        <v>52695.176264898379</v>
      </c>
      <c r="L38" s="225"/>
      <c r="M38" s="226">
        <v>60</v>
      </c>
      <c r="N38" s="227">
        <f>K38/M38</f>
        <v>878.25293774830629</v>
      </c>
    </row>
    <row r="39" spans="1:14">
      <c r="B39" s="772"/>
      <c r="C39" s="773"/>
      <c r="D39" s="773"/>
      <c r="E39" s="773"/>
      <c r="F39" s="773"/>
      <c r="G39" s="773"/>
      <c r="H39" s="774"/>
      <c r="I39" s="222"/>
      <c r="J39" s="223"/>
      <c r="K39" s="224"/>
      <c r="L39" s="225"/>
      <c r="M39" s="226"/>
      <c r="N39" s="227"/>
    </row>
    <row r="40" spans="1:14">
      <c r="B40" s="772"/>
      <c r="C40" s="773"/>
      <c r="D40" s="773"/>
      <c r="E40" s="773"/>
      <c r="F40" s="773"/>
      <c r="G40" s="773"/>
      <c r="H40" s="774"/>
      <c r="I40" s="222"/>
      <c r="J40" s="223"/>
      <c r="K40" s="224"/>
      <c r="L40" s="225"/>
      <c r="M40" s="226"/>
      <c r="N40" s="227"/>
    </row>
    <row r="41" spans="1:14">
      <c r="B41" s="772"/>
      <c r="C41" s="773"/>
      <c r="D41" s="773"/>
      <c r="E41" s="773"/>
      <c r="F41" s="773"/>
      <c r="G41" s="773"/>
      <c r="H41" s="774"/>
      <c r="I41" s="222"/>
      <c r="J41" s="223"/>
      <c r="K41" s="224"/>
      <c r="L41" s="225"/>
      <c r="M41" s="226"/>
      <c r="N41" s="227"/>
    </row>
    <row r="42" spans="1:14">
      <c r="B42" s="772"/>
      <c r="C42" s="773"/>
      <c r="D42" s="773"/>
      <c r="E42" s="773"/>
      <c r="F42" s="773"/>
      <c r="G42" s="773"/>
      <c r="H42" s="774"/>
      <c r="I42" s="222"/>
      <c r="J42" s="223"/>
      <c r="K42" s="224"/>
      <c r="L42" s="225"/>
      <c r="M42" s="226"/>
      <c r="N42" s="227"/>
    </row>
    <row r="43" spans="1:14">
      <c r="B43" s="772"/>
      <c r="C43" s="773"/>
      <c r="D43" s="773"/>
      <c r="E43" s="773"/>
      <c r="F43" s="773"/>
      <c r="G43" s="773"/>
      <c r="H43" s="774"/>
      <c r="I43" s="222"/>
      <c r="J43" s="223"/>
      <c r="K43" s="224"/>
      <c r="L43" s="225"/>
      <c r="M43" s="226"/>
      <c r="N43" s="227"/>
    </row>
    <row r="44" spans="1:14">
      <c r="B44" s="772"/>
      <c r="C44" s="773"/>
      <c r="D44" s="773"/>
      <c r="E44" s="773"/>
      <c r="F44" s="773"/>
      <c r="G44" s="773"/>
      <c r="H44" s="774"/>
      <c r="I44" s="775"/>
      <c r="J44" s="756"/>
      <c r="K44" s="224"/>
      <c r="L44" s="776"/>
      <c r="M44" s="777"/>
      <c r="N44" s="227"/>
    </row>
    <row r="45" spans="1:14">
      <c r="B45" s="772"/>
      <c r="C45" s="773"/>
      <c r="D45" s="773"/>
      <c r="E45" s="778"/>
      <c r="F45" s="773"/>
      <c r="G45" s="773"/>
      <c r="H45" s="774"/>
      <c r="I45" s="36"/>
      <c r="J45" s="37"/>
      <c r="K45" s="229"/>
      <c r="L45" s="231"/>
      <c r="M45" s="232"/>
      <c r="N45" s="233"/>
    </row>
    <row r="46" spans="1:14">
      <c r="B46" s="779" t="s">
        <v>2105</v>
      </c>
      <c r="C46" s="780"/>
      <c r="D46" s="780"/>
      <c r="E46" s="38"/>
      <c r="F46" s="39"/>
      <c r="G46" s="39"/>
      <c r="H46" s="40"/>
      <c r="I46" s="36"/>
      <c r="J46" s="37"/>
      <c r="K46" s="234"/>
      <c r="L46" s="231"/>
      <c r="M46" s="351">
        <v>0.05</v>
      </c>
      <c r="N46" s="295">
        <f>N80*M46</f>
        <v>24.152836834834165</v>
      </c>
    </row>
    <row r="47" spans="1:14" ht="15.75" thickBot="1">
      <c r="B47" s="772"/>
      <c r="C47" s="773"/>
      <c r="D47" s="773"/>
      <c r="E47" s="773"/>
      <c r="F47" s="773"/>
      <c r="G47" s="773"/>
      <c r="H47" s="774"/>
      <c r="I47" s="781"/>
      <c r="J47" s="782"/>
      <c r="K47" s="41"/>
      <c r="L47" s="783"/>
      <c r="M47" s="784"/>
      <c r="N47" s="105"/>
    </row>
    <row r="48" spans="1:14" ht="15.75" thickBot="1">
      <c r="B48" s="759" t="s">
        <v>2072</v>
      </c>
      <c r="C48" s="760"/>
      <c r="D48" s="760"/>
      <c r="E48" s="760"/>
      <c r="F48" s="760"/>
      <c r="G48" s="760"/>
      <c r="H48" s="760"/>
      <c r="I48" s="760"/>
      <c r="J48" s="760"/>
      <c r="K48" s="760"/>
      <c r="L48" s="760"/>
      <c r="M48" s="761"/>
      <c r="N48" s="344">
        <f>SUM(N36:N47)</f>
        <v>2068.4117154350338</v>
      </c>
    </row>
    <row r="49" spans="1:14">
      <c r="B49" s="235"/>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750" t="s">
        <v>2063</v>
      </c>
      <c r="C52" s="751"/>
      <c r="D52" s="751"/>
      <c r="E52" s="751"/>
      <c r="F52" s="751"/>
      <c r="G52" s="751"/>
      <c r="H52" s="751"/>
      <c r="I52" s="752"/>
      <c r="J52" s="270" t="s">
        <v>2065</v>
      </c>
      <c r="K52" s="85" t="s">
        <v>2066</v>
      </c>
      <c r="L52" s="753" t="s">
        <v>2074</v>
      </c>
      <c r="M52" s="752"/>
      <c r="N52" s="86" t="s">
        <v>2071</v>
      </c>
    </row>
    <row r="53" spans="1:14">
      <c r="A53" t="s">
        <v>1338</v>
      </c>
      <c r="B53" s="43" t="str">
        <f>VLOOKUP(A53,MATERIALES!A5:D373,3,FALSE)</f>
        <v>Emulsión CRR-2</v>
      </c>
      <c r="C53" s="236"/>
      <c r="D53" s="236"/>
      <c r="E53" s="236"/>
      <c r="F53" s="236"/>
      <c r="G53" s="236"/>
      <c r="H53" s="236"/>
      <c r="I53" s="223"/>
      <c r="J53" s="200" t="str">
        <f>VLOOKUP(A53,MATERIALES!A7:D645,2,FALSE)</f>
        <v>lt</v>
      </c>
      <c r="K53" s="237">
        <v>0.12</v>
      </c>
      <c r="L53" s="222"/>
      <c r="M53" s="352">
        <f>VLOOKUP(A53,MATERIALES!A5:D396,4,FALSE)</f>
        <v>1509.8568495099837</v>
      </c>
      <c r="N53" s="227">
        <f>K53*M53</f>
        <v>181.18282194119803</v>
      </c>
    </row>
    <row r="54" spans="1:14">
      <c r="A54" s="108"/>
      <c r="B54" s="43"/>
      <c r="C54" s="236"/>
      <c r="D54" s="236"/>
      <c r="E54" s="236"/>
      <c r="F54" s="236"/>
      <c r="G54" s="236"/>
      <c r="H54" s="236"/>
      <c r="I54" s="223"/>
      <c r="J54" s="200"/>
      <c r="K54" s="237"/>
      <c r="L54" s="222"/>
      <c r="M54" s="352"/>
      <c r="N54" s="227"/>
    </row>
    <row r="55" spans="1:14">
      <c r="B55" s="43"/>
      <c r="C55" s="236"/>
      <c r="D55" s="236"/>
      <c r="E55" s="236"/>
      <c r="F55" s="236"/>
      <c r="G55" s="236"/>
      <c r="H55" s="236"/>
      <c r="I55" s="223"/>
      <c r="J55" s="200"/>
      <c r="K55" s="237"/>
      <c r="L55" s="222"/>
      <c r="M55" s="238"/>
      <c r="N55" s="239"/>
    </row>
    <row r="56" spans="1:14">
      <c r="B56" s="43"/>
      <c r="C56" s="236"/>
      <c r="D56" s="236"/>
      <c r="E56" s="236"/>
      <c r="F56" s="236"/>
      <c r="G56" s="236"/>
      <c r="H56" s="236"/>
      <c r="I56" s="223"/>
      <c r="J56" s="200"/>
      <c r="K56" s="237"/>
      <c r="L56" s="222"/>
      <c r="M56" s="238"/>
      <c r="N56" s="239"/>
    </row>
    <row r="57" spans="1:14" ht="15.75" thickBot="1">
      <c r="B57" s="754"/>
      <c r="C57" s="755"/>
      <c r="D57" s="755"/>
      <c r="E57" s="755"/>
      <c r="F57" s="755"/>
      <c r="G57" s="755"/>
      <c r="H57" s="755"/>
      <c r="I57" s="756"/>
      <c r="J57" s="42"/>
      <c r="K57" s="44"/>
      <c r="L57" s="757"/>
      <c r="M57" s="758"/>
      <c r="N57" s="45"/>
    </row>
    <row r="58" spans="1:14" ht="15.75" thickBot="1">
      <c r="B58" s="759" t="s">
        <v>2072</v>
      </c>
      <c r="C58" s="760"/>
      <c r="D58" s="760"/>
      <c r="E58" s="760"/>
      <c r="F58" s="760"/>
      <c r="G58" s="760"/>
      <c r="H58" s="760"/>
      <c r="I58" s="760"/>
      <c r="J58" s="760"/>
      <c r="K58" s="760"/>
      <c r="L58" s="760"/>
      <c r="M58" s="761"/>
      <c r="N58" s="344">
        <f>SUM(N53:N57)</f>
        <v>181.18282194119803</v>
      </c>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8" t="s">
        <v>2076</v>
      </c>
      <c r="C62" s="269"/>
      <c r="D62" s="269"/>
      <c r="E62" s="269"/>
      <c r="F62" s="269"/>
      <c r="G62" s="269"/>
      <c r="H62" s="73" t="s">
        <v>2065</v>
      </c>
      <c r="I62" s="74" t="s">
        <v>2077</v>
      </c>
      <c r="J62" s="75" t="s">
        <v>2106</v>
      </c>
      <c r="K62" s="73" t="s">
        <v>2107</v>
      </c>
      <c r="L62" s="762" t="s">
        <v>2080</v>
      </c>
      <c r="M62" s="735"/>
      <c r="N62" s="76" t="s">
        <v>2071</v>
      </c>
    </row>
    <row r="63" spans="1:14">
      <c r="B63" s="46"/>
      <c r="C63" s="272"/>
      <c r="D63" s="272"/>
      <c r="E63" s="272"/>
      <c r="F63" s="272"/>
      <c r="G63" s="272"/>
      <c r="H63" s="266"/>
      <c r="I63" s="234"/>
      <c r="J63" s="241"/>
      <c r="K63" s="234"/>
      <c r="L63" s="763"/>
      <c r="M63" s="764"/>
      <c r="N63" s="242"/>
    </row>
    <row r="64" spans="1:14">
      <c r="B64" s="46"/>
      <c r="C64" s="47"/>
      <c r="D64" s="47"/>
      <c r="E64" s="47"/>
      <c r="F64" s="47"/>
      <c r="G64" s="47"/>
      <c r="H64" s="266"/>
      <c r="I64" s="234"/>
      <c r="J64" s="241"/>
      <c r="K64" s="234"/>
      <c r="L64" s="763"/>
      <c r="M64" s="764"/>
      <c r="N64" s="242"/>
    </row>
    <row r="65" spans="1:15">
      <c r="B65" s="46"/>
      <c r="C65" s="47"/>
      <c r="D65" s="47"/>
      <c r="E65" s="47"/>
      <c r="F65" s="47"/>
      <c r="G65" s="47"/>
      <c r="H65" s="243"/>
      <c r="I65" s="234"/>
      <c r="J65" s="234"/>
      <c r="K65" s="234"/>
      <c r="L65" s="244"/>
      <c r="M65" s="245"/>
      <c r="N65" s="246"/>
    </row>
    <row r="66" spans="1:15">
      <c r="B66" s="46"/>
      <c r="C66" s="47"/>
      <c r="D66" s="47"/>
      <c r="E66" s="47"/>
      <c r="F66" s="47"/>
      <c r="G66" s="47"/>
      <c r="H66" s="243"/>
      <c r="I66" s="234"/>
      <c r="J66" s="234"/>
      <c r="K66" s="234"/>
      <c r="L66" s="244"/>
      <c r="M66" s="245"/>
      <c r="N66" s="246"/>
    </row>
    <row r="67" spans="1:15">
      <c r="B67" s="46"/>
      <c r="C67" s="47"/>
      <c r="D67" s="47"/>
      <c r="E67" s="47"/>
      <c r="F67" s="47"/>
      <c r="G67" s="47"/>
      <c r="H67" s="243"/>
      <c r="I67" s="234"/>
      <c r="J67" s="234"/>
      <c r="K67" s="234"/>
      <c r="L67" s="244"/>
      <c r="M67" s="245"/>
      <c r="N67" s="246"/>
    </row>
    <row r="68" spans="1:15" ht="15.75" thickBot="1">
      <c r="B68" s="264"/>
      <c r="C68" s="265"/>
      <c r="D68" s="265"/>
      <c r="E68" s="265"/>
      <c r="F68" s="265"/>
      <c r="G68" s="265"/>
      <c r="H68" s="48"/>
      <c r="I68" s="124"/>
      <c r="J68" s="124"/>
      <c r="K68" s="124"/>
      <c r="L68" s="748"/>
      <c r="M68" s="749"/>
      <c r="N68" s="125"/>
    </row>
    <row r="69" spans="1:15" ht="15.75" thickBot="1">
      <c r="B69" s="765" t="s">
        <v>2072</v>
      </c>
      <c r="C69" s="766"/>
      <c r="D69" s="766"/>
      <c r="E69" s="766"/>
      <c r="F69" s="766"/>
      <c r="G69" s="766"/>
      <c r="H69" s="766"/>
      <c r="I69" s="766"/>
      <c r="J69" s="766"/>
      <c r="K69" s="766"/>
      <c r="L69" s="766"/>
      <c r="M69" s="767"/>
      <c r="N69" s="104"/>
    </row>
    <row r="70" spans="1:15">
      <c r="B70" s="33"/>
      <c r="C70" s="34"/>
      <c r="D70" s="34"/>
      <c r="E70" s="34"/>
      <c r="F70" s="34"/>
      <c r="G70" s="34"/>
      <c r="H70" s="34"/>
      <c r="I70" s="34"/>
      <c r="J70" s="34"/>
      <c r="K70" s="34"/>
      <c r="L70" s="34"/>
      <c r="M70" s="34"/>
      <c r="N70" s="35"/>
    </row>
    <row r="71" spans="1:15">
      <c r="B71" s="64" t="s">
        <v>2081</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785" t="s">
        <v>2108</v>
      </c>
      <c r="C73" s="786"/>
      <c r="D73" s="786"/>
      <c r="E73" s="786"/>
      <c r="F73" s="786"/>
      <c r="G73" s="786"/>
      <c r="H73" s="786"/>
      <c r="I73" s="73" t="s">
        <v>2082</v>
      </c>
      <c r="J73" s="75" t="s">
        <v>2109</v>
      </c>
      <c r="K73" s="74" t="s">
        <v>2084</v>
      </c>
      <c r="L73" s="787" t="s">
        <v>2070</v>
      </c>
      <c r="M73" s="788"/>
      <c r="N73" s="98" t="s">
        <v>2071</v>
      </c>
    </row>
    <row r="74" spans="1:15">
      <c r="A74" t="s">
        <v>706</v>
      </c>
      <c r="B74" s="49" t="str">
        <f>VLOOKUP(A74,'MANO DE OBRA'!A8:D68,3,FALSE)</f>
        <v>Obrero (2)</v>
      </c>
      <c r="C74" s="47"/>
      <c r="D74" s="47"/>
      <c r="E74" s="47"/>
      <c r="F74" s="47"/>
      <c r="G74" s="47"/>
      <c r="H74" s="47"/>
      <c r="I74" s="247">
        <f>K74/J74*100</f>
        <v>67665.399999999994</v>
      </c>
      <c r="J74" s="248">
        <v>185</v>
      </c>
      <c r="K74" s="249">
        <f>VLOOKUP(A74,'MANO DE OBRA'!A8:D99,4,FALSE)</f>
        <v>125180.98999999999</v>
      </c>
      <c r="L74" s="50"/>
      <c r="M74" s="250">
        <v>480</v>
      </c>
      <c r="N74" s="345">
        <f>K74/M74</f>
        <v>260.79372916666665</v>
      </c>
      <c r="O74" s="106"/>
    </row>
    <row r="75" spans="1:15">
      <c r="A75" t="s">
        <v>728</v>
      </c>
      <c r="B75" s="49" t="str">
        <f>VLOOKUP(A75,'MANO DE OBRA'!A8:D69,3,FALSE)</f>
        <v>Oficial</v>
      </c>
      <c r="C75" s="47"/>
      <c r="D75" s="47"/>
      <c r="E75" s="47"/>
      <c r="F75" s="47"/>
      <c r="G75" s="47"/>
      <c r="H75" s="47"/>
      <c r="I75" s="247">
        <f>K75/J75*100</f>
        <v>57668.23979157189</v>
      </c>
      <c r="J75" s="248">
        <v>185</v>
      </c>
      <c r="K75" s="249">
        <f>VLOOKUP(A75,'MANO DE OBRA'!A8:D100,4,FALSE)</f>
        <v>106686.24361440798</v>
      </c>
      <c r="L75" s="50"/>
      <c r="M75" s="254">
        <v>480</v>
      </c>
      <c r="N75" s="345">
        <f>K75/M75</f>
        <v>222.26300753001664</v>
      </c>
    </row>
    <row r="76" spans="1:15">
      <c r="B76" s="49"/>
      <c r="C76" s="47"/>
      <c r="D76" s="47"/>
      <c r="E76" s="47"/>
      <c r="F76" s="47"/>
      <c r="G76" s="47"/>
      <c r="H76" s="47"/>
      <c r="I76" s="247"/>
      <c r="J76" s="248"/>
      <c r="K76" s="249"/>
      <c r="L76" s="50"/>
      <c r="M76" s="255"/>
      <c r="N76" s="345"/>
    </row>
    <row r="77" spans="1:15">
      <c r="B77" s="49"/>
      <c r="C77" s="47"/>
      <c r="D77" s="47"/>
      <c r="E77" s="47"/>
      <c r="F77" s="47"/>
      <c r="G77" s="47"/>
      <c r="H77" s="47"/>
      <c r="I77" s="234"/>
      <c r="J77" s="252"/>
      <c r="K77" s="253"/>
      <c r="L77" s="273"/>
      <c r="M77" s="255"/>
      <c r="N77" s="251"/>
    </row>
    <row r="78" spans="1:15">
      <c r="B78" s="49"/>
      <c r="C78" s="47"/>
      <c r="D78" s="47"/>
      <c r="E78" s="47"/>
      <c r="F78" s="47"/>
      <c r="G78" s="47"/>
      <c r="H78" s="47"/>
      <c r="I78" s="234"/>
      <c r="J78" s="252"/>
      <c r="K78" s="253"/>
      <c r="L78" s="273"/>
      <c r="M78" s="255"/>
      <c r="N78" s="251"/>
    </row>
    <row r="79" spans="1:15" ht="15.75" thickBot="1">
      <c r="B79" s="746"/>
      <c r="C79" s="747"/>
      <c r="D79" s="747"/>
      <c r="E79" s="747"/>
      <c r="F79" s="747"/>
      <c r="G79" s="747"/>
      <c r="H79" s="747"/>
      <c r="I79" s="124"/>
      <c r="J79" s="124"/>
      <c r="K79" s="124"/>
      <c r="L79" s="847"/>
      <c r="M79" s="847"/>
      <c r="N79" s="45"/>
    </row>
    <row r="80" spans="1:15" ht="15.75" thickBot="1">
      <c r="B80" s="765" t="s">
        <v>2072</v>
      </c>
      <c r="C80" s="766"/>
      <c r="D80" s="766"/>
      <c r="E80" s="766"/>
      <c r="F80" s="766"/>
      <c r="G80" s="766"/>
      <c r="H80" s="766"/>
      <c r="I80" s="766"/>
      <c r="J80" s="766"/>
      <c r="K80" s="766"/>
      <c r="L80" s="766"/>
      <c r="M80" s="767"/>
      <c r="N80" s="256">
        <f>SUM(N74:N79)</f>
        <v>483.05673669668329</v>
      </c>
    </row>
    <row r="81" spans="1:14" ht="15.75" thickBot="1">
      <c r="B81" s="33"/>
      <c r="C81" s="34"/>
      <c r="D81" s="34"/>
      <c r="E81" s="34"/>
      <c r="F81" s="34"/>
      <c r="G81" s="34"/>
      <c r="H81" s="34"/>
      <c r="I81" s="34"/>
      <c r="J81" s="34"/>
      <c r="K81" s="34"/>
      <c r="L81" s="34"/>
      <c r="M81" s="34"/>
      <c r="N81" s="35"/>
    </row>
    <row r="82" spans="1:14" ht="15.75" thickBot="1">
      <c r="B82" s="759" t="s">
        <v>2085</v>
      </c>
      <c r="C82" s="760"/>
      <c r="D82" s="760"/>
      <c r="E82" s="760"/>
      <c r="F82" s="760"/>
      <c r="G82" s="760"/>
      <c r="H82" s="760"/>
      <c r="I82" s="760"/>
      <c r="J82" s="760"/>
      <c r="K82" s="760"/>
      <c r="L82" s="760"/>
      <c r="M82" s="761"/>
      <c r="N82" s="99">
        <f>N48+N58+N69+N80</f>
        <v>2732.6512740729154</v>
      </c>
    </row>
    <row r="83" spans="1:14">
      <c r="B83" s="33"/>
      <c r="C83" s="34"/>
      <c r="D83" s="34"/>
      <c r="E83" s="34"/>
      <c r="F83" s="34"/>
      <c r="G83" s="34"/>
      <c r="H83" s="34"/>
      <c r="I83" s="34"/>
      <c r="J83" s="34"/>
      <c r="K83" s="34"/>
      <c r="L83" s="34"/>
      <c r="M83" s="34"/>
      <c r="N83" s="35"/>
    </row>
    <row r="84" spans="1:14">
      <c r="B84" s="64" t="s">
        <v>2086</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750" t="s">
        <v>2110</v>
      </c>
      <c r="C86" s="751"/>
      <c r="D86" s="751"/>
      <c r="E86" s="751"/>
      <c r="F86" s="751"/>
      <c r="G86" s="751"/>
      <c r="H86" s="751"/>
      <c r="I86" s="269"/>
      <c r="J86" s="289"/>
      <c r="K86" s="257" t="s">
        <v>2087</v>
      </c>
      <c r="L86" s="789" t="s">
        <v>2088</v>
      </c>
      <c r="M86" s="790"/>
      <c r="N86" s="258"/>
    </row>
    <row r="87" spans="1:14">
      <c r="B87" s="791" t="s">
        <v>2111</v>
      </c>
      <c r="C87" s="792"/>
      <c r="D87" s="792"/>
      <c r="E87" s="792"/>
      <c r="F87" s="792"/>
      <c r="G87" s="792"/>
      <c r="H87" s="792"/>
      <c r="I87" s="87"/>
      <c r="J87" s="88"/>
      <c r="K87" s="259">
        <v>0.2</v>
      </c>
      <c r="L87" s="793">
        <f>N82*K87</f>
        <v>546.53025481458315</v>
      </c>
      <c r="M87" s="794"/>
      <c r="N87" s="51"/>
    </row>
    <row r="88" spans="1:14">
      <c r="B88" s="89" t="s">
        <v>2090</v>
      </c>
      <c r="C88" s="90"/>
      <c r="D88" s="90"/>
      <c r="E88" s="90"/>
      <c r="F88" s="90"/>
      <c r="G88" s="90"/>
      <c r="H88" s="90"/>
      <c r="I88" s="87"/>
      <c r="J88" s="88"/>
      <c r="K88" s="259">
        <v>0.05</v>
      </c>
      <c r="L88" s="793">
        <f>N82*K88</f>
        <v>136.63256370364579</v>
      </c>
      <c r="M88" s="794"/>
      <c r="N88" s="51"/>
    </row>
    <row r="89" spans="1:14" ht="15.75" thickBot="1">
      <c r="B89" s="91" t="s">
        <v>2091</v>
      </c>
      <c r="C89" s="92"/>
      <c r="D89" s="92"/>
      <c r="E89" s="92"/>
      <c r="F89" s="92"/>
      <c r="G89" s="92"/>
      <c r="H89" s="92"/>
      <c r="I89" s="93"/>
      <c r="J89" s="94"/>
      <c r="K89" s="260">
        <v>0.05</v>
      </c>
      <c r="L89" s="795">
        <f>N82*K89</f>
        <v>136.63256370364579</v>
      </c>
      <c r="M89" s="796"/>
      <c r="N89" s="51"/>
    </row>
    <row r="90" spans="1:14" ht="15.75" thickBot="1">
      <c r="B90" s="759" t="s">
        <v>2072</v>
      </c>
      <c r="C90" s="760"/>
      <c r="D90" s="760"/>
      <c r="E90" s="760"/>
      <c r="F90" s="760"/>
      <c r="G90" s="760"/>
      <c r="H90" s="760"/>
      <c r="I90" s="760"/>
      <c r="J90" s="760"/>
      <c r="K90" s="760"/>
      <c r="L90" s="760"/>
      <c r="M90" s="761"/>
      <c r="N90" s="52">
        <f>L87+L88+L89</f>
        <v>819.79538222187477</v>
      </c>
    </row>
    <row r="91" spans="1:14" ht="15.75" thickBot="1">
      <c r="B91" s="33"/>
      <c r="C91" s="34"/>
      <c r="D91" s="34"/>
      <c r="E91" s="34"/>
      <c r="F91" s="34"/>
      <c r="G91" s="34"/>
      <c r="H91" s="34"/>
      <c r="I91" s="34"/>
      <c r="J91" s="34"/>
      <c r="K91" s="34"/>
      <c r="L91" s="34"/>
      <c r="M91" s="34"/>
      <c r="N91" s="35"/>
    </row>
    <row r="92" spans="1:14" ht="15.75" thickBot="1">
      <c r="A92" t="s">
        <v>2114</v>
      </c>
      <c r="B92" s="759" t="s">
        <v>2113</v>
      </c>
      <c r="C92" s="760"/>
      <c r="D92" s="760"/>
      <c r="E92" s="760"/>
      <c r="F92" s="760"/>
      <c r="G92" s="760"/>
      <c r="H92" s="760"/>
      <c r="I92" s="760"/>
      <c r="J92" s="760"/>
      <c r="K92" s="760"/>
      <c r="L92" s="760"/>
      <c r="M92" s="761"/>
      <c r="N92" s="166">
        <f>N82+N90</f>
        <v>3552.44665629479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2093</v>
      </c>
      <c r="F97" s="53"/>
      <c r="G97" s="53"/>
      <c r="H97" s="53"/>
      <c r="I97" s="53"/>
      <c r="J97" s="53"/>
      <c r="K97" s="12"/>
      <c r="L97" s="12"/>
      <c r="M97" s="12"/>
      <c r="N97" s="17"/>
    </row>
    <row r="98" spans="2:14">
      <c r="B98" s="16"/>
      <c r="C98" s="12"/>
      <c r="D98" s="12"/>
      <c r="E98" s="12" t="s">
        <v>2094</v>
      </c>
      <c r="F98" s="12"/>
      <c r="G98" s="12"/>
      <c r="H98" s="12"/>
      <c r="I98" s="12"/>
      <c r="J98" s="12"/>
      <c r="K98" s="12"/>
      <c r="L98" s="12"/>
      <c r="M98" s="12"/>
      <c r="N98" s="17"/>
    </row>
    <row r="99" spans="2:14">
      <c r="B99" s="16"/>
      <c r="C99" s="12"/>
      <c r="D99" s="12"/>
      <c r="E99" s="12" t="s">
        <v>2095</v>
      </c>
      <c r="F99" s="12"/>
      <c r="G99" s="12"/>
      <c r="H99" s="12"/>
      <c r="I99" s="12"/>
      <c r="J99" s="12"/>
      <c r="K99" s="12"/>
      <c r="L99" s="12"/>
      <c r="M99" s="12"/>
      <c r="N99" s="17"/>
    </row>
    <row r="100" spans="2:14">
      <c r="B100" s="16"/>
      <c r="C100" s="12"/>
      <c r="D100" s="12"/>
      <c r="E100" s="12" t="s">
        <v>2096</v>
      </c>
      <c r="F100" s="12"/>
      <c r="G100" s="12"/>
      <c r="H100" s="12"/>
      <c r="I100" s="12"/>
      <c r="J100" s="12"/>
      <c r="K100" s="12"/>
      <c r="L100" s="12"/>
      <c r="M100" s="12"/>
      <c r="N100" s="17"/>
    </row>
    <row r="101" spans="2:14" ht="15.75" thickBot="1">
      <c r="B101" s="16"/>
      <c r="C101" s="12"/>
      <c r="D101" s="12"/>
      <c r="E101" s="12"/>
      <c r="F101" s="12" t="s">
        <v>7</v>
      </c>
      <c r="G101" s="12"/>
      <c r="H101" s="12"/>
      <c r="I101" s="12"/>
      <c r="J101" s="12"/>
      <c r="K101" s="12"/>
      <c r="L101" s="12"/>
      <c r="M101" s="12"/>
      <c r="N101" s="17"/>
    </row>
    <row r="102" spans="2:14">
      <c r="B102" s="203" t="s">
        <v>2097</v>
      </c>
      <c r="C102" s="204"/>
      <c r="D102" s="204"/>
      <c r="E102" s="204"/>
      <c r="F102" s="204"/>
      <c r="G102" s="204"/>
      <c r="H102" s="204"/>
      <c r="I102" s="204"/>
      <c r="J102" s="204"/>
      <c r="K102" s="204"/>
      <c r="L102" s="204"/>
      <c r="M102" s="204"/>
      <c r="N102" s="205"/>
    </row>
    <row r="103" spans="2:14">
      <c r="B103" s="206"/>
      <c r="C103" s="207"/>
      <c r="D103" s="207"/>
      <c r="E103" s="207"/>
      <c r="F103" s="207"/>
      <c r="G103" s="207"/>
      <c r="H103" s="207"/>
      <c r="I103" s="207"/>
      <c r="J103" s="207"/>
      <c r="K103" s="207"/>
      <c r="L103" s="207"/>
      <c r="M103" s="207"/>
      <c r="N103" s="208"/>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ht="15.75" thickBot="1">
      <c r="B106" s="209"/>
      <c r="C106" s="210"/>
      <c r="D106" s="210"/>
      <c r="E106" s="210"/>
      <c r="F106" s="210"/>
      <c r="G106" s="210"/>
      <c r="H106" s="210"/>
      <c r="I106" s="210"/>
      <c r="J106" s="210"/>
      <c r="K106" s="210"/>
      <c r="L106" s="210"/>
      <c r="M106" s="210"/>
      <c r="N106" s="211"/>
    </row>
    <row r="107" spans="2:14">
      <c r="B107" s="212"/>
      <c r="C107" s="213"/>
      <c r="D107" s="213"/>
      <c r="E107" s="213"/>
      <c r="F107" s="213"/>
      <c r="G107" s="213"/>
      <c r="H107" s="213"/>
      <c r="I107" s="213"/>
      <c r="J107" s="213"/>
      <c r="K107" s="213"/>
      <c r="L107" s="213"/>
      <c r="M107" s="213"/>
      <c r="N107" s="214"/>
    </row>
    <row r="108" spans="2:14">
      <c r="B108" s="198" t="s">
        <v>2098</v>
      </c>
      <c r="C108" s="31"/>
      <c r="D108" s="31"/>
      <c r="E108" s="31"/>
      <c r="F108" s="31"/>
      <c r="G108" s="31"/>
      <c r="H108" s="31"/>
      <c r="I108" s="31"/>
      <c r="J108" s="31"/>
      <c r="K108" s="31"/>
      <c r="L108" s="31"/>
      <c r="M108" s="31"/>
      <c r="N108" s="32"/>
    </row>
    <row r="109" spans="2:14" ht="15" customHeight="1">
      <c r="B109" s="797" t="s">
        <v>2099</v>
      </c>
      <c r="C109" s="798"/>
      <c r="D109" s="798"/>
      <c r="E109" s="798"/>
      <c r="F109" s="798"/>
      <c r="G109" s="798"/>
      <c r="H109" s="798"/>
      <c r="I109" s="798"/>
      <c r="J109" s="798"/>
      <c r="K109" s="798"/>
      <c r="L109" s="798"/>
      <c r="M109" s="798"/>
      <c r="N109" s="799"/>
    </row>
    <row r="110" spans="2:14" ht="15" customHeight="1">
      <c r="B110" s="797"/>
      <c r="C110" s="798"/>
      <c r="D110" s="798"/>
      <c r="E110" s="798"/>
      <c r="F110" s="798"/>
      <c r="G110" s="798"/>
      <c r="H110" s="798"/>
      <c r="I110" s="798"/>
      <c r="J110" s="798"/>
      <c r="K110" s="798"/>
      <c r="L110" s="798"/>
      <c r="M110" s="798"/>
      <c r="N110" s="799"/>
    </row>
    <row r="111" spans="2:14" ht="30" customHeight="1">
      <c r="B111" s="800" t="s">
        <v>2100</v>
      </c>
      <c r="C111" s="801"/>
      <c r="D111" s="801"/>
      <c r="E111" s="801"/>
      <c r="F111" s="801"/>
      <c r="G111" s="801"/>
      <c r="H111" s="801"/>
      <c r="I111" s="801"/>
      <c r="J111" s="801"/>
      <c r="K111" s="801"/>
      <c r="L111" s="801"/>
      <c r="M111" s="801"/>
      <c r="N111" s="802"/>
    </row>
    <row r="112" spans="2:14">
      <c r="B112" s="800"/>
      <c r="C112" s="801"/>
      <c r="D112" s="801"/>
      <c r="E112" s="801"/>
      <c r="F112" s="801"/>
      <c r="G112" s="801"/>
      <c r="H112" s="801"/>
      <c r="I112" s="801"/>
      <c r="J112" s="801"/>
      <c r="K112" s="801"/>
      <c r="L112" s="801"/>
      <c r="M112" s="801"/>
      <c r="N112" s="802"/>
    </row>
    <row r="113" spans="2:14">
      <c r="B113" s="286"/>
      <c r="C113" s="287"/>
      <c r="D113" s="287"/>
      <c r="E113" s="287"/>
      <c r="F113" s="287"/>
      <c r="G113" s="287"/>
      <c r="H113" s="287"/>
      <c r="I113" s="287"/>
      <c r="J113" s="287"/>
      <c r="K113" s="287"/>
      <c r="L113" s="287"/>
      <c r="M113" s="287"/>
      <c r="N113" s="288"/>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198"/>
      <c r="C116" s="31"/>
      <c r="D116" s="31"/>
      <c r="E116" s="31"/>
      <c r="F116" s="31"/>
      <c r="G116" s="31"/>
      <c r="H116" s="31"/>
      <c r="I116" s="31"/>
      <c r="J116" s="31"/>
      <c r="K116" s="31"/>
      <c r="L116" s="31"/>
      <c r="M116" s="31"/>
      <c r="N116" s="32"/>
    </row>
    <row r="117" spans="2:14">
      <c r="B117" s="16"/>
      <c r="C117" s="12"/>
      <c r="D117" s="12"/>
      <c r="E117" s="12" t="s">
        <v>2093</v>
      </c>
      <c r="F117" s="53"/>
      <c r="G117" s="53"/>
      <c r="H117" s="12"/>
      <c r="I117" s="12"/>
      <c r="J117" s="12"/>
      <c r="K117" s="12"/>
      <c r="L117" s="12"/>
      <c r="M117" s="12"/>
      <c r="N117" s="17"/>
    </row>
    <row r="118" spans="2:14">
      <c r="B118" s="16"/>
      <c r="C118" s="12"/>
      <c r="D118" s="12"/>
      <c r="E118" s="54" t="s">
        <v>2094</v>
      </c>
      <c r="F118" s="12"/>
      <c r="G118" s="12"/>
      <c r="H118" s="54"/>
      <c r="I118" s="54"/>
      <c r="J118" s="54"/>
      <c r="K118" s="12"/>
      <c r="L118" s="12"/>
      <c r="M118" s="12"/>
      <c r="N118" s="17"/>
    </row>
    <row r="119" spans="2:14">
      <c r="B119" s="16"/>
      <c r="C119" s="12"/>
      <c r="D119" s="12"/>
      <c r="E119" s="55" t="s">
        <v>2101</v>
      </c>
      <c r="F119" s="12"/>
      <c r="G119" s="12"/>
      <c r="H119" s="55"/>
      <c r="I119" s="55"/>
      <c r="J119" s="55"/>
      <c r="K119" s="12"/>
      <c r="L119" s="12"/>
      <c r="M119" s="12"/>
      <c r="N119" s="17"/>
    </row>
    <row r="120" spans="2:14">
      <c r="B120" s="56"/>
      <c r="C120" s="31"/>
      <c r="D120" s="31"/>
      <c r="E120" s="12" t="s">
        <v>2096</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2102</v>
      </c>
      <c r="C122" s="55"/>
      <c r="D122" s="55"/>
      <c r="E122" s="12"/>
      <c r="F122" s="12"/>
      <c r="G122" s="12"/>
      <c r="H122" s="12"/>
      <c r="I122" s="12"/>
      <c r="J122" s="736"/>
      <c r="K122" s="736"/>
      <c r="L122" s="736"/>
      <c r="M122" s="736"/>
      <c r="N122" s="737"/>
    </row>
    <row r="123" spans="2:14" ht="15.75" thickBot="1">
      <c r="B123" s="216" t="s">
        <v>2103</v>
      </c>
      <c r="C123" s="343"/>
      <c r="D123" s="343"/>
      <c r="E123" s="57"/>
      <c r="F123" s="57"/>
      <c r="G123" s="57"/>
      <c r="H123" s="57"/>
      <c r="I123" s="57"/>
      <c r="J123" s="738"/>
      <c r="K123" s="738"/>
      <c r="L123" s="738"/>
      <c r="M123" s="738"/>
      <c r="N123" s="739"/>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topLeftCell="A43" zoomScale="78" zoomScaleNormal="78" workbookViewId="0">
      <selection activeCell="B36" sqref="B36:H36"/>
    </sheetView>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370</v>
      </c>
      <c r="C31" s="81" t="s">
        <v>2201</v>
      </c>
      <c r="D31" s="82"/>
      <c r="E31" s="82"/>
      <c r="F31" s="82"/>
      <c r="G31" s="82"/>
      <c r="H31" s="82"/>
      <c r="I31" s="82"/>
      <c r="J31" s="83"/>
      <c r="K31" s="263"/>
      <c r="L31" s="261" t="s">
        <v>32</v>
      </c>
      <c r="M31" s="180"/>
      <c r="N31" s="84"/>
    </row>
    <row r="32" spans="1:14" ht="9"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857</v>
      </c>
      <c r="B36" s="772" t="str">
        <f>VLOOKUP(A36,EQUIPOS!A6:D154,3,FALSE)</f>
        <v>Derretidora de asfalto (crafco o similar)</v>
      </c>
      <c r="C36" s="773"/>
      <c r="D36" s="773"/>
      <c r="E36" s="773"/>
      <c r="F36" s="773"/>
      <c r="G36" s="773"/>
      <c r="H36" s="774"/>
      <c r="I36" s="222"/>
      <c r="J36" s="223"/>
      <c r="K36" s="224">
        <f>VLOOKUP(A36,EQUIPOS!A6:D163,4,FALSE)</f>
        <v>2661.1401342689701</v>
      </c>
      <c r="L36" s="225"/>
      <c r="M36" s="226">
        <v>60</v>
      </c>
      <c r="N36" s="227">
        <f t="shared" ref="N36:N39" si="0">K36/M36</f>
        <v>44.352335571149503</v>
      </c>
    </row>
    <row r="37" spans="1:14">
      <c r="A37" s="113" t="s">
        <v>1021</v>
      </c>
      <c r="B37" s="772" t="str">
        <f>VLOOKUP(A37,EQUIPOS!A7:D154,3,FALSE)</f>
        <v xml:space="preserve">Ruteadora </v>
      </c>
      <c r="C37" s="773"/>
      <c r="D37" s="773"/>
      <c r="E37" s="773"/>
      <c r="F37" s="773"/>
      <c r="G37" s="773"/>
      <c r="H37" s="774"/>
      <c r="I37" s="222"/>
      <c r="J37" s="223"/>
      <c r="K37" s="224">
        <f>VLOOKUP(A37,EQUIPOS!A7:D164,4,FALSE)</f>
        <v>5597.1515003235882</v>
      </c>
      <c r="L37" s="225"/>
      <c r="M37" s="226">
        <v>60</v>
      </c>
      <c r="N37" s="227">
        <f t="shared" si="0"/>
        <v>93.28585833872647</v>
      </c>
    </row>
    <row r="38" spans="1:14">
      <c r="A38" t="s">
        <v>845</v>
      </c>
      <c r="B38" s="772" t="str">
        <f>VLOOKUP(A38,EQUIPOS!A8:D154,3,FALSE)</f>
        <v xml:space="preserve">Compresor (barrido y soplado)
</v>
      </c>
      <c r="C38" s="773"/>
      <c r="D38" s="773"/>
      <c r="E38" s="773"/>
      <c r="F38" s="773"/>
      <c r="G38" s="773"/>
      <c r="H38" s="774"/>
      <c r="I38" s="222"/>
      <c r="J38" s="223"/>
      <c r="K38" s="224">
        <f>VLOOKUP(A38,EQUIPOS!A8:D165,4,FALSE)</f>
        <v>67299.216316844628</v>
      </c>
      <c r="L38" s="225"/>
      <c r="M38" s="226">
        <v>60</v>
      </c>
      <c r="N38" s="227">
        <f t="shared" si="0"/>
        <v>1121.6536052807437</v>
      </c>
    </row>
    <row r="39" spans="1:14">
      <c r="A39" t="s">
        <v>811</v>
      </c>
      <c r="B39" s="772" t="str">
        <f>VLOOKUP(A39,EQUIPOS!A9:D154,3,FALSE)</f>
        <v>Camioneta D-300</v>
      </c>
      <c r="C39" s="773"/>
      <c r="D39" s="773"/>
      <c r="E39" s="773"/>
      <c r="F39" s="773"/>
      <c r="G39" s="773"/>
      <c r="H39" s="774"/>
      <c r="I39" s="222"/>
      <c r="J39" s="223"/>
      <c r="K39" s="224">
        <f>VLOOKUP(A39,EQUIPOS!A9:D166,4,FALSE)</f>
        <v>52695.176264898379</v>
      </c>
      <c r="L39" s="225"/>
      <c r="M39" s="226">
        <v>60</v>
      </c>
      <c r="N39" s="227">
        <f t="shared" si="0"/>
        <v>878.25293774830629</v>
      </c>
    </row>
    <row r="40" spans="1:14">
      <c r="B40" s="772"/>
      <c r="C40" s="773"/>
      <c r="D40" s="773"/>
      <c r="E40" s="773"/>
      <c r="F40" s="773"/>
      <c r="G40" s="773"/>
      <c r="H40" s="774"/>
      <c r="I40" s="222"/>
      <c r="J40" s="223"/>
      <c r="K40" s="224"/>
      <c r="L40" s="225"/>
      <c r="M40" s="226"/>
      <c r="N40" s="227"/>
    </row>
    <row r="41" spans="1:14">
      <c r="B41" s="772"/>
      <c r="C41" s="773"/>
      <c r="D41" s="773"/>
      <c r="E41" s="773"/>
      <c r="F41" s="773"/>
      <c r="G41" s="773"/>
      <c r="H41" s="774"/>
      <c r="I41" s="222"/>
      <c r="J41" s="223"/>
      <c r="K41" s="224"/>
      <c r="L41" s="225"/>
      <c r="M41" s="226"/>
      <c r="N41" s="227"/>
    </row>
    <row r="42" spans="1:14">
      <c r="B42" s="772"/>
      <c r="C42" s="773"/>
      <c r="D42" s="773"/>
      <c r="E42" s="773"/>
      <c r="F42" s="773"/>
      <c r="G42" s="773"/>
      <c r="H42" s="774"/>
      <c r="I42" s="222"/>
      <c r="J42" s="223"/>
      <c r="K42" s="224"/>
      <c r="L42" s="225"/>
      <c r="M42" s="226"/>
      <c r="N42" s="227"/>
    </row>
    <row r="43" spans="1:14">
      <c r="B43" s="772"/>
      <c r="C43" s="773"/>
      <c r="D43" s="773"/>
      <c r="E43" s="773"/>
      <c r="F43" s="773"/>
      <c r="G43" s="773"/>
      <c r="H43" s="774"/>
      <c r="I43" s="222"/>
      <c r="J43" s="223"/>
      <c r="K43" s="224"/>
      <c r="L43" s="225"/>
      <c r="M43" s="226"/>
      <c r="N43" s="227"/>
    </row>
    <row r="44" spans="1:14">
      <c r="B44" s="772"/>
      <c r="C44" s="773"/>
      <c r="D44" s="773"/>
      <c r="E44" s="773"/>
      <c r="F44" s="773"/>
      <c r="G44" s="773"/>
      <c r="H44" s="774"/>
      <c r="I44" s="775"/>
      <c r="J44" s="756"/>
      <c r="K44" s="224"/>
      <c r="L44" s="776"/>
      <c r="M44" s="777"/>
      <c r="N44" s="227"/>
    </row>
    <row r="45" spans="1:14">
      <c r="B45" s="772"/>
      <c r="C45" s="773"/>
      <c r="D45" s="773"/>
      <c r="E45" s="778"/>
      <c r="F45" s="773"/>
      <c r="G45" s="773"/>
      <c r="H45" s="774"/>
      <c r="I45" s="36"/>
      <c r="J45" s="37"/>
      <c r="K45" s="229"/>
      <c r="L45" s="231"/>
      <c r="M45" s="232"/>
      <c r="N45" s="233"/>
    </row>
    <row r="46" spans="1:14">
      <c r="B46" s="779" t="s">
        <v>2105</v>
      </c>
      <c r="C46" s="780"/>
      <c r="D46" s="780"/>
      <c r="E46" s="38"/>
      <c r="F46" s="39"/>
      <c r="G46" s="39"/>
      <c r="H46" s="40"/>
      <c r="I46" s="36"/>
      <c r="J46" s="37"/>
      <c r="K46" s="234"/>
      <c r="L46" s="231"/>
      <c r="M46" s="351">
        <v>0.05</v>
      </c>
      <c r="N46" s="295">
        <f>N84*M46</f>
        <v>24.152836834834165</v>
      </c>
    </row>
    <row r="47" spans="1:14" ht="15.75" thickBot="1">
      <c r="B47" s="772"/>
      <c r="C47" s="773"/>
      <c r="D47" s="773"/>
      <c r="E47" s="773"/>
      <c r="F47" s="773"/>
      <c r="G47" s="773"/>
      <c r="H47" s="774"/>
      <c r="I47" s="781"/>
      <c r="J47" s="782"/>
      <c r="K47" s="41"/>
      <c r="L47" s="783"/>
      <c r="M47" s="784"/>
      <c r="N47" s="105"/>
    </row>
    <row r="48" spans="1:14" ht="15.75" thickBot="1">
      <c r="B48" s="759" t="s">
        <v>2072</v>
      </c>
      <c r="C48" s="760"/>
      <c r="D48" s="760"/>
      <c r="E48" s="760"/>
      <c r="F48" s="760"/>
      <c r="G48" s="760"/>
      <c r="H48" s="760"/>
      <c r="I48" s="760"/>
      <c r="J48" s="760"/>
      <c r="K48" s="760"/>
      <c r="L48" s="760"/>
      <c r="M48" s="761"/>
      <c r="N48" s="344">
        <f>SUM(N36:N47)</f>
        <v>2161.6975737737598</v>
      </c>
    </row>
    <row r="49" spans="1:14">
      <c r="B49" s="235"/>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750" t="s">
        <v>2063</v>
      </c>
      <c r="C52" s="751"/>
      <c r="D52" s="751"/>
      <c r="E52" s="751"/>
      <c r="F52" s="751"/>
      <c r="G52" s="751"/>
      <c r="H52" s="751"/>
      <c r="I52" s="752"/>
      <c r="J52" s="270" t="s">
        <v>2065</v>
      </c>
      <c r="K52" s="85" t="s">
        <v>2066</v>
      </c>
      <c r="L52" s="753" t="s">
        <v>2074</v>
      </c>
      <c r="M52" s="752"/>
      <c r="N52" s="86" t="s">
        <v>2071</v>
      </c>
    </row>
    <row r="53" spans="1:14">
      <c r="A53" t="s">
        <v>1169</v>
      </c>
      <c r="B53" s="43" t="str">
        <f>VLOOKUP(A53,MATERIALES!A5:D373,3,FALSE)</f>
        <v>Arena de Trituración</v>
      </c>
      <c r="C53" s="236"/>
      <c r="D53" s="236"/>
      <c r="E53" s="236"/>
      <c r="F53" s="236"/>
      <c r="G53" s="236"/>
      <c r="H53" s="236"/>
      <c r="I53" s="223"/>
      <c r="J53" s="200" t="str">
        <f>VLOOKUP(A53,MATERIALES!A7:D645,2,FALSE)</f>
        <v>m3</v>
      </c>
      <c r="K53" s="237">
        <v>7.0000000000000001E-3</v>
      </c>
      <c r="L53" s="222"/>
      <c r="M53" s="352">
        <f>VLOOKUP(A53,MATERIALES!A5:D396,4,FALSE)</f>
        <v>56575.742386157697</v>
      </c>
      <c r="N53" s="227">
        <f t="shared" ref="N53:N54" si="1">K53*M53</f>
        <v>396.03019670310391</v>
      </c>
    </row>
    <row r="54" spans="1:14">
      <c r="A54" s="108" t="s">
        <v>1338</v>
      </c>
      <c r="B54" s="43" t="str">
        <f>VLOOKUP(A54,MATERIALES!A6:D373,3,FALSE)</f>
        <v>Emulsión CRR-2</v>
      </c>
      <c r="C54" s="236"/>
      <c r="D54" s="236"/>
      <c r="E54" s="236"/>
      <c r="F54" s="236"/>
      <c r="G54" s="236"/>
      <c r="H54" s="236"/>
      <c r="I54" s="223"/>
      <c r="J54" s="200" t="str">
        <f>VLOOKUP(A54,MATERIALES!A8:D646,2,FALSE)</f>
        <v>lt</v>
      </c>
      <c r="K54" s="237">
        <v>0.12</v>
      </c>
      <c r="L54" s="222"/>
      <c r="M54" s="352">
        <f>VLOOKUP(A54,MATERIALES!A6:D397,4,FALSE)</f>
        <v>1509.8568495099837</v>
      </c>
      <c r="N54" s="227">
        <f t="shared" si="1"/>
        <v>181.18282194119803</v>
      </c>
    </row>
    <row r="55" spans="1:14">
      <c r="A55" s="108"/>
      <c r="B55" s="43"/>
      <c r="C55" s="236"/>
      <c r="D55" s="236"/>
      <c r="E55" s="236"/>
      <c r="F55" s="236"/>
      <c r="G55" s="236"/>
      <c r="H55" s="236"/>
      <c r="I55" s="223"/>
      <c r="J55" s="200"/>
      <c r="K55" s="237"/>
      <c r="L55" s="222"/>
      <c r="M55" s="352"/>
      <c r="N55" s="227"/>
    </row>
    <row r="56" spans="1:14">
      <c r="A56" s="108"/>
      <c r="B56" s="43"/>
      <c r="C56" s="236"/>
      <c r="D56" s="236"/>
      <c r="E56" s="236"/>
      <c r="F56" s="236"/>
      <c r="G56" s="236"/>
      <c r="H56" s="236"/>
      <c r="I56" s="223"/>
      <c r="J56" s="200"/>
      <c r="K56" s="237"/>
      <c r="L56" s="222"/>
      <c r="M56" s="352"/>
      <c r="N56" s="227"/>
    </row>
    <row r="57" spans="1:14">
      <c r="A57" s="108"/>
      <c r="B57" s="43"/>
      <c r="C57" s="236"/>
      <c r="D57" s="236"/>
      <c r="E57" s="236"/>
      <c r="F57" s="236"/>
      <c r="G57" s="236"/>
      <c r="H57" s="236"/>
      <c r="I57" s="223"/>
      <c r="J57" s="200"/>
      <c r="K57" s="237"/>
      <c r="L57" s="222"/>
      <c r="M57" s="352"/>
      <c r="N57" s="227"/>
    </row>
    <row r="58" spans="1:14">
      <c r="A58" s="108"/>
      <c r="B58" s="43"/>
      <c r="C58" s="236"/>
      <c r="D58" s="236"/>
      <c r="E58" s="236"/>
      <c r="F58" s="236"/>
      <c r="G58" s="236"/>
      <c r="H58" s="236"/>
      <c r="I58" s="223"/>
      <c r="J58" s="200"/>
      <c r="K58" s="237"/>
      <c r="L58" s="222"/>
      <c r="M58" s="352"/>
      <c r="N58" s="227"/>
    </row>
    <row r="59" spans="1:14">
      <c r="B59" s="43"/>
      <c r="C59" s="236"/>
      <c r="D59" s="236"/>
      <c r="E59" s="236"/>
      <c r="F59" s="236"/>
      <c r="G59" s="236"/>
      <c r="H59" s="236"/>
      <c r="I59" s="223"/>
      <c r="J59" s="200"/>
      <c r="K59" s="237"/>
      <c r="L59" s="222"/>
      <c r="M59" s="238"/>
      <c r="N59" s="239"/>
    </row>
    <row r="60" spans="1:14">
      <c r="B60" s="43"/>
      <c r="C60" s="236"/>
      <c r="D60" s="236"/>
      <c r="E60" s="236"/>
      <c r="F60" s="236"/>
      <c r="G60" s="236"/>
      <c r="H60" s="236"/>
      <c r="I60" s="223"/>
      <c r="J60" s="200"/>
      <c r="K60" s="237"/>
      <c r="L60" s="222"/>
      <c r="M60" s="238"/>
      <c r="N60" s="239"/>
    </row>
    <row r="61" spans="1:14" ht="15.75" thickBot="1">
      <c r="B61" s="754"/>
      <c r="C61" s="755"/>
      <c r="D61" s="755"/>
      <c r="E61" s="755"/>
      <c r="F61" s="755"/>
      <c r="G61" s="755"/>
      <c r="H61" s="755"/>
      <c r="I61" s="756"/>
      <c r="J61" s="42"/>
      <c r="K61" s="44"/>
      <c r="L61" s="757"/>
      <c r="M61" s="758"/>
      <c r="N61" s="45"/>
    </row>
    <row r="62" spans="1:14" ht="15.75" thickBot="1">
      <c r="B62" s="759" t="s">
        <v>2072</v>
      </c>
      <c r="C62" s="760"/>
      <c r="D62" s="760"/>
      <c r="E62" s="760"/>
      <c r="F62" s="760"/>
      <c r="G62" s="760"/>
      <c r="H62" s="760"/>
      <c r="I62" s="760"/>
      <c r="J62" s="760"/>
      <c r="K62" s="760"/>
      <c r="L62" s="760"/>
      <c r="M62" s="761"/>
      <c r="N62" s="344">
        <f>SUM(N53:N61)</f>
        <v>577.21301864430188</v>
      </c>
    </row>
    <row r="63" spans="1:14">
      <c r="B63" s="33"/>
      <c r="C63" s="34"/>
      <c r="D63" s="34"/>
      <c r="E63" s="34"/>
      <c r="F63" s="34"/>
      <c r="G63" s="34"/>
      <c r="H63" s="34"/>
      <c r="I63" s="34"/>
      <c r="J63" s="34"/>
      <c r="K63" s="34"/>
      <c r="L63" s="34"/>
      <c r="M63" s="34"/>
      <c r="N63" s="35"/>
    </row>
    <row r="64" spans="1:14">
      <c r="B64" s="64" t="s">
        <v>2075</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268" t="s">
        <v>2076</v>
      </c>
      <c r="C66" s="269"/>
      <c r="D66" s="269"/>
      <c r="E66" s="269"/>
      <c r="F66" s="269"/>
      <c r="G66" s="269"/>
      <c r="H66" s="73" t="s">
        <v>2065</v>
      </c>
      <c r="I66" s="74" t="s">
        <v>2077</v>
      </c>
      <c r="J66" s="75" t="s">
        <v>2106</v>
      </c>
      <c r="K66" s="73" t="s">
        <v>2107</v>
      </c>
      <c r="L66" s="762" t="s">
        <v>2080</v>
      </c>
      <c r="M66" s="735"/>
      <c r="N66" s="76" t="s">
        <v>2071</v>
      </c>
    </row>
    <row r="67" spans="1:15">
      <c r="A67" t="s">
        <v>1836</v>
      </c>
      <c r="B67" s="46" t="str">
        <f>VLOOKUP(A67,TRANSPORTE!A5:D117,3,FALSE)</f>
        <v>Transporte de Arena</v>
      </c>
      <c r="C67" s="272"/>
      <c r="D67" s="272"/>
      <c r="E67" s="272"/>
      <c r="F67" s="272"/>
      <c r="G67" s="272"/>
      <c r="H67" s="266" t="s">
        <v>1038</v>
      </c>
      <c r="I67" s="363">
        <v>7.0000000000000001E-3</v>
      </c>
      <c r="J67" s="241">
        <v>1</v>
      </c>
      <c r="K67" s="363">
        <f>I67*J67</f>
        <v>7.0000000000000001E-3</v>
      </c>
      <c r="L67" s="763">
        <f>VLOOKUP(A67,TRANSPORTE!A6:D120,4,FALSE)</f>
        <v>1355.0479121462611</v>
      </c>
      <c r="M67" s="764"/>
      <c r="N67" s="242">
        <f>L67*K67</f>
        <v>9.4853353850238271</v>
      </c>
    </row>
    <row r="68" spans="1:15">
      <c r="B68" s="46"/>
      <c r="C68" s="47"/>
      <c r="D68" s="47"/>
      <c r="E68" s="47"/>
      <c r="F68" s="47"/>
      <c r="G68" s="47"/>
      <c r="H68" s="266"/>
      <c r="I68" s="234"/>
      <c r="J68" s="241"/>
      <c r="K68" s="234"/>
      <c r="L68" s="763"/>
      <c r="M68" s="764"/>
      <c r="N68" s="242"/>
    </row>
    <row r="69" spans="1:15">
      <c r="B69" s="46"/>
      <c r="C69" s="47"/>
      <c r="D69" s="47"/>
      <c r="E69" s="47"/>
      <c r="F69" s="47"/>
      <c r="G69" s="47"/>
      <c r="H69" s="243"/>
      <c r="I69" s="234"/>
      <c r="J69" s="234"/>
      <c r="K69" s="234"/>
      <c r="L69" s="244"/>
      <c r="M69" s="245"/>
      <c r="N69" s="246"/>
    </row>
    <row r="70" spans="1:15">
      <c r="B70" s="46"/>
      <c r="C70" s="47"/>
      <c r="D70" s="47"/>
      <c r="E70" s="47"/>
      <c r="F70" s="47"/>
      <c r="G70" s="47"/>
      <c r="H70" s="243"/>
      <c r="I70" s="234"/>
      <c r="J70" s="234"/>
      <c r="K70" s="234"/>
      <c r="L70" s="244"/>
      <c r="M70" s="245"/>
      <c r="N70" s="246"/>
    </row>
    <row r="71" spans="1:15">
      <c r="B71" s="46"/>
      <c r="C71" s="47"/>
      <c r="D71" s="47"/>
      <c r="E71" s="47"/>
      <c r="F71" s="47"/>
      <c r="G71" s="47"/>
      <c r="H71" s="243"/>
      <c r="I71" s="234"/>
      <c r="J71" s="234"/>
      <c r="K71" s="234"/>
      <c r="L71" s="244"/>
      <c r="M71" s="245"/>
      <c r="N71" s="246"/>
    </row>
    <row r="72" spans="1:15" ht="15.75" thickBot="1">
      <c r="B72" s="264"/>
      <c r="C72" s="265"/>
      <c r="D72" s="265"/>
      <c r="E72" s="265"/>
      <c r="F72" s="265"/>
      <c r="G72" s="265"/>
      <c r="H72" s="48"/>
      <c r="I72" s="124"/>
      <c r="J72" s="124"/>
      <c r="K72" s="124"/>
      <c r="L72" s="748"/>
      <c r="M72" s="749"/>
      <c r="N72" s="125"/>
    </row>
    <row r="73" spans="1:15" ht="15.75" thickBot="1">
      <c r="B73" s="765" t="s">
        <v>2072</v>
      </c>
      <c r="C73" s="766"/>
      <c r="D73" s="766"/>
      <c r="E73" s="766"/>
      <c r="F73" s="766"/>
      <c r="G73" s="766"/>
      <c r="H73" s="766"/>
      <c r="I73" s="766"/>
      <c r="J73" s="766"/>
      <c r="K73" s="766"/>
      <c r="L73" s="766"/>
      <c r="M73" s="767"/>
      <c r="N73" s="104">
        <f>N67+N68+N69+N70+N71</f>
        <v>9.4853353850238271</v>
      </c>
    </row>
    <row r="74" spans="1:15">
      <c r="B74" s="33"/>
      <c r="C74" s="34"/>
      <c r="D74" s="34"/>
      <c r="E74" s="34"/>
      <c r="F74" s="34"/>
      <c r="G74" s="34"/>
      <c r="H74" s="34"/>
      <c r="I74" s="34"/>
      <c r="J74" s="34"/>
      <c r="K74" s="34"/>
      <c r="L74" s="34"/>
      <c r="M74" s="34"/>
      <c r="N74" s="35"/>
    </row>
    <row r="75" spans="1:15">
      <c r="B75" s="64" t="s">
        <v>2081</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785" t="s">
        <v>2108</v>
      </c>
      <c r="C77" s="786"/>
      <c r="D77" s="786"/>
      <c r="E77" s="786"/>
      <c r="F77" s="786"/>
      <c r="G77" s="786"/>
      <c r="H77" s="786"/>
      <c r="I77" s="73" t="s">
        <v>2082</v>
      </c>
      <c r="J77" s="75" t="s">
        <v>2109</v>
      </c>
      <c r="K77" s="74" t="s">
        <v>2084</v>
      </c>
      <c r="L77" s="787" t="s">
        <v>2070</v>
      </c>
      <c r="M77" s="788"/>
      <c r="N77" s="98" t="s">
        <v>2071</v>
      </c>
    </row>
    <row r="78" spans="1:15">
      <c r="A78" t="s">
        <v>706</v>
      </c>
      <c r="B78" s="49" t="str">
        <f>VLOOKUP(A78,'MANO DE OBRA'!A8:D68,3,FALSE)</f>
        <v>Obrero (2)</v>
      </c>
      <c r="C78" s="47"/>
      <c r="D78" s="47"/>
      <c r="E78" s="47"/>
      <c r="F78" s="47"/>
      <c r="G78" s="47"/>
      <c r="H78" s="47"/>
      <c r="I78" s="247">
        <f>K78/J78*100</f>
        <v>67665.399999999994</v>
      </c>
      <c r="J78" s="248">
        <v>185</v>
      </c>
      <c r="K78" s="249">
        <f>VLOOKUP(A78,'MANO DE OBRA'!A8:D99,4,FALSE)</f>
        <v>125180.98999999999</v>
      </c>
      <c r="L78" s="50"/>
      <c r="M78" s="250">
        <v>480</v>
      </c>
      <c r="N78" s="345">
        <f>K78/M78</f>
        <v>260.79372916666665</v>
      </c>
      <c r="O78" s="106"/>
    </row>
    <row r="79" spans="1:15">
      <c r="A79" t="s">
        <v>728</v>
      </c>
      <c r="B79" s="49" t="str">
        <f>VLOOKUP(A79,'MANO DE OBRA'!A8:D69,3,FALSE)</f>
        <v>Oficial</v>
      </c>
      <c r="C79" s="47"/>
      <c r="D79" s="47"/>
      <c r="E79" s="47"/>
      <c r="F79" s="47"/>
      <c r="G79" s="47"/>
      <c r="H79" s="47"/>
      <c r="I79" s="247">
        <f>K79/J79*100</f>
        <v>57668.23979157189</v>
      </c>
      <c r="J79" s="248">
        <v>185</v>
      </c>
      <c r="K79" s="249">
        <f>VLOOKUP(A79,'MANO DE OBRA'!A8:D100,4,FALSE)</f>
        <v>106686.24361440798</v>
      </c>
      <c r="L79" s="50"/>
      <c r="M79" s="254">
        <v>480</v>
      </c>
      <c r="N79" s="345">
        <f>K79/M79</f>
        <v>222.26300753001664</v>
      </c>
    </row>
    <row r="80" spans="1:15">
      <c r="B80" s="49"/>
      <c r="C80" s="47"/>
      <c r="D80" s="47"/>
      <c r="E80" s="47"/>
      <c r="F80" s="47"/>
      <c r="G80" s="47"/>
      <c r="H80" s="47"/>
      <c r="I80" s="247"/>
      <c r="J80" s="248"/>
      <c r="K80" s="249"/>
      <c r="L80" s="50"/>
      <c r="M80" s="255"/>
      <c r="N80" s="345"/>
    </row>
    <row r="81" spans="1:14">
      <c r="B81" s="49"/>
      <c r="C81" s="47"/>
      <c r="D81" s="47"/>
      <c r="E81" s="47"/>
      <c r="F81" s="47"/>
      <c r="G81" s="47"/>
      <c r="H81" s="47"/>
      <c r="I81" s="234"/>
      <c r="J81" s="252"/>
      <c r="K81" s="253"/>
      <c r="L81" s="273"/>
      <c r="M81" s="255"/>
      <c r="N81" s="251"/>
    </row>
    <row r="82" spans="1:14">
      <c r="B82" s="49"/>
      <c r="C82" s="47"/>
      <c r="D82" s="47"/>
      <c r="E82" s="47"/>
      <c r="F82" s="47"/>
      <c r="G82" s="47"/>
      <c r="H82" s="47"/>
      <c r="I82" s="234"/>
      <c r="J82" s="252"/>
      <c r="K82" s="253"/>
      <c r="L82" s="273"/>
      <c r="M82" s="255"/>
      <c r="N82" s="251"/>
    </row>
    <row r="83" spans="1:14" ht="15.75" thickBot="1">
      <c r="B83" s="746"/>
      <c r="C83" s="747"/>
      <c r="D83" s="747"/>
      <c r="E83" s="747"/>
      <c r="F83" s="747"/>
      <c r="G83" s="747"/>
      <c r="H83" s="747"/>
      <c r="I83" s="124"/>
      <c r="J83" s="124"/>
      <c r="K83" s="124"/>
      <c r="L83" s="847"/>
      <c r="M83" s="847"/>
      <c r="N83" s="45"/>
    </row>
    <row r="84" spans="1:14" ht="15.75" thickBot="1">
      <c r="B84" s="765" t="s">
        <v>2072</v>
      </c>
      <c r="C84" s="766"/>
      <c r="D84" s="766"/>
      <c r="E84" s="766"/>
      <c r="F84" s="766"/>
      <c r="G84" s="766"/>
      <c r="H84" s="766"/>
      <c r="I84" s="766"/>
      <c r="J84" s="766"/>
      <c r="K84" s="766"/>
      <c r="L84" s="766"/>
      <c r="M84" s="767"/>
      <c r="N84" s="256">
        <f>SUM(N78:N83)</f>
        <v>483.05673669668329</v>
      </c>
    </row>
    <row r="85" spans="1:14" ht="15.75" thickBot="1">
      <c r="B85" s="33"/>
      <c r="C85" s="34"/>
      <c r="D85" s="34"/>
      <c r="E85" s="34"/>
      <c r="F85" s="34"/>
      <c r="G85" s="34"/>
      <c r="H85" s="34"/>
      <c r="I85" s="34"/>
      <c r="J85" s="34"/>
      <c r="K85" s="34"/>
      <c r="L85" s="34"/>
      <c r="M85" s="34"/>
      <c r="N85" s="35"/>
    </row>
    <row r="86" spans="1:14" ht="15.75" thickBot="1">
      <c r="B86" s="759" t="s">
        <v>2085</v>
      </c>
      <c r="C86" s="760"/>
      <c r="D86" s="760"/>
      <c r="E86" s="760"/>
      <c r="F86" s="760"/>
      <c r="G86" s="760"/>
      <c r="H86" s="760"/>
      <c r="I86" s="760"/>
      <c r="J86" s="760"/>
      <c r="K86" s="760"/>
      <c r="L86" s="760"/>
      <c r="M86" s="761"/>
      <c r="N86" s="99">
        <f>N48+N62+N73+N84</f>
        <v>3231.4526644997691</v>
      </c>
    </row>
    <row r="87" spans="1:14">
      <c r="B87" s="33"/>
      <c r="C87" s="34"/>
      <c r="D87" s="34"/>
      <c r="E87" s="34"/>
      <c r="F87" s="34"/>
      <c r="G87" s="34"/>
      <c r="H87" s="34"/>
      <c r="I87" s="34"/>
      <c r="J87" s="34"/>
      <c r="K87" s="34"/>
      <c r="L87" s="34"/>
      <c r="M87" s="34"/>
      <c r="N87" s="35"/>
    </row>
    <row r="88" spans="1:14">
      <c r="B88" s="64" t="s">
        <v>2086</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750" t="s">
        <v>2110</v>
      </c>
      <c r="C90" s="751"/>
      <c r="D90" s="751"/>
      <c r="E90" s="751"/>
      <c r="F90" s="751"/>
      <c r="G90" s="751"/>
      <c r="H90" s="751"/>
      <c r="I90" s="269"/>
      <c r="J90" s="289"/>
      <c r="K90" s="257" t="s">
        <v>2087</v>
      </c>
      <c r="L90" s="789" t="s">
        <v>2088</v>
      </c>
      <c r="M90" s="790"/>
      <c r="N90" s="258"/>
    </row>
    <row r="91" spans="1:14">
      <c r="B91" s="791" t="s">
        <v>2111</v>
      </c>
      <c r="C91" s="792"/>
      <c r="D91" s="792"/>
      <c r="E91" s="792"/>
      <c r="F91" s="792"/>
      <c r="G91" s="792"/>
      <c r="H91" s="792"/>
      <c r="I91" s="87"/>
      <c r="J91" s="88"/>
      <c r="K91" s="259">
        <v>0.2</v>
      </c>
      <c r="L91" s="793">
        <f>N86*K91</f>
        <v>646.29053289995386</v>
      </c>
      <c r="M91" s="794"/>
      <c r="N91" s="51"/>
    </row>
    <row r="92" spans="1:14">
      <c r="B92" s="89" t="s">
        <v>2090</v>
      </c>
      <c r="C92" s="90"/>
      <c r="D92" s="90"/>
      <c r="E92" s="90"/>
      <c r="F92" s="90"/>
      <c r="G92" s="90"/>
      <c r="H92" s="90"/>
      <c r="I92" s="87"/>
      <c r="J92" s="88"/>
      <c r="K92" s="259">
        <v>0.05</v>
      </c>
      <c r="L92" s="793">
        <f>N86*K92</f>
        <v>161.57263322498846</v>
      </c>
      <c r="M92" s="794"/>
      <c r="N92" s="51"/>
    </row>
    <row r="93" spans="1:14" ht="15.75" thickBot="1">
      <c r="B93" s="91" t="s">
        <v>2091</v>
      </c>
      <c r="C93" s="92"/>
      <c r="D93" s="92"/>
      <c r="E93" s="92"/>
      <c r="F93" s="92"/>
      <c r="G93" s="92"/>
      <c r="H93" s="92"/>
      <c r="I93" s="93"/>
      <c r="J93" s="94"/>
      <c r="K93" s="260">
        <v>0.05</v>
      </c>
      <c r="L93" s="795">
        <f>N86*K93</f>
        <v>161.57263322498846</v>
      </c>
      <c r="M93" s="796"/>
      <c r="N93" s="51"/>
    </row>
    <row r="94" spans="1:14" ht="15.75" thickBot="1">
      <c r="B94" s="759" t="s">
        <v>2072</v>
      </c>
      <c r="C94" s="760"/>
      <c r="D94" s="760"/>
      <c r="E94" s="760"/>
      <c r="F94" s="760"/>
      <c r="G94" s="760"/>
      <c r="H94" s="760"/>
      <c r="I94" s="760"/>
      <c r="J94" s="760"/>
      <c r="K94" s="760"/>
      <c r="L94" s="760"/>
      <c r="M94" s="761"/>
      <c r="N94" s="52">
        <f>L91+L92+L93</f>
        <v>969.4357993499309</v>
      </c>
    </row>
    <row r="95" spans="1:14" ht="15.75" thickBot="1">
      <c r="B95" s="33"/>
      <c r="C95" s="34"/>
      <c r="D95" s="34"/>
      <c r="E95" s="34"/>
      <c r="F95" s="34"/>
      <c r="G95" s="34"/>
      <c r="H95" s="34"/>
      <c r="I95" s="34"/>
      <c r="J95" s="34"/>
      <c r="K95" s="34"/>
      <c r="L95" s="34"/>
      <c r="M95" s="34"/>
      <c r="N95" s="35"/>
    </row>
    <row r="96" spans="1:14" ht="15.75" thickBot="1">
      <c r="A96" t="s">
        <v>2114</v>
      </c>
      <c r="B96" s="759" t="s">
        <v>2113</v>
      </c>
      <c r="C96" s="760"/>
      <c r="D96" s="760"/>
      <c r="E96" s="760"/>
      <c r="F96" s="760"/>
      <c r="G96" s="760"/>
      <c r="H96" s="760"/>
      <c r="I96" s="760"/>
      <c r="J96" s="760"/>
      <c r="K96" s="760"/>
      <c r="L96" s="760"/>
      <c r="M96" s="761"/>
      <c r="N96" s="166">
        <f>N86+N94</f>
        <v>4200.8884638497002</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2093</v>
      </c>
      <c r="F101" s="53"/>
      <c r="G101" s="53"/>
      <c r="H101" s="53"/>
      <c r="I101" s="53"/>
      <c r="J101" s="53"/>
      <c r="K101" s="12"/>
      <c r="L101" s="12"/>
      <c r="M101" s="12"/>
      <c r="N101" s="17"/>
    </row>
    <row r="102" spans="2:14">
      <c r="B102" s="16"/>
      <c r="C102" s="12"/>
      <c r="D102" s="12"/>
      <c r="E102" s="12" t="s">
        <v>2094</v>
      </c>
      <c r="F102" s="12"/>
      <c r="G102" s="12"/>
      <c r="H102" s="12"/>
      <c r="I102" s="12"/>
      <c r="J102" s="12"/>
      <c r="K102" s="12"/>
      <c r="L102" s="12"/>
      <c r="M102" s="12"/>
      <c r="N102" s="17"/>
    </row>
    <row r="103" spans="2:14">
      <c r="B103" s="16"/>
      <c r="C103" s="12"/>
      <c r="D103" s="12"/>
      <c r="E103" s="12" t="s">
        <v>2095</v>
      </c>
      <c r="F103" s="12"/>
      <c r="G103" s="12"/>
      <c r="H103" s="12"/>
      <c r="I103" s="12"/>
      <c r="J103" s="12"/>
      <c r="K103" s="12"/>
      <c r="L103" s="12"/>
      <c r="M103" s="12"/>
      <c r="N103" s="17"/>
    </row>
    <row r="104" spans="2:14">
      <c r="B104" s="16"/>
      <c r="C104" s="12"/>
      <c r="D104" s="12"/>
      <c r="E104" s="12" t="s">
        <v>2096</v>
      </c>
      <c r="F104" s="12"/>
      <c r="G104" s="12"/>
      <c r="H104" s="12"/>
      <c r="I104" s="12"/>
      <c r="J104" s="12"/>
      <c r="K104" s="12"/>
      <c r="L104" s="12"/>
      <c r="M104" s="12"/>
      <c r="N104" s="17"/>
    </row>
    <row r="105" spans="2:14" ht="15.75" thickBot="1">
      <c r="B105" s="16"/>
      <c r="C105" s="12"/>
      <c r="D105" s="12"/>
      <c r="E105" s="12"/>
      <c r="F105" s="12" t="s">
        <v>7</v>
      </c>
      <c r="G105" s="12"/>
      <c r="H105" s="12"/>
      <c r="I105" s="12"/>
      <c r="J105" s="12"/>
      <c r="K105" s="12"/>
      <c r="L105" s="12"/>
      <c r="M105" s="12"/>
      <c r="N105" s="17"/>
    </row>
    <row r="106" spans="2:14">
      <c r="B106" s="203" t="s">
        <v>2097</v>
      </c>
      <c r="C106" s="204"/>
      <c r="D106" s="204"/>
      <c r="E106" s="204"/>
      <c r="F106" s="204"/>
      <c r="G106" s="204"/>
      <c r="H106" s="204"/>
      <c r="I106" s="204"/>
      <c r="J106" s="204"/>
      <c r="K106" s="204"/>
      <c r="L106" s="204"/>
      <c r="M106" s="204"/>
      <c r="N106" s="205"/>
    </row>
    <row r="107" spans="2:14">
      <c r="B107" s="206"/>
      <c r="C107" s="207"/>
      <c r="D107" s="207"/>
      <c r="E107" s="207"/>
      <c r="F107" s="207"/>
      <c r="G107" s="207"/>
      <c r="H107" s="207"/>
      <c r="I107" s="207"/>
      <c r="J107" s="207"/>
      <c r="K107" s="207"/>
      <c r="L107" s="207"/>
      <c r="M107" s="207"/>
      <c r="N107" s="208"/>
    </row>
    <row r="108" spans="2:14">
      <c r="B108" s="206"/>
      <c r="C108" s="207"/>
      <c r="D108" s="207"/>
      <c r="E108" s="207"/>
      <c r="F108" s="207"/>
      <c r="G108" s="207"/>
      <c r="H108" s="207"/>
      <c r="I108" s="207"/>
      <c r="J108" s="207"/>
      <c r="K108" s="207"/>
      <c r="L108" s="207"/>
      <c r="M108" s="207"/>
      <c r="N108" s="208"/>
    </row>
    <row r="109" spans="2:14">
      <c r="B109" s="206"/>
      <c r="C109" s="207"/>
      <c r="D109" s="207"/>
      <c r="E109" s="207"/>
      <c r="F109" s="207"/>
      <c r="G109" s="207"/>
      <c r="H109" s="207"/>
      <c r="I109" s="207"/>
      <c r="J109" s="207"/>
      <c r="K109" s="207"/>
      <c r="L109" s="207"/>
      <c r="M109" s="207"/>
      <c r="N109" s="208"/>
    </row>
    <row r="110" spans="2:14" ht="15.75" thickBot="1">
      <c r="B110" s="209"/>
      <c r="C110" s="210"/>
      <c r="D110" s="210"/>
      <c r="E110" s="210"/>
      <c r="F110" s="210"/>
      <c r="G110" s="210"/>
      <c r="H110" s="210"/>
      <c r="I110" s="210"/>
      <c r="J110" s="210"/>
      <c r="K110" s="210"/>
      <c r="L110" s="210"/>
      <c r="M110" s="210"/>
      <c r="N110" s="211"/>
    </row>
    <row r="111" spans="2:14">
      <c r="B111" s="212"/>
      <c r="C111" s="213"/>
      <c r="D111" s="213"/>
      <c r="E111" s="213"/>
      <c r="F111" s="213"/>
      <c r="G111" s="213"/>
      <c r="H111" s="213"/>
      <c r="I111" s="213"/>
      <c r="J111" s="213"/>
      <c r="K111" s="213"/>
      <c r="L111" s="213"/>
      <c r="M111" s="213"/>
      <c r="N111" s="214"/>
    </row>
    <row r="112" spans="2:14">
      <c r="B112" s="198" t="s">
        <v>2098</v>
      </c>
      <c r="C112" s="31"/>
      <c r="D112" s="31"/>
      <c r="E112" s="31"/>
      <c r="F112" s="31"/>
      <c r="G112" s="31"/>
      <c r="H112" s="31"/>
      <c r="I112" s="31"/>
      <c r="J112" s="31"/>
      <c r="K112" s="31"/>
      <c r="L112" s="31"/>
      <c r="M112" s="31"/>
      <c r="N112" s="32"/>
    </row>
    <row r="113" spans="2:14" ht="15" customHeight="1">
      <c r="B113" s="797" t="s">
        <v>2099</v>
      </c>
      <c r="C113" s="798"/>
      <c r="D113" s="798"/>
      <c r="E113" s="798"/>
      <c r="F113" s="798"/>
      <c r="G113" s="798"/>
      <c r="H113" s="798"/>
      <c r="I113" s="798"/>
      <c r="J113" s="798"/>
      <c r="K113" s="798"/>
      <c r="L113" s="798"/>
      <c r="M113" s="798"/>
      <c r="N113" s="799"/>
    </row>
    <row r="114" spans="2:14" ht="15" customHeight="1">
      <c r="B114" s="797"/>
      <c r="C114" s="798"/>
      <c r="D114" s="798"/>
      <c r="E114" s="798"/>
      <c r="F114" s="798"/>
      <c r="G114" s="798"/>
      <c r="H114" s="798"/>
      <c r="I114" s="798"/>
      <c r="J114" s="798"/>
      <c r="K114" s="798"/>
      <c r="L114" s="798"/>
      <c r="M114" s="798"/>
      <c r="N114" s="799"/>
    </row>
    <row r="115" spans="2:14" ht="30" customHeight="1">
      <c r="B115" s="800" t="s">
        <v>2100</v>
      </c>
      <c r="C115" s="801"/>
      <c r="D115" s="801"/>
      <c r="E115" s="801"/>
      <c r="F115" s="801"/>
      <c r="G115" s="801"/>
      <c r="H115" s="801"/>
      <c r="I115" s="801"/>
      <c r="J115" s="801"/>
      <c r="K115" s="801"/>
      <c r="L115" s="801"/>
      <c r="M115" s="801"/>
      <c r="N115" s="802"/>
    </row>
    <row r="116" spans="2:14">
      <c r="B116" s="800"/>
      <c r="C116" s="801"/>
      <c r="D116" s="801"/>
      <c r="E116" s="801"/>
      <c r="F116" s="801"/>
      <c r="G116" s="801"/>
      <c r="H116" s="801"/>
      <c r="I116" s="801"/>
      <c r="J116" s="801"/>
      <c r="K116" s="801"/>
      <c r="L116" s="801"/>
      <c r="M116" s="801"/>
      <c r="N116" s="802"/>
    </row>
    <row r="117" spans="2:14">
      <c r="B117" s="286"/>
      <c r="C117" s="287"/>
      <c r="D117" s="287"/>
      <c r="E117" s="287"/>
      <c r="F117" s="287"/>
      <c r="G117" s="287"/>
      <c r="H117" s="287"/>
      <c r="I117" s="287"/>
      <c r="J117" s="287"/>
      <c r="K117" s="287"/>
      <c r="L117" s="287"/>
      <c r="M117" s="287"/>
      <c r="N117" s="288"/>
    </row>
    <row r="118" spans="2:14">
      <c r="B118" s="286"/>
      <c r="C118" s="287"/>
      <c r="D118" s="287"/>
      <c r="E118" s="287"/>
      <c r="F118" s="287"/>
      <c r="G118" s="287"/>
      <c r="H118" s="287"/>
      <c r="I118" s="287"/>
      <c r="J118" s="287"/>
      <c r="K118" s="287"/>
      <c r="L118" s="287"/>
      <c r="M118" s="287"/>
      <c r="N118" s="288"/>
    </row>
    <row r="119" spans="2:14">
      <c r="B119" s="286"/>
      <c r="C119" s="287"/>
      <c r="D119" s="287"/>
      <c r="E119" s="287"/>
      <c r="F119" s="287"/>
      <c r="G119" s="287"/>
      <c r="H119" s="287"/>
      <c r="I119" s="287"/>
      <c r="J119" s="287"/>
      <c r="K119" s="287"/>
      <c r="L119" s="287"/>
      <c r="M119" s="287"/>
      <c r="N119" s="288"/>
    </row>
    <row r="120" spans="2:14">
      <c r="B120" s="198"/>
      <c r="C120" s="31"/>
      <c r="D120" s="31"/>
      <c r="E120" s="31"/>
      <c r="F120" s="31"/>
      <c r="G120" s="31"/>
      <c r="H120" s="31"/>
      <c r="I120" s="31"/>
      <c r="J120" s="31"/>
      <c r="K120" s="31"/>
      <c r="L120" s="31"/>
      <c r="M120" s="31"/>
      <c r="N120" s="32"/>
    </row>
    <row r="121" spans="2:14">
      <c r="B121" s="16"/>
      <c r="C121" s="12"/>
      <c r="D121" s="12"/>
      <c r="E121" s="12" t="s">
        <v>2093</v>
      </c>
      <c r="F121" s="53"/>
      <c r="G121" s="53"/>
      <c r="H121" s="12"/>
      <c r="I121" s="12"/>
      <c r="J121" s="12"/>
      <c r="K121" s="12"/>
      <c r="L121" s="12"/>
      <c r="M121" s="12"/>
      <c r="N121" s="17"/>
    </row>
    <row r="122" spans="2:14">
      <c r="B122" s="16"/>
      <c r="C122" s="12"/>
      <c r="D122" s="12"/>
      <c r="E122" s="54" t="s">
        <v>2094</v>
      </c>
      <c r="F122" s="12"/>
      <c r="G122" s="12"/>
      <c r="H122" s="54"/>
      <c r="I122" s="54"/>
      <c r="J122" s="54"/>
      <c r="K122" s="12"/>
      <c r="L122" s="12"/>
      <c r="M122" s="12"/>
      <c r="N122" s="17"/>
    </row>
    <row r="123" spans="2:14">
      <c r="B123" s="16"/>
      <c r="C123" s="12"/>
      <c r="D123" s="12"/>
      <c r="E123" s="55" t="s">
        <v>2101</v>
      </c>
      <c r="F123" s="12"/>
      <c r="G123" s="12"/>
      <c r="H123" s="55"/>
      <c r="I123" s="55"/>
      <c r="J123" s="55"/>
      <c r="K123" s="12"/>
      <c r="L123" s="12"/>
      <c r="M123" s="12"/>
      <c r="N123" s="17"/>
    </row>
    <row r="124" spans="2:14">
      <c r="B124" s="56"/>
      <c r="C124" s="31"/>
      <c r="D124" s="31"/>
      <c r="E124" s="12" t="s">
        <v>2096</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2102</v>
      </c>
      <c r="C126" s="55"/>
      <c r="D126" s="55"/>
      <c r="E126" s="12"/>
      <c r="F126" s="12"/>
      <c r="G126" s="12"/>
      <c r="H126" s="12"/>
      <c r="I126" s="12"/>
      <c r="J126" s="736"/>
      <c r="K126" s="736"/>
      <c r="L126" s="736"/>
      <c r="M126" s="736"/>
      <c r="N126" s="737"/>
    </row>
    <row r="127" spans="2:14" ht="15.75" thickBot="1">
      <c r="B127" s="216" t="s">
        <v>2103</v>
      </c>
      <c r="C127" s="343"/>
      <c r="D127" s="343"/>
      <c r="E127" s="57"/>
      <c r="F127" s="57"/>
      <c r="G127" s="57"/>
      <c r="H127" s="57"/>
      <c r="I127" s="57"/>
      <c r="J127" s="738"/>
      <c r="K127" s="738"/>
      <c r="L127" s="738"/>
      <c r="M127" s="738"/>
      <c r="N127" s="739"/>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topLeftCell="A43" zoomScale="78" zoomScaleNormal="78" workbookViewId="0">
      <selection activeCell="K53" sqref="K53"/>
    </sheetView>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thickBo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372</v>
      </c>
      <c r="C31" s="81" t="s">
        <v>2202</v>
      </c>
      <c r="D31" s="82"/>
      <c r="E31" s="82"/>
      <c r="F31" s="82"/>
      <c r="G31" s="82"/>
      <c r="H31" s="82"/>
      <c r="I31" s="82"/>
      <c r="J31" s="82"/>
      <c r="K31" s="394"/>
      <c r="L31" s="261" t="s">
        <v>24</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782</v>
      </c>
      <c r="B36" s="772" t="str">
        <f>VLOOKUP(A36,EQUIPOS!A6:D154,3,FALSE)</f>
        <v xml:space="preserve">Aspersor manual
</v>
      </c>
      <c r="C36" s="773"/>
      <c r="D36" s="773"/>
      <c r="E36" s="773"/>
      <c r="F36" s="773"/>
      <c r="G36" s="773"/>
      <c r="H36" s="774"/>
      <c r="I36" s="222"/>
      <c r="J36" s="223"/>
      <c r="K36" s="224">
        <f>VLOOKUP(A36,EQUIPOS!A6:D163,4,FALSE)</f>
        <v>1956.597503596809</v>
      </c>
      <c r="L36" s="225"/>
      <c r="M36" s="226">
        <v>6.25</v>
      </c>
      <c r="N36" s="227">
        <f t="shared" ref="N36:N41" si="0">K36/M36</f>
        <v>313.05560057548945</v>
      </c>
    </row>
    <row r="37" spans="1:14">
      <c r="A37" s="113" t="s">
        <v>845</v>
      </c>
      <c r="B37" s="772" t="str">
        <f>VLOOKUP(A37,EQUIPOS!A7:D154,3,FALSE)</f>
        <v xml:space="preserve">Compresor (barrido y soplado)
</v>
      </c>
      <c r="C37" s="773"/>
      <c r="D37" s="773"/>
      <c r="E37" s="773"/>
      <c r="F37" s="773"/>
      <c r="G37" s="773"/>
      <c r="H37" s="774"/>
      <c r="I37" s="222"/>
      <c r="J37" s="223"/>
      <c r="K37" s="224">
        <f>VLOOKUP(A37,EQUIPOS!A7:D164,4,FALSE)</f>
        <v>67299.216316844628</v>
      </c>
      <c r="L37" s="225"/>
      <c r="M37" s="226">
        <v>50</v>
      </c>
      <c r="N37" s="227">
        <f t="shared" si="0"/>
        <v>1345.9843263368925</v>
      </c>
    </row>
    <row r="38" spans="1:14">
      <c r="A38" t="s">
        <v>855</v>
      </c>
      <c r="B38" s="772" t="str">
        <f>VLOOKUP(A38,EQUIPOS!A8:D154,3,FALSE)</f>
        <v>Cortadora de pavimento, Máxima profundidad de corte: 160 mm. Capacidad de disco: desde 12´´ hasta 18´´ de diámetro. Peso operacional: 135 kg, 13.5 hp de potencia</v>
      </c>
      <c r="C38" s="773"/>
      <c r="D38" s="773"/>
      <c r="E38" s="773"/>
      <c r="F38" s="773"/>
      <c r="G38" s="773"/>
      <c r="H38" s="774"/>
      <c r="I38" s="222"/>
      <c r="J38" s="223"/>
      <c r="K38" s="224">
        <f>VLOOKUP(A38,EQUIPOS!A8:D165,4,FALSE)</f>
        <v>15628.258944519033</v>
      </c>
      <c r="L38" s="225"/>
      <c r="M38" s="226">
        <v>3.75</v>
      </c>
      <c r="N38" s="227">
        <f t="shared" si="0"/>
        <v>4167.5357185384091</v>
      </c>
    </row>
    <row r="39" spans="1:14">
      <c r="A39" t="s">
        <v>909</v>
      </c>
      <c r="B39" s="772" t="str">
        <f>VLOOKUP(A39,EQUIPOS!A9:D154,3,FALSE)</f>
        <v xml:space="preserve">Formaleta metálica (concreto hidráulico)
</v>
      </c>
      <c r="C39" s="773"/>
      <c r="D39" s="773"/>
      <c r="E39" s="773"/>
      <c r="F39" s="773"/>
      <c r="G39" s="773"/>
      <c r="H39" s="774"/>
      <c r="I39" s="222"/>
      <c r="J39" s="223"/>
      <c r="K39" s="224">
        <f>VLOOKUP(A39,EQUIPOS!A9:D166,4,FALSE)</f>
        <v>2898.8140177564997</v>
      </c>
      <c r="L39" s="225"/>
      <c r="M39" s="226">
        <v>6.25</v>
      </c>
      <c r="N39" s="227">
        <f t="shared" si="0"/>
        <v>463.81024284103995</v>
      </c>
    </row>
    <row r="40" spans="1:14">
      <c r="A40" t="s">
        <v>993</v>
      </c>
      <c r="B40" s="772" t="str">
        <f>VLOOKUP(A40,EQUIPOS!A10:D154,3,FALSE)</f>
        <v>Regla vibratoria, de longitud de 3 a 5 m, motor de 3600 rpm, potencia 6 HP</v>
      </c>
      <c r="C40" s="773"/>
      <c r="D40" s="773"/>
      <c r="E40" s="773"/>
      <c r="F40" s="773"/>
      <c r="G40" s="773"/>
      <c r="H40" s="774"/>
      <c r="I40" s="222"/>
      <c r="J40" s="223"/>
      <c r="K40" s="224">
        <f>VLOOKUP(A40,EQUIPOS!A10:D167,4,FALSE)</f>
        <v>8132.039109755533</v>
      </c>
      <c r="L40" s="225"/>
      <c r="M40" s="226">
        <v>6.25</v>
      </c>
      <c r="N40" s="227">
        <f t="shared" si="0"/>
        <v>1301.1262575608853</v>
      </c>
    </row>
    <row r="41" spans="1:14">
      <c r="A41" t="s">
        <v>1067</v>
      </c>
      <c r="B41" s="772" t="str">
        <f>VLOOKUP(A41,EQUIPOS!A11:D155,3,FALSE)</f>
        <v>Vibrador de concreto, Motor de 3 hp a 18.000 rpm Mangueras de 4 mt</v>
      </c>
      <c r="C41" s="773"/>
      <c r="D41" s="773"/>
      <c r="E41" s="773"/>
      <c r="F41" s="773"/>
      <c r="G41" s="773"/>
      <c r="H41" s="774"/>
      <c r="I41" s="222"/>
      <c r="J41" s="223"/>
      <c r="K41" s="224">
        <f>VLOOKUP(A41,EQUIPOS!A11:D168,4,FALSE)</f>
        <v>6671.1228334732732</v>
      </c>
      <c r="L41" s="225"/>
      <c r="M41" s="226">
        <v>6.25</v>
      </c>
      <c r="N41" s="227">
        <f t="shared" si="0"/>
        <v>1067.3796533557238</v>
      </c>
    </row>
    <row r="42" spans="1:14">
      <c r="B42" s="275"/>
      <c r="C42" s="276"/>
      <c r="D42" s="276"/>
      <c r="E42" s="276"/>
      <c r="F42" s="276"/>
      <c r="G42" s="276"/>
      <c r="H42" s="277"/>
      <c r="I42" s="222"/>
      <c r="J42" s="223"/>
      <c r="K42" s="224"/>
      <c r="L42" s="225"/>
      <c r="M42" s="226"/>
      <c r="N42" s="227"/>
    </row>
    <row r="43" spans="1:14">
      <c r="B43" s="275"/>
      <c r="C43" s="276"/>
      <c r="D43" s="276"/>
      <c r="E43" s="276"/>
      <c r="F43" s="276"/>
      <c r="G43" s="276"/>
      <c r="H43" s="277"/>
      <c r="I43" s="222"/>
      <c r="J43" s="223"/>
      <c r="K43" s="224"/>
      <c r="L43" s="225"/>
      <c r="M43" s="226"/>
      <c r="N43" s="227"/>
    </row>
    <row r="44" spans="1:14">
      <c r="B44" s="772"/>
      <c r="C44" s="773"/>
      <c r="D44" s="773"/>
      <c r="E44" s="773"/>
      <c r="F44" s="773"/>
      <c r="G44" s="773"/>
      <c r="H44" s="774"/>
      <c r="I44" s="775"/>
      <c r="J44" s="756"/>
      <c r="K44" s="224"/>
      <c r="L44" s="776"/>
      <c r="M44" s="777"/>
      <c r="N44" s="227"/>
    </row>
    <row r="45" spans="1:14">
      <c r="B45" s="772"/>
      <c r="C45" s="773"/>
      <c r="D45" s="773"/>
      <c r="E45" s="778"/>
      <c r="F45" s="773"/>
      <c r="G45" s="773"/>
      <c r="H45" s="774"/>
      <c r="I45" s="36"/>
      <c r="J45" s="37"/>
      <c r="K45" s="229"/>
      <c r="L45" s="231"/>
      <c r="M45" s="232"/>
      <c r="N45" s="233"/>
    </row>
    <row r="46" spans="1:14">
      <c r="B46" s="779" t="s">
        <v>2105</v>
      </c>
      <c r="C46" s="780"/>
      <c r="D46" s="780"/>
      <c r="E46" s="38"/>
      <c r="F46" s="39"/>
      <c r="G46" s="39"/>
      <c r="H46" s="40"/>
      <c r="I46" s="36"/>
      <c r="J46" s="37"/>
      <c r="K46" s="234"/>
      <c r="L46" s="231"/>
      <c r="M46" s="351">
        <v>0.1</v>
      </c>
      <c r="N46" s="295">
        <f>N83*M46</f>
        <v>1089.639417228816</v>
      </c>
    </row>
    <row r="47" spans="1:14" ht="15.75" thickBot="1">
      <c r="B47" s="772"/>
      <c r="C47" s="773"/>
      <c r="D47" s="773"/>
      <c r="E47" s="773"/>
      <c r="F47" s="773"/>
      <c r="G47" s="773"/>
      <c r="H47" s="774"/>
      <c r="I47" s="781"/>
      <c r="J47" s="782"/>
      <c r="K47" s="41"/>
      <c r="L47" s="783"/>
      <c r="M47" s="784"/>
      <c r="N47" s="105"/>
    </row>
    <row r="48" spans="1:14" ht="15.75" thickBot="1">
      <c r="B48" s="759" t="s">
        <v>2072</v>
      </c>
      <c r="C48" s="760"/>
      <c r="D48" s="760"/>
      <c r="E48" s="760"/>
      <c r="F48" s="760"/>
      <c r="G48" s="760"/>
      <c r="H48" s="760"/>
      <c r="I48" s="760"/>
      <c r="J48" s="760"/>
      <c r="K48" s="760"/>
      <c r="L48" s="760"/>
      <c r="M48" s="761"/>
      <c r="N48" s="344">
        <f>SUM(N36:N47)</f>
        <v>9748.5312164372572</v>
      </c>
    </row>
    <row r="49" spans="1:14">
      <c r="B49" s="235"/>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750" t="s">
        <v>2063</v>
      </c>
      <c r="C52" s="751"/>
      <c r="D52" s="751"/>
      <c r="E52" s="751"/>
      <c r="F52" s="751"/>
      <c r="G52" s="751"/>
      <c r="H52" s="751"/>
      <c r="I52" s="752"/>
      <c r="J52" s="270" t="s">
        <v>2065</v>
      </c>
      <c r="K52" s="85" t="s">
        <v>2066</v>
      </c>
      <c r="L52" s="753" t="s">
        <v>2074</v>
      </c>
      <c r="M52" s="752"/>
      <c r="N52" s="86" t="s">
        <v>2071</v>
      </c>
    </row>
    <row r="53" spans="1:14">
      <c r="A53" s="108" t="s">
        <v>1184</v>
      </c>
      <c r="B53" s="43" t="str">
        <f>VLOOKUP(A53,MATERIALES!A5:D373,3,FALSE)</f>
        <v>Barras de transferencia de carga (1'')</v>
      </c>
      <c r="C53" s="236"/>
      <c r="D53" s="236"/>
      <c r="E53" s="236"/>
      <c r="F53" s="236"/>
      <c r="G53" s="236"/>
      <c r="H53" s="236"/>
      <c r="I53" s="223"/>
      <c r="J53" s="200" t="str">
        <f>VLOOKUP(A53,MATERIALES!A7:D645,2,FALSE)</f>
        <v>kg</v>
      </c>
      <c r="K53" s="357">
        <v>6.1342592592592586</v>
      </c>
      <c r="L53" s="222"/>
      <c r="M53" s="352">
        <f>VLOOKUP(A53,MATERIALES!A5:D396,4,FALSE)</f>
        <v>4186.0122624076703</v>
      </c>
      <c r="N53" s="227">
        <f>K53*M53</f>
        <v>25678.084480047048</v>
      </c>
    </row>
    <row r="54" spans="1:14">
      <c r="A54" s="108" t="s">
        <v>1186</v>
      </c>
      <c r="B54" s="43" t="str">
        <f>VLOOKUP(A54,MATERIALES!A6:D373,3,FALSE)</f>
        <v>Barras de unión de 1/2´´</v>
      </c>
      <c r="C54" s="236"/>
      <c r="D54" s="236"/>
      <c r="E54" s="236"/>
      <c r="F54" s="236"/>
      <c r="G54" s="236"/>
      <c r="H54" s="236"/>
      <c r="I54" s="223"/>
      <c r="J54" s="200" t="str">
        <f>VLOOKUP(A54,MATERIALES!A8:D646,2,FALSE)</f>
        <v>kg</v>
      </c>
      <c r="K54" s="237">
        <v>0.37037037037037041</v>
      </c>
      <c r="L54" s="222"/>
      <c r="M54" s="352">
        <f>VLOOKUP(A54,MATERIALES!A6:D397,4,FALSE)</f>
        <v>3796.24929553317</v>
      </c>
      <c r="N54" s="227">
        <f>K54*M54</f>
        <v>1406.0182576048778</v>
      </c>
    </row>
    <row r="55" spans="1:14">
      <c r="A55" s="108" t="s">
        <v>1258</v>
      </c>
      <c r="B55" s="43" t="str">
        <f>VLOOKUP(A55,MATERIALES!A6:D373,3,FALSE)</f>
        <v>Cintilla De Poliuretano (Sikarod) (Pavimentos De Concreto Hidráulico)</v>
      </c>
      <c r="C55" s="236"/>
      <c r="D55" s="236"/>
      <c r="E55" s="236"/>
      <c r="F55" s="236"/>
      <c r="G55" s="236"/>
      <c r="H55" s="236"/>
      <c r="I55" s="223"/>
      <c r="J55" s="200" t="str">
        <f>VLOOKUP(A55,MATERIALES!A9:D647,2,FALSE)</f>
        <v>m</v>
      </c>
      <c r="K55" s="237">
        <v>1.1111111111111112</v>
      </c>
      <c r="L55" s="222"/>
      <c r="M55" s="352">
        <f>VLOOKUP(A55,MATERIALES!A6:D398,4,FALSE)</f>
        <v>1025.4799156046006</v>
      </c>
      <c r="N55" s="227">
        <f>K55*M55</f>
        <v>1139.4221284495563</v>
      </c>
    </row>
    <row r="56" spans="1:14">
      <c r="A56" s="108" t="s">
        <v>1664</v>
      </c>
      <c r="B56" s="43" t="str">
        <f>VLOOKUP(A56,MATERIALES!A6:D373,3,FALSE)</f>
        <v>Sello de silicona o sellador autonivelante</v>
      </c>
      <c r="C56" s="236"/>
      <c r="D56" s="236"/>
      <c r="E56" s="236"/>
      <c r="F56" s="236"/>
      <c r="G56" s="236"/>
      <c r="H56" s="236"/>
      <c r="I56" s="223"/>
      <c r="J56" s="200" t="str">
        <f>VLOOKUP(A56,MATERIALES!A10:D648,2,FALSE)</f>
        <v>m</v>
      </c>
      <c r="K56" s="237">
        <v>1.1111111111111112</v>
      </c>
      <c r="L56" s="222"/>
      <c r="M56" s="352">
        <f>VLOOKUP(A56,MATERIALES!A6:D399,4,FALSE)</f>
        <v>6436.3155292735573</v>
      </c>
      <c r="N56" s="227">
        <f>K56*M56</f>
        <v>7151.4616991928415</v>
      </c>
    </row>
    <row r="57" spans="1:14">
      <c r="A57" s="108" t="s">
        <v>1159</v>
      </c>
      <c r="B57" s="754" t="str">
        <f>VLOOKUP(A57,MATERIALES!A7:D373,3,FALSE)</f>
        <v>Antisol blanco (presentación 20 kg)</v>
      </c>
      <c r="C57" s="755" t="e">
        <f>VLOOKUP(B57,MATERIALES!B7:E373,3,FALSE)</f>
        <v>#N/A</v>
      </c>
      <c r="D57" s="755" t="e">
        <f>VLOOKUP(C57,MATERIALES!C7:F373,3,FALSE)</f>
        <v>#N/A</v>
      </c>
      <c r="E57" s="755" t="e">
        <f>VLOOKUP(D57,MATERIALES!D7:G373,3,FALSE)</f>
        <v>#N/A</v>
      </c>
      <c r="F57" s="755" t="e">
        <f>VLOOKUP(E57,MATERIALES!E7:H373,3,FALSE)</f>
        <v>#N/A</v>
      </c>
      <c r="G57" s="755" t="e">
        <f>VLOOKUP(F57,MATERIALES!F7:I373,3,FALSE)</f>
        <v>#N/A</v>
      </c>
      <c r="H57" s="755" t="e">
        <f>VLOOKUP(G57,MATERIALES!G7:J373,3,FALSE)</f>
        <v>#N/A</v>
      </c>
      <c r="I57" s="755" t="e">
        <f>VLOOKUP(H57,MATERIALES!H7:K373,3,FALSE)</f>
        <v>#N/A</v>
      </c>
      <c r="J57" s="266" t="str">
        <f>VLOOKUP(A57,MATERIALES!A11:D649,2,FALSE)</f>
        <v>kg</v>
      </c>
      <c r="K57" s="44">
        <v>1.1200000000000001</v>
      </c>
      <c r="L57" s="763">
        <f>VLOOKUP(A57,MATERIALES!A4:D373,4,FALSE)</f>
        <v>6558.3153616344371</v>
      </c>
      <c r="M57" s="764"/>
      <c r="N57" s="227">
        <f>K57*L57</f>
        <v>7345.3132050305703</v>
      </c>
    </row>
    <row r="58" spans="1:14">
      <c r="A58" s="108" t="s">
        <v>1274</v>
      </c>
      <c r="B58" s="271" t="str">
        <f>VLOOKUP(A58,MATERIALES!A8:D373,3,FALSE)</f>
        <v>Concreto hidráulico para pavimento MR-43</v>
      </c>
      <c r="C58" s="272"/>
      <c r="D58" s="272"/>
      <c r="E58" s="272"/>
      <c r="F58" s="272"/>
      <c r="G58" s="272"/>
      <c r="H58" s="272"/>
      <c r="I58" s="272"/>
      <c r="J58" s="266" t="str">
        <f>VLOOKUP(A58,MATERIALES!A11:D650,2,FALSE)</f>
        <v>m3</v>
      </c>
      <c r="K58" s="44">
        <v>1.01</v>
      </c>
      <c r="L58" s="273"/>
      <c r="M58" s="364">
        <f>VLOOKUP(A58,MATERIALES!A8:D401,4,FALSE)</f>
        <v>563575.95450122212</v>
      </c>
      <c r="N58" s="227">
        <f>K58*M58</f>
        <v>569211.71404623438</v>
      </c>
    </row>
    <row r="59" spans="1:14">
      <c r="B59" s="271"/>
      <c r="C59" s="272"/>
      <c r="D59" s="272"/>
      <c r="E59" s="272"/>
      <c r="F59" s="272"/>
      <c r="G59" s="272"/>
      <c r="H59" s="272"/>
      <c r="I59" s="272"/>
      <c r="J59" s="44"/>
      <c r="K59" s="44"/>
      <c r="L59" s="273"/>
      <c r="M59" s="274"/>
      <c r="N59" s="45"/>
    </row>
    <row r="60" spans="1:14" ht="15.75" thickBot="1">
      <c r="B60" s="264"/>
      <c r="C60" s="265"/>
      <c r="D60" s="265"/>
      <c r="E60" s="265"/>
      <c r="F60" s="265"/>
      <c r="G60" s="265"/>
      <c r="H60" s="265"/>
      <c r="I60" s="265"/>
      <c r="J60" s="124"/>
      <c r="K60" s="124"/>
      <c r="L60" s="280"/>
      <c r="M60" s="279"/>
      <c r="N60" s="125"/>
    </row>
    <row r="61" spans="1:14" ht="15.75" thickBot="1">
      <c r="B61" s="759" t="s">
        <v>2072</v>
      </c>
      <c r="C61" s="760"/>
      <c r="D61" s="760"/>
      <c r="E61" s="760"/>
      <c r="F61" s="760"/>
      <c r="G61" s="760"/>
      <c r="H61" s="760"/>
      <c r="I61" s="760"/>
      <c r="J61" s="760"/>
      <c r="K61" s="760"/>
      <c r="L61" s="760"/>
      <c r="M61" s="761"/>
      <c r="N61" s="344">
        <f>SUM(N53:N60)</f>
        <v>611932.01381655922</v>
      </c>
    </row>
    <row r="62" spans="1:14">
      <c r="B62" s="33"/>
      <c r="C62" s="34"/>
      <c r="D62" s="34"/>
      <c r="E62" s="34"/>
      <c r="F62" s="34"/>
      <c r="G62" s="34"/>
      <c r="H62" s="34"/>
      <c r="I62" s="34"/>
      <c r="J62" s="34"/>
      <c r="K62" s="34"/>
      <c r="L62" s="34"/>
      <c r="M62" s="34"/>
      <c r="N62" s="35"/>
    </row>
    <row r="63" spans="1:14">
      <c r="B63" s="64" t="s">
        <v>2075</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268" t="s">
        <v>2076</v>
      </c>
      <c r="C65" s="269"/>
      <c r="D65" s="269"/>
      <c r="E65" s="269"/>
      <c r="F65" s="269"/>
      <c r="G65" s="269"/>
      <c r="H65" s="73" t="s">
        <v>2065</v>
      </c>
      <c r="I65" s="74" t="s">
        <v>2077</v>
      </c>
      <c r="J65" s="75" t="s">
        <v>2106</v>
      </c>
      <c r="K65" s="73" t="s">
        <v>2107</v>
      </c>
      <c r="L65" s="762" t="s">
        <v>2080</v>
      </c>
      <c r="M65" s="735"/>
      <c r="N65" s="76" t="s">
        <v>2071</v>
      </c>
    </row>
    <row r="66" spans="1:15">
      <c r="A66" t="s">
        <v>1846</v>
      </c>
      <c r="B66" s="46" t="str">
        <f>VLOOKUP(A66,TRANSPORTE!A5:D117,3,FALSE)</f>
        <v>Transporte de concreto</v>
      </c>
      <c r="C66" s="272"/>
      <c r="D66" s="272"/>
      <c r="E66" s="272"/>
      <c r="F66" s="272"/>
      <c r="G66" s="272"/>
      <c r="H66" s="266" t="s">
        <v>2122</v>
      </c>
      <c r="I66" s="234">
        <v>1.01</v>
      </c>
      <c r="J66" s="241">
        <v>1</v>
      </c>
      <c r="K66" s="234">
        <f>I66*J66</f>
        <v>1.01</v>
      </c>
      <c r="L66" s="763">
        <f>VLOOKUP(A66,TRANSPORTE!A5:D117,4,FALSE)</f>
        <v>1355.0479121462611</v>
      </c>
      <c r="M66" s="764"/>
      <c r="N66" s="242">
        <f>K66*L66</f>
        <v>1368.5983912677236</v>
      </c>
    </row>
    <row r="67" spans="1:15">
      <c r="B67" s="46"/>
      <c r="C67" s="47"/>
      <c r="D67" s="47"/>
      <c r="E67" s="47"/>
      <c r="F67" s="47"/>
      <c r="G67" s="47"/>
      <c r="H67" s="243"/>
      <c r="I67" s="234"/>
      <c r="J67" s="234"/>
      <c r="K67" s="234"/>
      <c r="L67" s="244"/>
      <c r="M67" s="245"/>
      <c r="N67" s="246"/>
    </row>
    <row r="68" spans="1:15">
      <c r="B68" s="46"/>
      <c r="C68" s="47"/>
      <c r="D68" s="47"/>
      <c r="E68" s="47"/>
      <c r="F68" s="47"/>
      <c r="G68" s="47"/>
      <c r="H68" s="243"/>
      <c r="I68" s="234"/>
      <c r="J68" s="234"/>
      <c r="K68" s="234"/>
      <c r="L68" s="244"/>
      <c r="M68" s="245"/>
      <c r="N68" s="246"/>
    </row>
    <row r="69" spans="1:15">
      <c r="B69" s="46"/>
      <c r="C69" s="47"/>
      <c r="D69" s="47"/>
      <c r="E69" s="47"/>
      <c r="F69" s="47"/>
      <c r="G69" s="47"/>
      <c r="H69" s="243"/>
      <c r="I69" s="234"/>
      <c r="J69" s="234"/>
      <c r="K69" s="234"/>
      <c r="L69" s="244"/>
      <c r="M69" s="245"/>
      <c r="N69" s="246"/>
    </row>
    <row r="70" spans="1:15">
      <c r="B70" s="46"/>
      <c r="C70" s="47"/>
      <c r="D70" s="47"/>
      <c r="E70" s="47"/>
      <c r="F70" s="47"/>
      <c r="G70" s="47"/>
      <c r="H70" s="243"/>
      <c r="I70" s="234"/>
      <c r="J70" s="234"/>
      <c r="K70" s="234"/>
      <c r="L70" s="244"/>
      <c r="M70" s="245"/>
      <c r="N70" s="246"/>
    </row>
    <row r="71" spans="1:15" ht="15.75" thickBot="1">
      <c r="B71" s="264"/>
      <c r="C71" s="265"/>
      <c r="D71" s="265"/>
      <c r="E71" s="265"/>
      <c r="F71" s="265"/>
      <c r="G71" s="265"/>
      <c r="H71" s="48"/>
      <c r="I71" s="124"/>
      <c r="J71" s="124"/>
      <c r="K71" s="124"/>
      <c r="L71" s="748"/>
      <c r="M71" s="749"/>
      <c r="N71" s="125"/>
    </row>
    <row r="72" spans="1:15" ht="15.75" thickBot="1">
      <c r="B72" s="765" t="s">
        <v>2072</v>
      </c>
      <c r="C72" s="766"/>
      <c r="D72" s="766"/>
      <c r="E72" s="766"/>
      <c r="F72" s="766"/>
      <c r="G72" s="766"/>
      <c r="H72" s="766"/>
      <c r="I72" s="766"/>
      <c r="J72" s="766"/>
      <c r="K72" s="766"/>
      <c r="L72" s="766"/>
      <c r="M72" s="767"/>
      <c r="N72" s="104">
        <f>N66+N67+N68+N69+N70</f>
        <v>1368.5983912677236</v>
      </c>
    </row>
    <row r="73" spans="1:15">
      <c r="B73" s="33"/>
      <c r="C73" s="34"/>
      <c r="D73" s="34"/>
      <c r="E73" s="34"/>
      <c r="F73" s="34"/>
      <c r="G73" s="34"/>
      <c r="H73" s="34"/>
      <c r="I73" s="34"/>
      <c r="J73" s="34"/>
      <c r="K73" s="34"/>
      <c r="L73" s="34"/>
      <c r="M73" s="34"/>
      <c r="N73" s="35"/>
    </row>
    <row r="74" spans="1:15">
      <c r="B74" s="64" t="s">
        <v>2081</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785" t="s">
        <v>2108</v>
      </c>
      <c r="C76" s="786"/>
      <c r="D76" s="786"/>
      <c r="E76" s="786"/>
      <c r="F76" s="786"/>
      <c r="G76" s="786"/>
      <c r="H76" s="786"/>
      <c r="I76" s="73" t="s">
        <v>2082</v>
      </c>
      <c r="J76" s="75" t="s">
        <v>2109</v>
      </c>
      <c r="K76" s="74" t="s">
        <v>2084</v>
      </c>
      <c r="L76" s="787" t="s">
        <v>2070</v>
      </c>
      <c r="M76" s="788"/>
      <c r="N76" s="98" t="s">
        <v>2071</v>
      </c>
    </row>
    <row r="77" spans="1:15">
      <c r="A77" s="141" t="s">
        <v>716</v>
      </c>
      <c r="B77" s="49" t="str">
        <f>VLOOKUP(A77,'MANO DE OBRA'!A8:D68,3,FALSE)</f>
        <v>Obrero (7)</v>
      </c>
      <c r="C77" s="47"/>
      <c r="D77" s="47"/>
      <c r="E77" s="47"/>
      <c r="F77" s="47"/>
      <c r="G77" s="47"/>
      <c r="H77" s="47"/>
      <c r="I77" s="247">
        <f>K77/J77*100</f>
        <v>236828.89999999997</v>
      </c>
      <c r="J77" s="248">
        <v>185</v>
      </c>
      <c r="K77" s="249">
        <f>VLOOKUP(A77,'MANO DE OBRA'!A8:D99,4,FALSE)</f>
        <v>438133.46499999997</v>
      </c>
      <c r="L77" s="50"/>
      <c r="M77" s="250">
        <v>50</v>
      </c>
      <c r="N77" s="345">
        <f>K77/M77</f>
        <v>8762.6692999999996</v>
      </c>
      <c r="O77" s="106"/>
    </row>
    <row r="78" spans="1:15">
      <c r="A78" s="141" t="s">
        <v>728</v>
      </c>
      <c r="B78" s="49" t="str">
        <f>VLOOKUP(A78,'MANO DE OBRA'!A8:D69,3,FALSE)</f>
        <v>Oficial</v>
      </c>
      <c r="C78" s="47"/>
      <c r="D78" s="47"/>
      <c r="E78" s="47"/>
      <c r="F78" s="47"/>
      <c r="G78" s="47"/>
      <c r="H78" s="47"/>
      <c r="I78" s="247">
        <f>K78/J78*100</f>
        <v>57668.23979157189</v>
      </c>
      <c r="J78" s="248">
        <v>185</v>
      </c>
      <c r="K78" s="249">
        <f>VLOOKUP(A78,'MANO DE OBRA'!A8:D100,4,FALSE)</f>
        <v>106686.24361440798</v>
      </c>
      <c r="L78" s="50"/>
      <c r="M78" s="254">
        <v>50</v>
      </c>
      <c r="N78" s="345">
        <f>K78/M78</f>
        <v>2133.7248722881595</v>
      </c>
    </row>
    <row r="79" spans="1:15">
      <c r="B79" s="49"/>
      <c r="C79" s="47"/>
      <c r="D79" s="47"/>
      <c r="E79" s="47"/>
      <c r="F79" s="47"/>
      <c r="G79" s="47"/>
      <c r="H79" s="47"/>
      <c r="I79" s="234"/>
      <c r="J79" s="252"/>
      <c r="K79" s="253"/>
      <c r="L79" s="50"/>
      <c r="M79" s="255"/>
      <c r="N79" s="251"/>
    </row>
    <row r="80" spans="1:15">
      <c r="B80" s="49"/>
      <c r="C80" s="47"/>
      <c r="D80" s="47"/>
      <c r="E80" s="47"/>
      <c r="F80" s="47"/>
      <c r="G80" s="47"/>
      <c r="H80" s="47"/>
      <c r="I80" s="234"/>
      <c r="J80" s="252"/>
      <c r="K80" s="253"/>
      <c r="L80" s="273"/>
      <c r="M80" s="255"/>
      <c r="N80" s="251"/>
    </row>
    <row r="81" spans="1:14">
      <c r="B81" s="49"/>
      <c r="C81" s="47"/>
      <c r="D81" s="47"/>
      <c r="E81" s="47"/>
      <c r="F81" s="47"/>
      <c r="G81" s="47"/>
      <c r="H81" s="47"/>
      <c r="I81" s="234"/>
      <c r="J81" s="252"/>
      <c r="K81" s="253"/>
      <c r="L81" s="273"/>
      <c r="M81" s="255"/>
      <c r="N81" s="251"/>
    </row>
    <row r="82" spans="1:14" ht="15.75" thickBot="1">
      <c r="B82" s="746"/>
      <c r="C82" s="747"/>
      <c r="D82" s="747"/>
      <c r="E82" s="747"/>
      <c r="F82" s="747"/>
      <c r="G82" s="747"/>
      <c r="H82" s="747"/>
      <c r="I82" s="124"/>
      <c r="J82" s="124"/>
      <c r="K82" s="124"/>
      <c r="L82" s="847"/>
      <c r="M82" s="847"/>
      <c r="N82" s="125"/>
    </row>
    <row r="83" spans="1:14" ht="15.75" thickBot="1">
      <c r="B83" s="765" t="s">
        <v>2072</v>
      </c>
      <c r="C83" s="766"/>
      <c r="D83" s="766"/>
      <c r="E83" s="766"/>
      <c r="F83" s="766"/>
      <c r="G83" s="766"/>
      <c r="H83" s="766"/>
      <c r="I83" s="766"/>
      <c r="J83" s="766"/>
      <c r="K83" s="766"/>
      <c r="L83" s="766"/>
      <c r="M83" s="767"/>
      <c r="N83" s="401">
        <f>SUM(N77:N82)</f>
        <v>10896.394172288159</v>
      </c>
    </row>
    <row r="84" spans="1:14" ht="15.75" thickBot="1">
      <c r="B84" s="33"/>
      <c r="C84" s="34"/>
      <c r="D84" s="34"/>
      <c r="E84" s="34"/>
      <c r="F84" s="34"/>
      <c r="G84" s="34"/>
      <c r="H84" s="34"/>
      <c r="I84" s="34"/>
      <c r="J84" s="34"/>
      <c r="K84" s="34"/>
      <c r="L84" s="34"/>
      <c r="M84" s="34"/>
      <c r="N84" s="35"/>
    </row>
    <row r="85" spans="1:14" ht="15.75" thickBot="1">
      <c r="B85" s="759" t="s">
        <v>2085</v>
      </c>
      <c r="C85" s="760"/>
      <c r="D85" s="760"/>
      <c r="E85" s="760"/>
      <c r="F85" s="760"/>
      <c r="G85" s="760"/>
      <c r="H85" s="760"/>
      <c r="I85" s="760"/>
      <c r="J85" s="760"/>
      <c r="K85" s="760"/>
      <c r="L85" s="760"/>
      <c r="M85" s="761"/>
      <c r="N85" s="99">
        <f>N48+N61+N72+N83</f>
        <v>633945.53759655228</v>
      </c>
    </row>
    <row r="86" spans="1:14">
      <c r="B86" s="33"/>
      <c r="C86" s="34"/>
      <c r="D86" s="34"/>
      <c r="E86" s="34"/>
      <c r="F86" s="34"/>
      <c r="G86" s="34"/>
      <c r="H86" s="34"/>
      <c r="I86" s="34"/>
      <c r="J86" s="34"/>
      <c r="K86" s="34"/>
      <c r="L86" s="34"/>
      <c r="M86" s="34"/>
      <c r="N86" s="35"/>
    </row>
    <row r="87" spans="1:14">
      <c r="B87" s="64" t="s">
        <v>2086</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750" t="s">
        <v>2110</v>
      </c>
      <c r="C89" s="751"/>
      <c r="D89" s="751"/>
      <c r="E89" s="751"/>
      <c r="F89" s="751"/>
      <c r="G89" s="751"/>
      <c r="H89" s="751"/>
      <c r="I89" s="269"/>
      <c r="J89" s="289"/>
      <c r="K89" s="257" t="s">
        <v>2087</v>
      </c>
      <c r="L89" s="789" t="s">
        <v>2088</v>
      </c>
      <c r="M89" s="790"/>
      <c r="N89" s="258"/>
    </row>
    <row r="90" spans="1:14">
      <c r="B90" s="791" t="s">
        <v>2111</v>
      </c>
      <c r="C90" s="792"/>
      <c r="D90" s="792"/>
      <c r="E90" s="792"/>
      <c r="F90" s="792"/>
      <c r="G90" s="792"/>
      <c r="H90" s="792"/>
      <c r="I90" s="87"/>
      <c r="J90" s="88"/>
      <c r="K90" s="259">
        <v>0.2</v>
      </c>
      <c r="L90" s="793">
        <f>N85*K90</f>
        <v>126789.10751931046</v>
      </c>
      <c r="M90" s="794"/>
      <c r="N90" s="51"/>
    </row>
    <row r="91" spans="1:14">
      <c r="B91" s="89" t="s">
        <v>2090</v>
      </c>
      <c r="C91" s="90"/>
      <c r="D91" s="90"/>
      <c r="E91" s="90"/>
      <c r="F91" s="90"/>
      <c r="G91" s="90"/>
      <c r="H91" s="90"/>
      <c r="I91" s="87"/>
      <c r="J91" s="88"/>
      <c r="K91" s="259">
        <v>0.05</v>
      </c>
      <c r="L91" s="793">
        <f>N85*K91</f>
        <v>31697.276879827616</v>
      </c>
      <c r="M91" s="794"/>
      <c r="N91" s="51"/>
    </row>
    <row r="92" spans="1:14" ht="15.75" thickBot="1">
      <c r="B92" s="91" t="s">
        <v>2091</v>
      </c>
      <c r="C92" s="92"/>
      <c r="D92" s="92"/>
      <c r="E92" s="92"/>
      <c r="F92" s="92"/>
      <c r="G92" s="92"/>
      <c r="H92" s="92"/>
      <c r="I92" s="93"/>
      <c r="J92" s="94"/>
      <c r="K92" s="260">
        <v>0.05</v>
      </c>
      <c r="L92" s="795">
        <f>N85*K92</f>
        <v>31697.276879827616</v>
      </c>
      <c r="M92" s="796"/>
      <c r="N92" s="51"/>
    </row>
    <row r="93" spans="1:14" ht="15.75" thickBot="1">
      <c r="B93" s="759" t="s">
        <v>2072</v>
      </c>
      <c r="C93" s="760"/>
      <c r="D93" s="760"/>
      <c r="E93" s="760"/>
      <c r="F93" s="760"/>
      <c r="G93" s="760"/>
      <c r="H93" s="760"/>
      <c r="I93" s="760"/>
      <c r="J93" s="760"/>
      <c r="K93" s="760"/>
      <c r="L93" s="760"/>
      <c r="M93" s="761"/>
      <c r="N93" s="52">
        <f>L90+L91+L92</f>
        <v>190183.66127896568</v>
      </c>
    </row>
    <row r="94" spans="1:14" ht="15.75" thickBot="1">
      <c r="B94" s="33"/>
      <c r="C94" s="34"/>
      <c r="D94" s="34"/>
      <c r="E94" s="34"/>
      <c r="F94" s="34"/>
      <c r="G94" s="34"/>
      <c r="H94" s="34"/>
      <c r="I94" s="34"/>
      <c r="J94" s="34"/>
      <c r="K94" s="34"/>
      <c r="L94" s="34"/>
      <c r="M94" s="34"/>
      <c r="N94" s="35"/>
    </row>
    <row r="95" spans="1:14" ht="15.75" thickBot="1">
      <c r="A95" t="s">
        <v>2114</v>
      </c>
      <c r="B95" s="759" t="s">
        <v>2113</v>
      </c>
      <c r="C95" s="760"/>
      <c r="D95" s="760"/>
      <c r="E95" s="760"/>
      <c r="F95" s="760"/>
      <c r="G95" s="760"/>
      <c r="H95" s="760"/>
      <c r="I95" s="760"/>
      <c r="J95" s="760"/>
      <c r="K95" s="760"/>
      <c r="L95" s="760"/>
      <c r="M95" s="761"/>
      <c r="N95" s="166">
        <f>N85+N93</f>
        <v>824129.19887551793</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2093</v>
      </c>
      <c r="F100" s="53"/>
      <c r="G100" s="53"/>
      <c r="H100" s="53"/>
      <c r="I100" s="53"/>
      <c r="J100" s="53"/>
      <c r="K100" s="12"/>
      <c r="L100" s="12"/>
      <c r="M100" s="12"/>
      <c r="N100" s="17"/>
    </row>
    <row r="101" spans="2:14">
      <c r="B101" s="16"/>
      <c r="C101" s="12"/>
      <c r="D101" s="12"/>
      <c r="E101" s="12" t="s">
        <v>2094</v>
      </c>
      <c r="F101" s="12"/>
      <c r="G101" s="12"/>
      <c r="H101" s="12"/>
      <c r="I101" s="12"/>
      <c r="J101" s="12"/>
      <c r="K101" s="12"/>
      <c r="L101" s="12"/>
      <c r="M101" s="12"/>
      <c r="N101" s="17"/>
    </row>
    <row r="102" spans="2:14">
      <c r="B102" s="16"/>
      <c r="C102" s="12"/>
      <c r="D102" s="12"/>
      <c r="E102" s="12" t="s">
        <v>2095</v>
      </c>
      <c r="F102" s="12"/>
      <c r="G102" s="12"/>
      <c r="H102" s="12"/>
      <c r="I102" s="12"/>
      <c r="J102" s="12"/>
      <c r="K102" s="12"/>
      <c r="L102" s="12"/>
      <c r="M102" s="12"/>
      <c r="N102" s="17"/>
    </row>
    <row r="103" spans="2:14">
      <c r="B103" s="16"/>
      <c r="C103" s="12"/>
      <c r="D103" s="12"/>
      <c r="E103" s="12" t="s">
        <v>2096</v>
      </c>
      <c r="F103" s="12"/>
      <c r="G103" s="12"/>
      <c r="H103" s="12"/>
      <c r="I103" s="12"/>
      <c r="J103" s="12"/>
      <c r="K103" s="12"/>
      <c r="L103" s="12"/>
      <c r="M103" s="12"/>
      <c r="N103" s="17"/>
    </row>
    <row r="104" spans="2:14" ht="15.75" thickBot="1">
      <c r="B104" s="16"/>
      <c r="C104" s="12"/>
      <c r="D104" s="12"/>
      <c r="E104" s="12"/>
      <c r="F104" s="12" t="s">
        <v>7</v>
      </c>
      <c r="G104" s="12"/>
      <c r="H104" s="12"/>
      <c r="I104" s="12"/>
      <c r="J104" s="12"/>
      <c r="K104" s="12"/>
      <c r="L104" s="12"/>
      <c r="M104" s="12"/>
      <c r="N104" s="17"/>
    </row>
    <row r="105" spans="2:14">
      <c r="B105" s="203" t="s">
        <v>2097</v>
      </c>
      <c r="C105" s="204"/>
      <c r="D105" s="204"/>
      <c r="E105" s="204"/>
      <c r="F105" s="204"/>
      <c r="G105" s="204"/>
      <c r="H105" s="204"/>
      <c r="I105" s="204"/>
      <c r="J105" s="204"/>
      <c r="K105" s="204"/>
      <c r="L105" s="204"/>
      <c r="M105" s="204"/>
      <c r="N105" s="205"/>
    </row>
    <row r="106" spans="2:14">
      <c r="B106" s="206"/>
      <c r="C106" s="207"/>
      <c r="D106" s="207"/>
      <c r="E106" s="207"/>
      <c r="F106" s="207"/>
      <c r="G106" s="207"/>
      <c r="H106" s="207"/>
      <c r="I106" s="207"/>
      <c r="J106" s="207"/>
      <c r="K106" s="207"/>
      <c r="L106" s="207"/>
      <c r="M106" s="207"/>
      <c r="N106" s="208"/>
    </row>
    <row r="107" spans="2:14">
      <c r="B107" s="206"/>
      <c r="C107" s="207"/>
      <c r="D107" s="207"/>
      <c r="E107" s="207"/>
      <c r="F107" s="207"/>
      <c r="G107" s="207"/>
      <c r="H107" s="207"/>
      <c r="I107" s="207"/>
      <c r="J107" s="207"/>
      <c r="K107" s="207"/>
      <c r="L107" s="207"/>
      <c r="M107" s="207"/>
      <c r="N107" s="208"/>
    </row>
    <row r="108" spans="2:14">
      <c r="B108" s="206"/>
      <c r="C108" s="207"/>
      <c r="D108" s="207"/>
      <c r="E108" s="207"/>
      <c r="F108" s="207"/>
      <c r="G108" s="207"/>
      <c r="H108" s="207"/>
      <c r="I108" s="207"/>
      <c r="J108" s="207"/>
      <c r="K108" s="207"/>
      <c r="L108" s="207"/>
      <c r="M108" s="207"/>
      <c r="N108" s="208"/>
    </row>
    <row r="109" spans="2:14" ht="15.75" thickBot="1">
      <c r="B109" s="209"/>
      <c r="C109" s="210"/>
      <c r="D109" s="210"/>
      <c r="E109" s="210"/>
      <c r="F109" s="210"/>
      <c r="G109" s="210"/>
      <c r="H109" s="210"/>
      <c r="I109" s="210"/>
      <c r="J109" s="210"/>
      <c r="K109" s="210"/>
      <c r="L109" s="210"/>
      <c r="M109" s="210"/>
      <c r="N109" s="211"/>
    </row>
    <row r="110" spans="2:14">
      <c r="B110" s="212"/>
      <c r="C110" s="213"/>
      <c r="D110" s="213"/>
      <c r="E110" s="213"/>
      <c r="F110" s="213"/>
      <c r="G110" s="213"/>
      <c r="H110" s="213"/>
      <c r="I110" s="213"/>
      <c r="J110" s="213"/>
      <c r="K110" s="213"/>
      <c r="L110" s="213"/>
      <c r="M110" s="213"/>
      <c r="N110" s="214"/>
    </row>
    <row r="111" spans="2:14">
      <c r="B111" s="198" t="s">
        <v>2098</v>
      </c>
      <c r="C111" s="31"/>
      <c r="D111" s="31"/>
      <c r="E111" s="31"/>
      <c r="F111" s="31"/>
      <c r="G111" s="31"/>
      <c r="H111" s="31"/>
      <c r="I111" s="31"/>
      <c r="J111" s="31"/>
      <c r="K111" s="31"/>
      <c r="L111" s="31"/>
      <c r="M111" s="31"/>
      <c r="N111" s="32"/>
    </row>
    <row r="112" spans="2:14" ht="15" customHeight="1">
      <c r="B112" s="797" t="s">
        <v>2099</v>
      </c>
      <c r="C112" s="798"/>
      <c r="D112" s="798"/>
      <c r="E112" s="798"/>
      <c r="F112" s="798"/>
      <c r="G112" s="798"/>
      <c r="H112" s="798"/>
      <c r="I112" s="798"/>
      <c r="J112" s="798"/>
      <c r="K112" s="798"/>
      <c r="L112" s="798"/>
      <c r="M112" s="798"/>
      <c r="N112" s="799"/>
    </row>
    <row r="113" spans="2:14" ht="15" customHeight="1">
      <c r="B113" s="797"/>
      <c r="C113" s="798"/>
      <c r="D113" s="798"/>
      <c r="E113" s="798"/>
      <c r="F113" s="798"/>
      <c r="G113" s="798"/>
      <c r="H113" s="798"/>
      <c r="I113" s="798"/>
      <c r="J113" s="798"/>
      <c r="K113" s="798"/>
      <c r="L113" s="798"/>
      <c r="M113" s="798"/>
      <c r="N113" s="799"/>
    </row>
    <row r="114" spans="2:14" ht="30" customHeight="1">
      <c r="B114" s="800" t="s">
        <v>2100</v>
      </c>
      <c r="C114" s="801"/>
      <c r="D114" s="801"/>
      <c r="E114" s="801"/>
      <c r="F114" s="801"/>
      <c r="G114" s="801"/>
      <c r="H114" s="801"/>
      <c r="I114" s="801"/>
      <c r="J114" s="801"/>
      <c r="K114" s="801"/>
      <c r="L114" s="801"/>
      <c r="M114" s="801"/>
      <c r="N114" s="802"/>
    </row>
    <row r="115" spans="2:14">
      <c r="B115" s="800"/>
      <c r="C115" s="801"/>
      <c r="D115" s="801"/>
      <c r="E115" s="801"/>
      <c r="F115" s="801"/>
      <c r="G115" s="801"/>
      <c r="H115" s="801"/>
      <c r="I115" s="801"/>
      <c r="J115" s="801"/>
      <c r="K115" s="801"/>
      <c r="L115" s="801"/>
      <c r="M115" s="801"/>
      <c r="N115" s="802"/>
    </row>
    <row r="116" spans="2:14">
      <c r="B116" s="286"/>
      <c r="C116" s="287"/>
      <c r="D116" s="287"/>
      <c r="E116" s="287"/>
      <c r="F116" s="287"/>
      <c r="G116" s="287"/>
      <c r="H116" s="287"/>
      <c r="I116" s="287"/>
      <c r="J116" s="287"/>
      <c r="K116" s="287"/>
      <c r="L116" s="287"/>
      <c r="M116" s="287"/>
      <c r="N116" s="288"/>
    </row>
    <row r="117" spans="2:14">
      <c r="B117" s="286"/>
      <c r="C117" s="287"/>
      <c r="D117" s="287"/>
      <c r="E117" s="287"/>
      <c r="F117" s="287"/>
      <c r="G117" s="287"/>
      <c r="H117" s="287"/>
      <c r="I117" s="287"/>
      <c r="J117" s="287"/>
      <c r="K117" s="287"/>
      <c r="L117" s="287"/>
      <c r="M117" s="287"/>
      <c r="N117" s="288"/>
    </row>
    <row r="118" spans="2:14">
      <c r="B118" s="286"/>
      <c r="C118" s="287"/>
      <c r="D118" s="287"/>
      <c r="E118" s="287"/>
      <c r="F118" s="287"/>
      <c r="G118" s="287"/>
      <c r="H118" s="287"/>
      <c r="I118" s="287"/>
      <c r="J118" s="287"/>
      <c r="K118" s="287"/>
      <c r="L118" s="287"/>
      <c r="M118" s="287"/>
      <c r="N118" s="288"/>
    </row>
    <row r="119" spans="2:14">
      <c r="B119" s="198"/>
      <c r="C119" s="31"/>
      <c r="D119" s="31"/>
      <c r="E119" s="31"/>
      <c r="F119" s="31"/>
      <c r="G119" s="31"/>
      <c r="H119" s="31"/>
      <c r="I119" s="31"/>
      <c r="J119" s="31"/>
      <c r="K119" s="31"/>
      <c r="L119" s="31"/>
      <c r="M119" s="31"/>
      <c r="N119" s="32"/>
    </row>
    <row r="120" spans="2:14">
      <c r="B120" s="16"/>
      <c r="C120" s="12"/>
      <c r="D120" s="12"/>
      <c r="E120" s="12" t="s">
        <v>2093</v>
      </c>
      <c r="F120" s="53"/>
      <c r="G120" s="53"/>
      <c r="H120" s="12"/>
      <c r="I120" s="12"/>
      <c r="J120" s="12"/>
      <c r="K120" s="12"/>
      <c r="L120" s="12"/>
      <c r="M120" s="12"/>
      <c r="N120" s="17"/>
    </row>
    <row r="121" spans="2:14">
      <c r="B121" s="16"/>
      <c r="C121" s="12"/>
      <c r="D121" s="12"/>
      <c r="E121" s="54" t="s">
        <v>2094</v>
      </c>
      <c r="F121" s="12"/>
      <c r="G121" s="12"/>
      <c r="H121" s="54"/>
      <c r="I121" s="54"/>
      <c r="J121" s="54"/>
      <c r="K121" s="12"/>
      <c r="L121" s="12"/>
      <c r="M121" s="12"/>
      <c r="N121" s="17"/>
    </row>
    <row r="122" spans="2:14">
      <c r="B122" s="16"/>
      <c r="C122" s="12"/>
      <c r="D122" s="12"/>
      <c r="E122" s="55" t="s">
        <v>2101</v>
      </c>
      <c r="F122" s="12"/>
      <c r="G122" s="12"/>
      <c r="H122" s="55"/>
      <c r="I122" s="55"/>
      <c r="J122" s="55"/>
      <c r="K122" s="12"/>
      <c r="L122" s="12"/>
      <c r="M122" s="12"/>
      <c r="N122" s="17"/>
    </row>
    <row r="123" spans="2:14">
      <c r="B123" s="56"/>
      <c r="C123" s="31"/>
      <c r="D123" s="31"/>
      <c r="E123" s="12" t="s">
        <v>2096</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2102</v>
      </c>
      <c r="C125" s="55"/>
      <c r="D125" s="55"/>
      <c r="E125" s="12"/>
      <c r="F125" s="12"/>
      <c r="G125" s="12"/>
      <c r="H125" s="12"/>
      <c r="I125" s="12"/>
      <c r="J125" s="736"/>
      <c r="K125" s="736"/>
      <c r="L125" s="736"/>
      <c r="M125" s="736"/>
      <c r="N125" s="737"/>
    </row>
    <row r="126" spans="2:14" ht="15.75" customHeight="1" thickBot="1">
      <c r="B126" s="216" t="s">
        <v>2103</v>
      </c>
      <c r="C126" s="343"/>
      <c r="D126" s="343"/>
      <c r="E126" s="57"/>
      <c r="F126" s="57"/>
      <c r="G126" s="57"/>
      <c r="H126" s="57"/>
      <c r="I126" s="57"/>
      <c r="J126" s="738"/>
      <c r="K126" s="738"/>
      <c r="L126" s="738"/>
      <c r="M126" s="738"/>
      <c r="N126" s="739"/>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topLeftCell="A61" zoomScale="78" zoomScaleNormal="78" workbookViewId="0"/>
  </sheetViews>
  <sheetFormatPr baseColWidth="10" defaultColWidth="11.42578125"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5.75" hidden="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374</v>
      </c>
      <c r="C31" s="81" t="s">
        <v>2203</v>
      </c>
      <c r="D31" s="82"/>
      <c r="E31" s="82"/>
      <c r="F31" s="82"/>
      <c r="G31" s="82"/>
      <c r="H31" s="82"/>
      <c r="I31" s="82"/>
      <c r="J31" s="83"/>
      <c r="K31" s="263"/>
      <c r="L31" s="261" t="s">
        <v>24</v>
      </c>
      <c r="M31" s="180"/>
      <c r="N31" s="84"/>
    </row>
    <row r="32" spans="1:14" ht="8.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782</v>
      </c>
      <c r="B36" s="772" t="str">
        <f>VLOOKUP(A36,EQUIPOS!A6:D154,3,FALSE)</f>
        <v xml:space="preserve">Aspersor manual
</v>
      </c>
      <c r="C36" s="773"/>
      <c r="D36" s="773"/>
      <c r="E36" s="773"/>
      <c r="F36" s="773"/>
      <c r="G36" s="773"/>
      <c r="H36" s="774"/>
      <c r="I36" s="222"/>
      <c r="J36" s="223"/>
      <c r="K36" s="224">
        <f>VLOOKUP(A36,EQUIPOS!A6:D163,4,FALSE)</f>
        <v>1956.597503596809</v>
      </c>
      <c r="L36" s="225"/>
      <c r="M36" s="226">
        <v>6.25</v>
      </c>
      <c r="N36" s="227">
        <f t="shared" ref="N36:N41" si="0">K36/M36</f>
        <v>313.05560057548945</v>
      </c>
    </row>
    <row r="37" spans="1:14">
      <c r="A37" s="113" t="s">
        <v>845</v>
      </c>
      <c r="B37" s="772" t="str">
        <f>VLOOKUP(A37,EQUIPOS!A7:D154,3,FALSE)</f>
        <v xml:space="preserve">Compresor (barrido y soplado)
</v>
      </c>
      <c r="C37" s="773"/>
      <c r="D37" s="773"/>
      <c r="E37" s="773"/>
      <c r="F37" s="773"/>
      <c r="G37" s="773"/>
      <c r="H37" s="774"/>
      <c r="I37" s="222"/>
      <c r="J37" s="223"/>
      <c r="K37" s="224">
        <f>VLOOKUP(A37,EQUIPOS!A7:D164,4,FALSE)</f>
        <v>67299.216316844628</v>
      </c>
      <c r="L37" s="225"/>
      <c r="M37" s="226">
        <v>50</v>
      </c>
      <c r="N37" s="227">
        <f t="shared" si="0"/>
        <v>1345.9843263368925</v>
      </c>
    </row>
    <row r="38" spans="1:14">
      <c r="A38" t="s">
        <v>855</v>
      </c>
      <c r="B38" s="772" t="str">
        <f>VLOOKUP(A38,EQUIPOS!A8:D154,3,FALSE)</f>
        <v>Cortadora de pavimento, Máxima profundidad de corte: 160 mm. Capacidad de disco: desde 12´´ hasta 18´´ de diámetro. Peso operacional: 135 kg, 13.5 hp de potencia</v>
      </c>
      <c r="C38" s="773"/>
      <c r="D38" s="773"/>
      <c r="E38" s="773"/>
      <c r="F38" s="773"/>
      <c r="G38" s="773"/>
      <c r="H38" s="774"/>
      <c r="I38" s="222"/>
      <c r="J38" s="223"/>
      <c r="K38" s="224">
        <f>VLOOKUP(A38,EQUIPOS!A8:D165,4,FALSE)</f>
        <v>15628.258944519033</v>
      </c>
      <c r="L38" s="225"/>
      <c r="M38" s="226">
        <v>3.75</v>
      </c>
      <c r="N38" s="227">
        <f t="shared" si="0"/>
        <v>4167.5357185384091</v>
      </c>
    </row>
    <row r="39" spans="1:14">
      <c r="A39" t="s">
        <v>909</v>
      </c>
      <c r="B39" s="772" t="str">
        <f>VLOOKUP(A39,EQUIPOS!A9:D154,3,FALSE)</f>
        <v xml:space="preserve">Formaleta metálica (concreto hidráulico)
</v>
      </c>
      <c r="C39" s="773"/>
      <c r="D39" s="773"/>
      <c r="E39" s="773"/>
      <c r="F39" s="773"/>
      <c r="G39" s="773"/>
      <c r="H39" s="774"/>
      <c r="I39" s="222"/>
      <c r="J39" s="223"/>
      <c r="K39" s="224">
        <f>VLOOKUP(A39,EQUIPOS!A9:D166,4,FALSE)</f>
        <v>2898.8140177564997</v>
      </c>
      <c r="L39" s="225"/>
      <c r="M39" s="226">
        <v>6.25</v>
      </c>
      <c r="N39" s="227">
        <f t="shared" si="0"/>
        <v>463.81024284103995</v>
      </c>
    </row>
    <row r="40" spans="1:14">
      <c r="A40" t="s">
        <v>993</v>
      </c>
      <c r="B40" s="772" t="str">
        <f>VLOOKUP(A40,EQUIPOS!A10:D154,3,FALSE)</f>
        <v>Regla vibratoria, de longitud de 3 a 5 m, motor de 3600 rpm, potencia 6 HP</v>
      </c>
      <c r="C40" s="773"/>
      <c r="D40" s="773"/>
      <c r="E40" s="773"/>
      <c r="F40" s="773"/>
      <c r="G40" s="773"/>
      <c r="H40" s="774"/>
      <c r="I40" s="222"/>
      <c r="J40" s="223"/>
      <c r="K40" s="224">
        <f>VLOOKUP(A40,EQUIPOS!A10:D167,4,FALSE)</f>
        <v>8132.039109755533</v>
      </c>
      <c r="L40" s="225"/>
      <c r="M40" s="226">
        <v>6.25</v>
      </c>
      <c r="N40" s="227">
        <f t="shared" si="0"/>
        <v>1301.1262575608853</v>
      </c>
    </row>
    <row r="41" spans="1:14">
      <c r="A41" t="s">
        <v>1067</v>
      </c>
      <c r="B41" s="772" t="str">
        <f>VLOOKUP(A41,EQUIPOS!A11:D155,3,FALSE)</f>
        <v>Vibrador de concreto, Motor de 3 hp a 18.000 rpm Mangueras de 4 mt</v>
      </c>
      <c r="C41" s="773"/>
      <c r="D41" s="773"/>
      <c r="E41" s="773"/>
      <c r="F41" s="773"/>
      <c r="G41" s="773"/>
      <c r="H41" s="774"/>
      <c r="I41" s="222"/>
      <c r="J41" s="223"/>
      <c r="K41" s="224">
        <f>VLOOKUP(A41,EQUIPOS!A11:D168,4,FALSE)</f>
        <v>6671.1228334732732</v>
      </c>
      <c r="L41" s="225"/>
      <c r="M41" s="226">
        <v>6.25</v>
      </c>
      <c r="N41" s="227">
        <f t="shared" si="0"/>
        <v>1067.3796533557238</v>
      </c>
    </row>
    <row r="42" spans="1:14">
      <c r="B42" s="275"/>
      <c r="C42" s="276"/>
      <c r="D42" s="276"/>
      <c r="E42" s="276"/>
      <c r="F42" s="276"/>
      <c r="G42" s="276"/>
      <c r="H42" s="277"/>
      <c r="I42" s="222"/>
      <c r="J42" s="223"/>
      <c r="K42" s="224"/>
      <c r="L42" s="225"/>
      <c r="M42" s="226"/>
      <c r="N42" s="227"/>
    </row>
    <row r="43" spans="1:14">
      <c r="B43" s="275"/>
      <c r="C43" s="276"/>
      <c r="D43" s="276"/>
      <c r="E43" s="276"/>
      <c r="F43" s="276"/>
      <c r="G43" s="276"/>
      <c r="H43" s="277"/>
      <c r="I43" s="222"/>
      <c r="J43" s="223"/>
      <c r="K43" s="224"/>
      <c r="L43" s="225"/>
      <c r="M43" s="226"/>
      <c r="N43" s="227"/>
    </row>
    <row r="44" spans="1:14">
      <c r="B44" s="772"/>
      <c r="C44" s="773"/>
      <c r="D44" s="773"/>
      <c r="E44" s="773"/>
      <c r="F44" s="773"/>
      <c r="G44" s="773"/>
      <c r="H44" s="774"/>
      <c r="I44" s="775"/>
      <c r="J44" s="756"/>
      <c r="K44" s="224"/>
      <c r="L44" s="776"/>
      <c r="M44" s="777"/>
      <c r="N44" s="227"/>
    </row>
    <row r="45" spans="1:14">
      <c r="B45" s="772"/>
      <c r="C45" s="773"/>
      <c r="D45" s="773"/>
      <c r="E45" s="778"/>
      <c r="F45" s="773"/>
      <c r="G45" s="773"/>
      <c r="H45" s="774"/>
      <c r="I45" s="36"/>
      <c r="J45" s="37"/>
      <c r="K45" s="229"/>
      <c r="L45" s="231"/>
      <c r="M45" s="232"/>
      <c r="N45" s="233"/>
    </row>
    <row r="46" spans="1:14">
      <c r="B46" s="779" t="s">
        <v>2105</v>
      </c>
      <c r="C46" s="780"/>
      <c r="D46" s="780"/>
      <c r="E46" s="38"/>
      <c r="F46" s="39"/>
      <c r="G46" s="39"/>
      <c r="H46" s="40"/>
      <c r="I46" s="36"/>
      <c r="J46" s="37"/>
      <c r="K46" s="234"/>
      <c r="L46" s="231"/>
      <c r="M46" s="351">
        <v>0.1</v>
      </c>
      <c r="N46" s="295">
        <f>N83*M46</f>
        <v>1089.639417228816</v>
      </c>
    </row>
    <row r="47" spans="1:14" ht="15.75" thickBot="1">
      <c r="B47" s="772"/>
      <c r="C47" s="773"/>
      <c r="D47" s="773"/>
      <c r="E47" s="773"/>
      <c r="F47" s="773"/>
      <c r="G47" s="773"/>
      <c r="H47" s="774"/>
      <c r="I47" s="781"/>
      <c r="J47" s="782"/>
      <c r="K47" s="41"/>
      <c r="L47" s="783"/>
      <c r="M47" s="784"/>
      <c r="N47" s="105"/>
    </row>
    <row r="48" spans="1:14" ht="15.75" thickBot="1">
      <c r="B48" s="759" t="s">
        <v>2072</v>
      </c>
      <c r="C48" s="760"/>
      <c r="D48" s="760"/>
      <c r="E48" s="760"/>
      <c r="F48" s="760"/>
      <c r="G48" s="760"/>
      <c r="H48" s="760"/>
      <c r="I48" s="760"/>
      <c r="J48" s="760"/>
      <c r="K48" s="760"/>
      <c r="L48" s="760"/>
      <c r="M48" s="761"/>
      <c r="N48" s="344">
        <f>SUM(N36:N47)</f>
        <v>9748.5312164372572</v>
      </c>
    </row>
    <row r="49" spans="1:14">
      <c r="B49" s="235"/>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750" t="s">
        <v>2063</v>
      </c>
      <c r="C52" s="751"/>
      <c r="D52" s="751"/>
      <c r="E52" s="751"/>
      <c r="F52" s="751"/>
      <c r="G52" s="751"/>
      <c r="H52" s="751"/>
      <c r="I52" s="752"/>
      <c r="J52" s="270" t="s">
        <v>2065</v>
      </c>
      <c r="K52" s="85" t="s">
        <v>2066</v>
      </c>
      <c r="L52" s="753" t="s">
        <v>2074</v>
      </c>
      <c r="M52" s="752"/>
      <c r="N52" s="86" t="s">
        <v>2071</v>
      </c>
    </row>
    <row r="53" spans="1:14">
      <c r="A53" s="108" t="s">
        <v>1184</v>
      </c>
      <c r="B53" s="43" t="str">
        <f>VLOOKUP(A53,MATERIALES!A5:D373,3,FALSE)</f>
        <v>Barras de transferencia de carga (1'')</v>
      </c>
      <c r="C53" s="236"/>
      <c r="D53" s="236"/>
      <c r="E53" s="236"/>
      <c r="F53" s="236"/>
      <c r="G53" s="236"/>
      <c r="H53" s="236"/>
      <c r="I53" s="223"/>
      <c r="J53" s="200" t="s">
        <v>128</v>
      </c>
      <c r="K53" s="237">
        <v>6.1342592592592586</v>
      </c>
      <c r="L53" s="222"/>
      <c r="M53" s="352">
        <f>VLOOKUP(A53,MATERIALES!A5:D396,4,FALSE)</f>
        <v>4186.0122624076703</v>
      </c>
      <c r="N53" s="227">
        <f>K53*M53</f>
        <v>25678.084480047048</v>
      </c>
    </row>
    <row r="54" spans="1:14">
      <c r="A54" s="108" t="s">
        <v>1090</v>
      </c>
      <c r="B54" s="43" t="str">
        <f>VLOOKUP(A54,MATERIALES!A6:D373,3,FALSE)</f>
        <v>Aditivo Acelerante de Fraguado</v>
      </c>
      <c r="C54" s="236"/>
      <c r="D54" s="236"/>
      <c r="E54" s="236"/>
      <c r="F54" s="236"/>
      <c r="G54" s="236"/>
      <c r="H54" s="236"/>
      <c r="I54" s="223"/>
      <c r="J54" s="200" t="s">
        <v>128</v>
      </c>
      <c r="K54" s="237">
        <v>1.1200000000000001</v>
      </c>
      <c r="L54" s="222"/>
      <c r="M54" s="352">
        <f>VLOOKUP(A54,MATERIALES!A6:D397,4,FALSE)</f>
        <v>16793.689584740656</v>
      </c>
      <c r="N54" s="227">
        <f>K54*M54</f>
        <v>18808.932334909536</v>
      </c>
    </row>
    <row r="55" spans="1:14">
      <c r="A55" s="108" t="s">
        <v>1186</v>
      </c>
      <c r="B55" s="43" t="str">
        <f>VLOOKUP(A55,MATERIALES!A6:D373,3,FALSE)</f>
        <v>Barras de unión de 1/2´´</v>
      </c>
      <c r="C55" s="236"/>
      <c r="D55" s="236"/>
      <c r="E55" s="236"/>
      <c r="F55" s="236"/>
      <c r="G55" s="236"/>
      <c r="H55" s="236"/>
      <c r="I55" s="223"/>
      <c r="J55" s="200" t="s">
        <v>128</v>
      </c>
      <c r="K55" s="237">
        <v>0.37037037037037041</v>
      </c>
      <c r="L55" s="222"/>
      <c r="M55" s="352">
        <f>VLOOKUP(A55,MATERIALES!A6:D398,4,FALSE)</f>
        <v>3796.24929553317</v>
      </c>
      <c r="N55" s="227">
        <f>K55*M55</f>
        <v>1406.0182576048778</v>
      </c>
    </row>
    <row r="56" spans="1:14">
      <c r="A56" s="108" t="s">
        <v>1258</v>
      </c>
      <c r="B56" s="43" t="str">
        <f>VLOOKUP(A56,MATERIALES!A6:D373,3,FALSE)</f>
        <v>Cintilla De Poliuretano (Sikarod) (Pavimentos De Concreto Hidráulico)</v>
      </c>
      <c r="C56" s="236"/>
      <c r="D56" s="236"/>
      <c r="E56" s="236"/>
      <c r="F56" s="236"/>
      <c r="G56" s="236"/>
      <c r="H56" s="236"/>
      <c r="I56" s="223"/>
      <c r="J56" s="200" t="s">
        <v>32</v>
      </c>
      <c r="K56" s="237">
        <v>1.1111111111111112</v>
      </c>
      <c r="L56" s="222"/>
      <c r="M56" s="352">
        <f>VLOOKUP(A56,MATERIALES!A6:D399,4,FALSE)</f>
        <v>1025.4799156046006</v>
      </c>
      <c r="N56" s="227">
        <f>K56*M56</f>
        <v>1139.4221284495563</v>
      </c>
    </row>
    <row r="57" spans="1:14">
      <c r="A57" s="108" t="s">
        <v>1664</v>
      </c>
      <c r="B57" s="754" t="str">
        <f>VLOOKUP(A57,MATERIALES!A7:D373,3,FALSE)</f>
        <v>Sello de silicona o sellador autonivelante</v>
      </c>
      <c r="C57" s="755" t="e">
        <f>VLOOKUP(B57,MATERIALES!B7:E373,3,FALSE)</f>
        <v>#N/A</v>
      </c>
      <c r="D57" s="755" t="e">
        <f>VLOOKUP(C57,MATERIALES!C7:F373,3,FALSE)</f>
        <v>#N/A</v>
      </c>
      <c r="E57" s="755" t="e">
        <f>VLOOKUP(D57,MATERIALES!D7:G373,3,FALSE)</f>
        <v>#N/A</v>
      </c>
      <c r="F57" s="755" t="e">
        <f>VLOOKUP(E57,MATERIALES!E7:H373,3,FALSE)</f>
        <v>#N/A</v>
      </c>
      <c r="G57" s="755" t="e">
        <f>VLOOKUP(F57,MATERIALES!F7:I373,3,FALSE)</f>
        <v>#N/A</v>
      </c>
      <c r="H57" s="755" t="e">
        <f>VLOOKUP(G57,MATERIALES!G7:J373,3,FALSE)</f>
        <v>#N/A</v>
      </c>
      <c r="I57" s="755" t="e">
        <f>VLOOKUP(H57,MATERIALES!H7:K373,3,FALSE)</f>
        <v>#N/A</v>
      </c>
      <c r="J57" s="266" t="s">
        <v>32</v>
      </c>
      <c r="K57" s="44">
        <v>1.1111111111111112</v>
      </c>
      <c r="L57" s="763">
        <f>VLOOKUP(A57,MATERIALES!A4:D373,4,FALSE)</f>
        <v>6436.3155292735573</v>
      </c>
      <c r="M57" s="764"/>
      <c r="N57" s="227">
        <f>K57*L57</f>
        <v>7151.4616991928415</v>
      </c>
    </row>
    <row r="58" spans="1:14">
      <c r="A58" s="108" t="s">
        <v>1159</v>
      </c>
      <c r="B58" s="271" t="str">
        <f>VLOOKUP(A58,MATERIALES!A8:D373,3,FALSE)</f>
        <v>Antisol blanco (presentación 20 kg)</v>
      </c>
      <c r="C58" s="272"/>
      <c r="D58" s="272"/>
      <c r="E58" s="272"/>
      <c r="F58" s="272"/>
      <c r="G58" s="272"/>
      <c r="H58" s="272"/>
      <c r="I58" s="272"/>
      <c r="J58" s="266" t="s">
        <v>128</v>
      </c>
      <c r="K58" s="44">
        <v>1.1200000000000001</v>
      </c>
      <c r="L58" s="365"/>
      <c r="M58" s="364">
        <f>VLOOKUP(A58,MATERIALES!A8:D401,4,FALSE)</f>
        <v>6558.3153616344371</v>
      </c>
      <c r="N58" s="227">
        <f>K58*M58</f>
        <v>7345.3132050305703</v>
      </c>
    </row>
    <row r="59" spans="1:14">
      <c r="A59" t="s">
        <v>1274</v>
      </c>
      <c r="B59" s="271" t="str">
        <f>VLOOKUP(A59,MATERIALES!A9:D373,3,FALSE)</f>
        <v>Concreto hidráulico para pavimento MR-43</v>
      </c>
      <c r="C59" s="272"/>
      <c r="D59" s="272"/>
      <c r="E59" s="272"/>
      <c r="F59" s="272"/>
      <c r="G59" s="272"/>
      <c r="H59" s="272"/>
      <c r="I59" s="272"/>
      <c r="J59" s="266" t="s">
        <v>24</v>
      </c>
      <c r="K59" s="44">
        <v>1.01</v>
      </c>
      <c r="L59" s="365"/>
      <c r="M59" s="364">
        <f>VLOOKUP(A59,MATERIALES!A9:D402,4,FALSE)</f>
        <v>563575.95450122212</v>
      </c>
      <c r="N59" s="227">
        <f>K59*M59</f>
        <v>569211.71404623438</v>
      </c>
    </row>
    <row r="60" spans="1:14" ht="15.75" thickBot="1">
      <c r="B60" s="264"/>
      <c r="C60" s="265"/>
      <c r="D60" s="265"/>
      <c r="E60" s="265"/>
      <c r="F60" s="265"/>
      <c r="G60" s="265"/>
      <c r="H60" s="265"/>
      <c r="I60" s="265"/>
      <c r="J60" s="124"/>
      <c r="K60" s="124"/>
      <c r="L60" s="280"/>
      <c r="M60" s="279"/>
      <c r="N60" s="125"/>
    </row>
    <row r="61" spans="1:14" ht="15.75" thickBot="1">
      <c r="B61" s="759" t="s">
        <v>2072</v>
      </c>
      <c r="C61" s="760"/>
      <c r="D61" s="760"/>
      <c r="E61" s="760"/>
      <c r="F61" s="760"/>
      <c r="G61" s="760"/>
      <c r="H61" s="760"/>
      <c r="I61" s="760"/>
      <c r="J61" s="760"/>
      <c r="K61" s="760"/>
      <c r="L61" s="760"/>
      <c r="M61" s="761"/>
      <c r="N61" s="344">
        <f>SUM(N53:N60)</f>
        <v>630740.94615146879</v>
      </c>
    </row>
    <row r="62" spans="1:14">
      <c r="B62" s="33"/>
      <c r="C62" s="34"/>
      <c r="D62" s="34"/>
      <c r="E62" s="34"/>
      <c r="F62" s="34"/>
      <c r="G62" s="34"/>
      <c r="H62" s="34"/>
      <c r="I62" s="34"/>
      <c r="J62" s="34"/>
      <c r="K62" s="34"/>
      <c r="L62" s="34"/>
      <c r="M62" s="34"/>
      <c r="N62" s="35"/>
    </row>
    <row r="63" spans="1:14">
      <c r="B63" s="64" t="s">
        <v>2075</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268" t="s">
        <v>2076</v>
      </c>
      <c r="C65" s="269"/>
      <c r="D65" s="269"/>
      <c r="E65" s="269"/>
      <c r="F65" s="269"/>
      <c r="G65" s="269"/>
      <c r="H65" s="73" t="s">
        <v>2065</v>
      </c>
      <c r="I65" s="74" t="s">
        <v>2077</v>
      </c>
      <c r="J65" s="75" t="s">
        <v>2106</v>
      </c>
      <c r="K65" s="73" t="s">
        <v>2107</v>
      </c>
      <c r="L65" s="762" t="s">
        <v>2080</v>
      </c>
      <c r="M65" s="735"/>
      <c r="N65" s="76" t="s">
        <v>2071</v>
      </c>
    </row>
    <row r="66" spans="1:15">
      <c r="A66" t="s">
        <v>1846</v>
      </c>
      <c r="B66" s="46" t="str">
        <f>VLOOKUP(A66,TRANSPORTE!A5:D117,3,FALSE)</f>
        <v>Transporte de concreto</v>
      </c>
      <c r="C66" s="272"/>
      <c r="D66" s="272"/>
      <c r="E66" s="272"/>
      <c r="F66" s="272"/>
      <c r="G66" s="272"/>
      <c r="H66" s="266" t="s">
        <v>2122</v>
      </c>
      <c r="I66" s="234">
        <v>1.01</v>
      </c>
      <c r="J66" s="241">
        <v>1</v>
      </c>
      <c r="K66" s="234">
        <f>I66*J66</f>
        <v>1.01</v>
      </c>
      <c r="L66" s="763">
        <f>VLOOKUP(A66,TRANSPORTE!A5:D117,4,FALSE)</f>
        <v>1355.0479121462611</v>
      </c>
      <c r="M66" s="764"/>
      <c r="N66" s="242">
        <f>K66*L66</f>
        <v>1368.5983912677236</v>
      </c>
    </row>
    <row r="67" spans="1:15">
      <c r="B67" s="46"/>
      <c r="C67" s="47"/>
      <c r="D67" s="47"/>
      <c r="E67" s="47"/>
      <c r="F67" s="47"/>
      <c r="G67" s="47"/>
      <c r="H67" s="243"/>
      <c r="I67" s="234"/>
      <c r="J67" s="234"/>
      <c r="K67" s="234"/>
      <c r="L67" s="244"/>
      <c r="M67" s="245"/>
      <c r="N67" s="246"/>
    </row>
    <row r="68" spans="1:15">
      <c r="B68" s="46"/>
      <c r="C68" s="47"/>
      <c r="D68" s="47"/>
      <c r="E68" s="47"/>
      <c r="F68" s="47"/>
      <c r="G68" s="47"/>
      <c r="H68" s="243"/>
      <c r="I68" s="234"/>
      <c r="J68" s="234"/>
      <c r="K68" s="234"/>
      <c r="L68" s="244"/>
      <c r="M68" s="245"/>
      <c r="N68" s="246"/>
    </row>
    <row r="69" spans="1:15">
      <c r="B69" s="46"/>
      <c r="C69" s="47"/>
      <c r="D69" s="47"/>
      <c r="E69" s="47"/>
      <c r="F69" s="47"/>
      <c r="G69" s="47"/>
      <c r="H69" s="243"/>
      <c r="I69" s="234"/>
      <c r="J69" s="234"/>
      <c r="K69" s="234"/>
      <c r="L69" s="244"/>
      <c r="M69" s="245"/>
      <c r="N69" s="246"/>
    </row>
    <row r="70" spans="1:15">
      <c r="B70" s="46"/>
      <c r="C70" s="47"/>
      <c r="D70" s="47"/>
      <c r="E70" s="47"/>
      <c r="F70" s="47"/>
      <c r="G70" s="47"/>
      <c r="H70" s="243"/>
      <c r="I70" s="234"/>
      <c r="J70" s="234"/>
      <c r="K70" s="234"/>
      <c r="L70" s="244"/>
      <c r="M70" s="245"/>
      <c r="N70" s="246"/>
    </row>
    <row r="71" spans="1:15" ht="15.75" thickBot="1">
      <c r="B71" s="264"/>
      <c r="C71" s="265"/>
      <c r="D71" s="265"/>
      <c r="E71" s="265"/>
      <c r="F71" s="265"/>
      <c r="G71" s="265"/>
      <c r="H71" s="48"/>
      <c r="I71" s="124"/>
      <c r="J71" s="124"/>
      <c r="K71" s="124"/>
      <c r="L71" s="748"/>
      <c r="M71" s="749"/>
      <c r="N71" s="125"/>
    </row>
    <row r="72" spans="1:15" ht="15.75" thickBot="1">
      <c r="B72" s="765" t="s">
        <v>2072</v>
      </c>
      <c r="C72" s="766"/>
      <c r="D72" s="766"/>
      <c r="E72" s="766"/>
      <c r="F72" s="766"/>
      <c r="G72" s="766"/>
      <c r="H72" s="766"/>
      <c r="I72" s="766"/>
      <c r="J72" s="766"/>
      <c r="K72" s="766"/>
      <c r="L72" s="766"/>
      <c r="M72" s="767"/>
      <c r="N72" s="104">
        <f>N66+N67+N68+N69+N70</f>
        <v>1368.5983912677236</v>
      </c>
    </row>
    <row r="73" spans="1:15">
      <c r="B73" s="33"/>
      <c r="C73" s="34"/>
      <c r="D73" s="34"/>
      <c r="E73" s="34"/>
      <c r="F73" s="34"/>
      <c r="G73" s="34"/>
      <c r="H73" s="34"/>
      <c r="I73" s="34"/>
      <c r="J73" s="34"/>
      <c r="K73" s="34"/>
      <c r="L73" s="34"/>
      <c r="M73" s="34"/>
      <c r="N73" s="35"/>
    </row>
    <row r="74" spans="1:15">
      <c r="B74" s="64" t="s">
        <v>2081</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785" t="s">
        <v>2108</v>
      </c>
      <c r="C76" s="786"/>
      <c r="D76" s="786"/>
      <c r="E76" s="786"/>
      <c r="F76" s="786"/>
      <c r="G76" s="786"/>
      <c r="H76" s="786"/>
      <c r="I76" s="73" t="s">
        <v>2082</v>
      </c>
      <c r="J76" s="75" t="s">
        <v>2109</v>
      </c>
      <c r="K76" s="74" t="s">
        <v>2084</v>
      </c>
      <c r="L76" s="787" t="s">
        <v>2070</v>
      </c>
      <c r="M76" s="788"/>
      <c r="N76" s="98" t="s">
        <v>2071</v>
      </c>
    </row>
    <row r="77" spans="1:15">
      <c r="A77" s="141" t="s">
        <v>716</v>
      </c>
      <c r="B77" s="49" t="str">
        <f>VLOOKUP(A77,'MANO DE OBRA'!A8:D68,3,FALSE)</f>
        <v>Obrero (7)</v>
      </c>
      <c r="C77" s="47"/>
      <c r="D77" s="47"/>
      <c r="E77" s="47"/>
      <c r="F77" s="47"/>
      <c r="G77" s="47"/>
      <c r="H77" s="47"/>
      <c r="I77" s="247">
        <f>K77/J77*100</f>
        <v>236828.89999999997</v>
      </c>
      <c r="J77" s="248">
        <v>185</v>
      </c>
      <c r="K77" s="249">
        <f>VLOOKUP(A77,'MANO DE OBRA'!A8:D99,4,FALSE)</f>
        <v>438133.46499999997</v>
      </c>
      <c r="L77" s="50"/>
      <c r="M77" s="250">
        <v>50</v>
      </c>
      <c r="N77" s="345">
        <f>K77/M77</f>
        <v>8762.6692999999996</v>
      </c>
      <c r="O77" s="106"/>
    </row>
    <row r="78" spans="1:15">
      <c r="A78" s="141" t="s">
        <v>728</v>
      </c>
      <c r="B78" s="49" t="str">
        <f>VLOOKUP(A78,'MANO DE OBRA'!A8:D69,3,FALSE)</f>
        <v>Oficial</v>
      </c>
      <c r="C78" s="47"/>
      <c r="D78" s="47"/>
      <c r="E78" s="47"/>
      <c r="F78" s="47"/>
      <c r="G78" s="47"/>
      <c r="H78" s="47"/>
      <c r="I78" s="247">
        <f>K78/J78*100</f>
        <v>57668.23979157189</v>
      </c>
      <c r="J78" s="248">
        <v>185</v>
      </c>
      <c r="K78" s="249">
        <f>VLOOKUP(A78,'MANO DE OBRA'!A8:D100,4,FALSE)</f>
        <v>106686.24361440798</v>
      </c>
      <c r="L78" s="50"/>
      <c r="M78" s="254">
        <v>50</v>
      </c>
      <c r="N78" s="345">
        <f>K78/M78</f>
        <v>2133.7248722881595</v>
      </c>
    </row>
    <row r="79" spans="1:15">
      <c r="B79" s="49"/>
      <c r="C79" s="47"/>
      <c r="D79" s="47"/>
      <c r="E79" s="47"/>
      <c r="F79" s="47"/>
      <c r="G79" s="47"/>
      <c r="H79" s="47"/>
      <c r="I79" s="234"/>
      <c r="J79" s="252"/>
      <c r="K79" s="253"/>
      <c r="L79" s="50"/>
      <c r="M79" s="255"/>
      <c r="N79" s="251"/>
    </row>
    <row r="80" spans="1:15">
      <c r="B80" s="49"/>
      <c r="C80" s="47"/>
      <c r="D80" s="47"/>
      <c r="E80" s="47"/>
      <c r="F80" s="47"/>
      <c r="G80" s="47"/>
      <c r="H80" s="47"/>
      <c r="I80" s="234"/>
      <c r="J80" s="252"/>
      <c r="K80" s="253"/>
      <c r="L80" s="273"/>
      <c r="M80" s="255"/>
      <c r="N80" s="251"/>
    </row>
    <row r="81" spans="1:14">
      <c r="B81" s="49"/>
      <c r="C81" s="47"/>
      <c r="D81" s="47"/>
      <c r="E81" s="47"/>
      <c r="F81" s="47"/>
      <c r="G81" s="47"/>
      <c r="H81" s="47"/>
      <c r="I81" s="234"/>
      <c r="J81" s="252"/>
      <c r="K81" s="253"/>
      <c r="L81" s="273"/>
      <c r="M81" s="255"/>
      <c r="N81" s="251"/>
    </row>
    <row r="82" spans="1:14" ht="15.75" thickBot="1">
      <c r="B82" s="746"/>
      <c r="C82" s="747"/>
      <c r="D82" s="747"/>
      <c r="E82" s="747"/>
      <c r="F82" s="747"/>
      <c r="G82" s="747"/>
      <c r="H82" s="747"/>
      <c r="I82" s="124"/>
      <c r="J82" s="124"/>
      <c r="K82" s="124"/>
      <c r="L82" s="847"/>
      <c r="M82" s="847"/>
      <c r="N82" s="45"/>
    </row>
    <row r="83" spans="1:14" ht="15.75" thickBot="1">
      <c r="B83" s="765" t="s">
        <v>2072</v>
      </c>
      <c r="C83" s="766"/>
      <c r="D83" s="766"/>
      <c r="E83" s="766"/>
      <c r="F83" s="766"/>
      <c r="G83" s="766"/>
      <c r="H83" s="766"/>
      <c r="I83" s="766"/>
      <c r="J83" s="766"/>
      <c r="K83" s="766"/>
      <c r="L83" s="766"/>
      <c r="M83" s="767"/>
      <c r="N83" s="256">
        <f>SUM(N77:N82)</f>
        <v>10896.394172288159</v>
      </c>
    </row>
    <row r="84" spans="1:14" ht="15.75" thickBot="1">
      <c r="B84" s="33"/>
      <c r="C84" s="34"/>
      <c r="D84" s="34"/>
      <c r="E84" s="34"/>
      <c r="F84" s="34"/>
      <c r="G84" s="34"/>
      <c r="H84" s="34"/>
      <c r="I84" s="34"/>
      <c r="J84" s="34"/>
      <c r="K84" s="34"/>
      <c r="L84" s="34"/>
      <c r="M84" s="34"/>
      <c r="N84" s="35"/>
    </row>
    <row r="85" spans="1:14" ht="15.75" thickBot="1">
      <c r="B85" s="759" t="s">
        <v>2085</v>
      </c>
      <c r="C85" s="760"/>
      <c r="D85" s="760"/>
      <c r="E85" s="760"/>
      <c r="F85" s="760"/>
      <c r="G85" s="760"/>
      <c r="H85" s="760"/>
      <c r="I85" s="760"/>
      <c r="J85" s="760"/>
      <c r="K85" s="760"/>
      <c r="L85" s="760"/>
      <c r="M85" s="761"/>
      <c r="N85" s="99">
        <f>N48+N61+N72+N83</f>
        <v>652754.46993146185</v>
      </c>
    </row>
    <row r="86" spans="1:14">
      <c r="B86" s="33"/>
      <c r="C86" s="34"/>
      <c r="D86" s="34"/>
      <c r="E86" s="34"/>
      <c r="F86" s="34"/>
      <c r="G86" s="34"/>
      <c r="H86" s="34"/>
      <c r="I86" s="34"/>
      <c r="J86" s="34"/>
      <c r="K86" s="34"/>
      <c r="L86" s="34"/>
      <c r="M86" s="34"/>
      <c r="N86" s="35"/>
    </row>
    <row r="87" spans="1:14">
      <c r="B87" s="64" t="s">
        <v>2086</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750" t="s">
        <v>2110</v>
      </c>
      <c r="C89" s="751"/>
      <c r="D89" s="751"/>
      <c r="E89" s="751"/>
      <c r="F89" s="751"/>
      <c r="G89" s="751"/>
      <c r="H89" s="751"/>
      <c r="I89" s="269"/>
      <c r="J89" s="289"/>
      <c r="K89" s="257" t="s">
        <v>2087</v>
      </c>
      <c r="L89" s="789" t="s">
        <v>2088</v>
      </c>
      <c r="M89" s="790"/>
      <c r="N89" s="258"/>
    </row>
    <row r="90" spans="1:14">
      <c r="B90" s="791" t="s">
        <v>2111</v>
      </c>
      <c r="C90" s="792"/>
      <c r="D90" s="792"/>
      <c r="E90" s="792"/>
      <c r="F90" s="792"/>
      <c r="G90" s="792"/>
      <c r="H90" s="792"/>
      <c r="I90" s="87"/>
      <c r="J90" s="88"/>
      <c r="K90" s="259">
        <v>0.2</v>
      </c>
      <c r="L90" s="793">
        <f>N85*K90</f>
        <v>130550.89398629237</v>
      </c>
      <c r="M90" s="794"/>
      <c r="N90" s="51"/>
    </row>
    <row r="91" spans="1:14">
      <c r="B91" s="89" t="s">
        <v>2090</v>
      </c>
      <c r="C91" s="90"/>
      <c r="D91" s="90"/>
      <c r="E91" s="90"/>
      <c r="F91" s="90"/>
      <c r="G91" s="90"/>
      <c r="H91" s="90"/>
      <c r="I91" s="87"/>
      <c r="J91" s="88"/>
      <c r="K91" s="259">
        <v>0.05</v>
      </c>
      <c r="L91" s="793">
        <f>N85*K91</f>
        <v>32637.723496573093</v>
      </c>
      <c r="M91" s="794"/>
      <c r="N91" s="51"/>
    </row>
    <row r="92" spans="1:14" ht="15.75" thickBot="1">
      <c r="B92" s="91" t="s">
        <v>2091</v>
      </c>
      <c r="C92" s="92"/>
      <c r="D92" s="92"/>
      <c r="E92" s="92"/>
      <c r="F92" s="92"/>
      <c r="G92" s="92"/>
      <c r="H92" s="92"/>
      <c r="I92" s="93"/>
      <c r="J92" s="94"/>
      <c r="K92" s="260">
        <v>0.05</v>
      </c>
      <c r="L92" s="795">
        <f>N85*K92</f>
        <v>32637.723496573093</v>
      </c>
      <c r="M92" s="796"/>
      <c r="N92" s="51"/>
    </row>
    <row r="93" spans="1:14" ht="15.75" thickBot="1">
      <c r="B93" s="759" t="s">
        <v>2072</v>
      </c>
      <c r="C93" s="760"/>
      <c r="D93" s="760"/>
      <c r="E93" s="760"/>
      <c r="F93" s="760"/>
      <c r="G93" s="760"/>
      <c r="H93" s="760"/>
      <c r="I93" s="760"/>
      <c r="J93" s="760"/>
      <c r="K93" s="760"/>
      <c r="L93" s="760"/>
      <c r="M93" s="761"/>
      <c r="N93" s="52">
        <f>L90+L91+L92</f>
        <v>195826.34097943857</v>
      </c>
    </row>
    <row r="94" spans="1:14" ht="15.75" thickBot="1">
      <c r="B94" s="33"/>
      <c r="C94" s="34"/>
      <c r="D94" s="34"/>
      <c r="E94" s="34"/>
      <c r="F94" s="34"/>
      <c r="G94" s="34"/>
      <c r="H94" s="34"/>
      <c r="I94" s="34"/>
      <c r="J94" s="34"/>
      <c r="K94" s="34"/>
      <c r="L94" s="34"/>
      <c r="M94" s="34"/>
      <c r="N94" s="35"/>
    </row>
    <row r="95" spans="1:14" ht="15.75" thickBot="1">
      <c r="A95" t="s">
        <v>2114</v>
      </c>
      <c r="B95" s="759" t="s">
        <v>2113</v>
      </c>
      <c r="C95" s="760"/>
      <c r="D95" s="760"/>
      <c r="E95" s="760"/>
      <c r="F95" s="760"/>
      <c r="G95" s="760"/>
      <c r="H95" s="760"/>
      <c r="I95" s="760"/>
      <c r="J95" s="760"/>
      <c r="K95" s="760"/>
      <c r="L95" s="760"/>
      <c r="M95" s="761"/>
      <c r="N95" s="166">
        <f>N85+N93</f>
        <v>848580.81091090036</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2093</v>
      </c>
      <c r="F100" s="53"/>
      <c r="G100" s="53"/>
      <c r="H100" s="53"/>
      <c r="I100" s="53"/>
      <c r="J100" s="53"/>
      <c r="K100" s="12"/>
      <c r="L100" s="12"/>
      <c r="M100" s="12"/>
      <c r="N100" s="17"/>
    </row>
    <row r="101" spans="2:14">
      <c r="B101" s="16"/>
      <c r="C101" s="12"/>
      <c r="D101" s="12"/>
      <c r="E101" s="12" t="s">
        <v>2094</v>
      </c>
      <c r="F101" s="12"/>
      <c r="G101" s="12"/>
      <c r="H101" s="12"/>
      <c r="I101" s="12"/>
      <c r="J101" s="12"/>
      <c r="K101" s="12"/>
      <c r="L101" s="12"/>
      <c r="M101" s="12"/>
      <c r="N101" s="17"/>
    </row>
    <row r="102" spans="2:14">
      <c r="B102" s="16"/>
      <c r="C102" s="12"/>
      <c r="D102" s="12"/>
      <c r="E102" s="12" t="s">
        <v>2095</v>
      </c>
      <c r="F102" s="12"/>
      <c r="G102" s="12"/>
      <c r="H102" s="12"/>
      <c r="I102" s="12"/>
      <c r="J102" s="12"/>
      <c r="K102" s="12"/>
      <c r="L102" s="12"/>
      <c r="M102" s="12"/>
      <c r="N102" s="17"/>
    </row>
    <row r="103" spans="2:14">
      <c r="B103" s="16"/>
      <c r="C103" s="12"/>
      <c r="D103" s="12"/>
      <c r="E103" s="12" t="s">
        <v>2096</v>
      </c>
      <c r="F103" s="12"/>
      <c r="G103" s="12"/>
      <c r="H103" s="12"/>
      <c r="I103" s="12"/>
      <c r="J103" s="12"/>
      <c r="K103" s="12"/>
      <c r="L103" s="12"/>
      <c r="M103" s="12"/>
      <c r="N103" s="17"/>
    </row>
    <row r="104" spans="2:14" ht="15.75" thickBot="1">
      <c r="B104" s="16"/>
      <c r="C104" s="12"/>
      <c r="D104" s="12"/>
      <c r="E104" s="12"/>
      <c r="F104" s="12" t="s">
        <v>7</v>
      </c>
      <c r="G104" s="12"/>
      <c r="H104" s="12"/>
      <c r="I104" s="12"/>
      <c r="J104" s="12"/>
      <c r="K104" s="12"/>
      <c r="L104" s="12"/>
      <c r="M104" s="12"/>
      <c r="N104" s="17"/>
    </row>
    <row r="105" spans="2:14">
      <c r="B105" s="203" t="s">
        <v>2097</v>
      </c>
      <c r="C105" s="204"/>
      <c r="D105" s="204"/>
      <c r="E105" s="204"/>
      <c r="F105" s="204"/>
      <c r="G105" s="204"/>
      <c r="H105" s="204"/>
      <c r="I105" s="204"/>
      <c r="J105" s="204"/>
      <c r="K105" s="204"/>
      <c r="L105" s="204"/>
      <c r="M105" s="204"/>
      <c r="N105" s="205"/>
    </row>
    <row r="106" spans="2:14">
      <c r="B106" s="206"/>
      <c r="C106" s="207"/>
      <c r="D106" s="207"/>
      <c r="E106" s="207"/>
      <c r="F106" s="207"/>
      <c r="G106" s="207"/>
      <c r="H106" s="207"/>
      <c r="I106" s="207"/>
      <c r="J106" s="207"/>
      <c r="K106" s="207"/>
      <c r="L106" s="207"/>
      <c r="M106" s="207"/>
      <c r="N106" s="208"/>
    </row>
    <row r="107" spans="2:14">
      <c r="B107" s="206"/>
      <c r="C107" s="207"/>
      <c r="D107" s="207"/>
      <c r="E107" s="207"/>
      <c r="F107" s="207"/>
      <c r="G107" s="207"/>
      <c r="H107" s="207"/>
      <c r="I107" s="207"/>
      <c r="J107" s="207"/>
      <c r="K107" s="207"/>
      <c r="L107" s="207"/>
      <c r="M107" s="207"/>
      <c r="N107" s="208"/>
    </row>
    <row r="108" spans="2:14">
      <c r="B108" s="206"/>
      <c r="C108" s="207"/>
      <c r="D108" s="207"/>
      <c r="E108" s="207"/>
      <c r="F108" s="207"/>
      <c r="G108" s="207"/>
      <c r="H108" s="207"/>
      <c r="I108" s="207"/>
      <c r="J108" s="207"/>
      <c r="K108" s="207"/>
      <c r="L108" s="207"/>
      <c r="M108" s="207"/>
      <c r="N108" s="208"/>
    </row>
    <row r="109" spans="2:14" ht="15.75" thickBot="1">
      <c r="B109" s="209"/>
      <c r="C109" s="210"/>
      <c r="D109" s="210"/>
      <c r="E109" s="210"/>
      <c r="F109" s="210"/>
      <c r="G109" s="210"/>
      <c r="H109" s="210"/>
      <c r="I109" s="210"/>
      <c r="J109" s="210"/>
      <c r="K109" s="210"/>
      <c r="L109" s="210"/>
      <c r="M109" s="210"/>
      <c r="N109" s="211"/>
    </row>
    <row r="110" spans="2:14">
      <c r="B110" s="212"/>
      <c r="C110" s="213"/>
      <c r="D110" s="213"/>
      <c r="E110" s="213"/>
      <c r="F110" s="213"/>
      <c r="G110" s="213"/>
      <c r="H110" s="213"/>
      <c r="I110" s="213"/>
      <c r="J110" s="213"/>
      <c r="K110" s="213"/>
      <c r="L110" s="213"/>
      <c r="M110" s="213"/>
      <c r="N110" s="214"/>
    </row>
    <row r="111" spans="2:14">
      <c r="B111" s="198" t="s">
        <v>2098</v>
      </c>
      <c r="C111" s="31"/>
      <c r="D111" s="31"/>
      <c r="E111" s="31"/>
      <c r="F111" s="31"/>
      <c r="G111" s="31"/>
      <c r="H111" s="31"/>
      <c r="I111" s="31"/>
      <c r="J111" s="31"/>
      <c r="K111" s="31"/>
      <c r="L111" s="31"/>
      <c r="M111" s="31"/>
      <c r="N111" s="32"/>
    </row>
    <row r="112" spans="2:14" ht="15" customHeight="1">
      <c r="B112" s="797" t="s">
        <v>2099</v>
      </c>
      <c r="C112" s="798"/>
      <c r="D112" s="798"/>
      <c r="E112" s="798"/>
      <c r="F112" s="798"/>
      <c r="G112" s="798"/>
      <c r="H112" s="798"/>
      <c r="I112" s="798"/>
      <c r="J112" s="798"/>
      <c r="K112" s="798"/>
      <c r="L112" s="798"/>
      <c r="M112" s="798"/>
      <c r="N112" s="799"/>
    </row>
    <row r="113" spans="2:14" ht="15" customHeight="1">
      <c r="B113" s="797"/>
      <c r="C113" s="798"/>
      <c r="D113" s="798"/>
      <c r="E113" s="798"/>
      <c r="F113" s="798"/>
      <c r="G113" s="798"/>
      <c r="H113" s="798"/>
      <c r="I113" s="798"/>
      <c r="J113" s="798"/>
      <c r="K113" s="798"/>
      <c r="L113" s="798"/>
      <c r="M113" s="798"/>
      <c r="N113" s="799"/>
    </row>
    <row r="114" spans="2:14" ht="30" customHeight="1">
      <c r="B114" s="800" t="s">
        <v>2100</v>
      </c>
      <c r="C114" s="801"/>
      <c r="D114" s="801"/>
      <c r="E114" s="801"/>
      <c r="F114" s="801"/>
      <c r="G114" s="801"/>
      <c r="H114" s="801"/>
      <c r="I114" s="801"/>
      <c r="J114" s="801"/>
      <c r="K114" s="801"/>
      <c r="L114" s="801"/>
      <c r="M114" s="801"/>
      <c r="N114" s="802"/>
    </row>
    <row r="115" spans="2:14">
      <c r="B115" s="800"/>
      <c r="C115" s="801"/>
      <c r="D115" s="801"/>
      <c r="E115" s="801"/>
      <c r="F115" s="801"/>
      <c r="G115" s="801"/>
      <c r="H115" s="801"/>
      <c r="I115" s="801"/>
      <c r="J115" s="801"/>
      <c r="K115" s="801"/>
      <c r="L115" s="801"/>
      <c r="M115" s="801"/>
      <c r="N115" s="802"/>
    </row>
    <row r="116" spans="2:14">
      <c r="B116" s="286"/>
      <c r="C116" s="287"/>
      <c r="D116" s="287"/>
      <c r="E116" s="287"/>
      <c r="F116" s="287"/>
      <c r="G116" s="287"/>
      <c r="H116" s="287"/>
      <c r="I116" s="287"/>
      <c r="J116" s="287"/>
      <c r="K116" s="287"/>
      <c r="L116" s="287"/>
      <c r="M116" s="287"/>
      <c r="N116" s="288"/>
    </row>
    <row r="117" spans="2:14">
      <c r="B117" s="286"/>
      <c r="C117" s="287"/>
      <c r="D117" s="287"/>
      <c r="E117" s="287"/>
      <c r="F117" s="287"/>
      <c r="G117" s="287"/>
      <c r="H117" s="287"/>
      <c r="I117" s="287"/>
      <c r="J117" s="287"/>
      <c r="K117" s="287"/>
      <c r="L117" s="287"/>
      <c r="M117" s="287"/>
      <c r="N117" s="288"/>
    </row>
    <row r="118" spans="2:14">
      <c r="B118" s="286"/>
      <c r="C118" s="287"/>
      <c r="D118" s="287"/>
      <c r="E118" s="287"/>
      <c r="F118" s="287"/>
      <c r="G118" s="287"/>
      <c r="H118" s="287"/>
      <c r="I118" s="287"/>
      <c r="J118" s="287"/>
      <c r="K118" s="287"/>
      <c r="L118" s="287"/>
      <c r="M118" s="287"/>
      <c r="N118" s="288"/>
    </row>
    <row r="119" spans="2:14">
      <c r="B119" s="198"/>
      <c r="C119" s="31"/>
      <c r="D119" s="31"/>
      <c r="E119" s="31"/>
      <c r="F119" s="31"/>
      <c r="G119" s="31"/>
      <c r="H119" s="31"/>
      <c r="I119" s="31"/>
      <c r="J119" s="31"/>
      <c r="K119" s="31"/>
      <c r="L119" s="31"/>
      <c r="M119" s="31"/>
      <c r="N119" s="32"/>
    </row>
    <row r="120" spans="2:14">
      <c r="B120" s="16"/>
      <c r="C120" s="12"/>
      <c r="D120" s="12"/>
      <c r="E120" s="12" t="s">
        <v>2093</v>
      </c>
      <c r="F120" s="53"/>
      <c r="G120" s="53"/>
      <c r="H120" s="12"/>
      <c r="I120" s="12"/>
      <c r="J120" s="12"/>
      <c r="K120" s="12"/>
      <c r="L120" s="12"/>
      <c r="M120" s="12"/>
      <c r="N120" s="17"/>
    </row>
    <row r="121" spans="2:14">
      <c r="B121" s="16"/>
      <c r="C121" s="12"/>
      <c r="D121" s="12"/>
      <c r="E121" s="54" t="s">
        <v>2094</v>
      </c>
      <c r="F121" s="12"/>
      <c r="G121" s="12"/>
      <c r="H121" s="54"/>
      <c r="I121" s="54"/>
      <c r="J121" s="54"/>
      <c r="K121" s="12"/>
      <c r="L121" s="12"/>
      <c r="M121" s="12"/>
      <c r="N121" s="17"/>
    </row>
    <row r="122" spans="2:14">
      <c r="B122" s="16"/>
      <c r="C122" s="12"/>
      <c r="D122" s="12"/>
      <c r="E122" s="55" t="s">
        <v>2101</v>
      </c>
      <c r="F122" s="12"/>
      <c r="G122" s="12"/>
      <c r="H122" s="55"/>
      <c r="I122" s="55"/>
      <c r="J122" s="55"/>
      <c r="K122" s="12"/>
      <c r="L122" s="12"/>
      <c r="M122" s="12"/>
      <c r="N122" s="17"/>
    </row>
    <row r="123" spans="2:14">
      <c r="B123" s="56"/>
      <c r="C123" s="31"/>
      <c r="D123" s="31"/>
      <c r="E123" s="12" t="s">
        <v>2096</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2102</v>
      </c>
      <c r="C125" s="55"/>
      <c r="D125" s="55"/>
      <c r="E125" s="12"/>
      <c r="F125" s="12"/>
      <c r="G125" s="12"/>
      <c r="H125" s="12"/>
      <c r="I125" s="12"/>
      <c r="J125" s="736"/>
      <c r="K125" s="736"/>
      <c r="L125" s="736"/>
      <c r="M125" s="736"/>
      <c r="N125" s="737"/>
    </row>
    <row r="126" spans="2:14" ht="15.75" customHeight="1" thickBot="1">
      <c r="B126" s="216" t="s">
        <v>2103</v>
      </c>
      <c r="C126" s="343"/>
      <c r="D126" s="343"/>
      <c r="E126" s="57"/>
      <c r="F126" s="57"/>
      <c r="G126" s="57"/>
      <c r="H126" s="57"/>
      <c r="I126" s="57"/>
      <c r="J126" s="738"/>
      <c r="K126" s="738"/>
      <c r="L126" s="738"/>
      <c r="M126" s="738"/>
      <c r="N126" s="739"/>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29.25" customHeight="1" thickBot="1">
      <c r="A31" s="147" t="s">
        <v>21</v>
      </c>
      <c r="B31" s="80" t="s">
        <v>376</v>
      </c>
      <c r="C31" s="899" t="s">
        <v>2204</v>
      </c>
      <c r="D31" s="900"/>
      <c r="E31" s="900"/>
      <c r="F31" s="900"/>
      <c r="G31" s="900"/>
      <c r="H31" s="900"/>
      <c r="I31" s="900"/>
      <c r="J31" s="900"/>
      <c r="K31" s="409"/>
      <c r="L31" s="261" t="s">
        <v>128</v>
      </c>
      <c r="M31" s="180"/>
      <c r="N31" s="84"/>
    </row>
    <row r="32" spans="1:14" ht="13.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26"/>
      <c r="N36" s="227"/>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3"/>
      <c r="F40" s="773"/>
      <c r="G40" s="773"/>
      <c r="H40" s="774"/>
      <c r="I40" s="36"/>
      <c r="J40" s="37"/>
      <c r="K40" s="224"/>
      <c r="L40" s="231"/>
      <c r="M40" s="232"/>
      <c r="N40" s="227"/>
    </row>
    <row r="41" spans="1:14">
      <c r="B41" s="275"/>
      <c r="C41" s="276"/>
      <c r="D41" s="276"/>
      <c r="E41" s="276"/>
      <c r="F41" s="278"/>
      <c r="G41" s="278"/>
      <c r="H41" s="123"/>
      <c r="I41" s="36"/>
      <c r="J41" s="37"/>
      <c r="K41" s="229"/>
      <c r="L41" s="231"/>
      <c r="M41" s="232"/>
      <c r="N41" s="233"/>
    </row>
    <row r="42" spans="1:14">
      <c r="B42" s="779"/>
      <c r="C42" s="780"/>
      <c r="D42" s="780"/>
      <c r="E42" s="38"/>
      <c r="F42" s="39"/>
      <c r="G42" s="39"/>
      <c r="H42" s="40"/>
      <c r="I42" s="36"/>
      <c r="J42" s="37"/>
      <c r="K42" s="234"/>
      <c r="L42" s="231"/>
      <c r="M42" s="351"/>
      <c r="N42" s="295"/>
    </row>
    <row r="43" spans="1:14" ht="15.75" thickBot="1">
      <c r="B43" s="772"/>
      <c r="C43" s="773"/>
      <c r="D43" s="773"/>
      <c r="E43" s="773"/>
      <c r="F43" s="773"/>
      <c r="G43" s="773"/>
      <c r="H43" s="774"/>
      <c r="I43" s="781"/>
      <c r="J43" s="782"/>
      <c r="K43" s="41"/>
      <c r="L43" s="783"/>
      <c r="M43" s="784"/>
      <c r="N43" s="105"/>
    </row>
    <row r="44" spans="1:14" ht="15.75" thickBot="1">
      <c r="B44" s="759" t="s">
        <v>2072</v>
      </c>
      <c r="C44" s="760"/>
      <c r="D44" s="760"/>
      <c r="E44" s="760"/>
      <c r="F44" s="760"/>
      <c r="G44" s="760"/>
      <c r="H44" s="760"/>
      <c r="I44" s="760"/>
      <c r="J44" s="760"/>
      <c r="K44" s="760"/>
      <c r="L44" s="760"/>
      <c r="M44" s="761"/>
      <c r="N44" s="344"/>
    </row>
    <row r="45" spans="1:14">
      <c r="B45" s="235"/>
      <c r="C45" s="34"/>
      <c r="D45" s="34"/>
      <c r="E45" s="34"/>
      <c r="F45" s="34"/>
      <c r="G45" s="34"/>
      <c r="H45" s="34"/>
      <c r="I45" s="34"/>
      <c r="J45" s="34"/>
      <c r="K45" s="34"/>
      <c r="L45" s="34"/>
      <c r="M45" s="34"/>
      <c r="N45" s="35"/>
    </row>
    <row r="46" spans="1:14">
      <c r="B46" s="64" t="s">
        <v>2073</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750" t="s">
        <v>2063</v>
      </c>
      <c r="C48" s="751"/>
      <c r="D48" s="751"/>
      <c r="E48" s="751"/>
      <c r="F48" s="751"/>
      <c r="G48" s="751"/>
      <c r="H48" s="751"/>
      <c r="I48" s="752"/>
      <c r="J48" s="270" t="s">
        <v>2065</v>
      </c>
      <c r="K48" s="85" t="s">
        <v>2066</v>
      </c>
      <c r="L48" s="753" t="s">
        <v>2074</v>
      </c>
      <c r="M48" s="752"/>
      <c r="N48" s="86" t="s">
        <v>2071</v>
      </c>
    </row>
    <row r="49" spans="1:14">
      <c r="A49" t="s">
        <v>1248</v>
      </c>
      <c r="B49" s="43" t="str">
        <f>VLOOKUP(A49,MATERIALES!A4:D373,3,FALSE)</f>
        <v>Cemento Porthland Norma ASTM C150 Tipo _______</v>
      </c>
      <c r="C49" s="236"/>
      <c r="D49" s="236"/>
      <c r="E49" s="236"/>
      <c r="F49" s="236"/>
      <c r="G49" s="236"/>
      <c r="H49" s="236"/>
      <c r="I49" s="223"/>
      <c r="J49" s="366" t="str">
        <f>VLOOKUP(A49,MATERIALES!A5:D641,2,FALSE)</f>
        <v>kg</v>
      </c>
      <c r="K49" s="237">
        <v>1</v>
      </c>
      <c r="L49" s="222"/>
      <c r="M49" s="352">
        <f>VLOOKUP(A49,MATERIALES!A5:D396,4,FALSE)</f>
        <v>672.17128546190827</v>
      </c>
      <c r="N49" s="227">
        <f>K49*M49</f>
        <v>672.17128546190827</v>
      </c>
    </row>
    <row r="50" spans="1:14">
      <c r="A50" s="108"/>
      <c r="B50" s="43"/>
      <c r="C50" s="236"/>
      <c r="D50" s="236"/>
      <c r="E50" s="236"/>
      <c r="F50" s="236"/>
      <c r="G50" s="236"/>
      <c r="H50" s="236"/>
      <c r="I50" s="223"/>
      <c r="J50" s="200"/>
      <c r="K50" s="237"/>
      <c r="L50" s="222"/>
      <c r="M50" s="352"/>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SUM(N49:N53)</f>
        <v>672.17128546190827</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66"/>
      <c r="I60" s="234"/>
      <c r="J60" s="241"/>
      <c r="K60" s="234"/>
      <c r="L60" s="763"/>
      <c r="M60" s="764"/>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2:15" ht="15.75" thickBot="1">
      <c r="B65" s="765" t="s">
        <v>2072</v>
      </c>
      <c r="C65" s="766"/>
      <c r="D65" s="766"/>
      <c r="E65" s="766"/>
      <c r="F65" s="766"/>
      <c r="G65" s="766"/>
      <c r="H65" s="766"/>
      <c r="I65" s="766"/>
      <c r="J65" s="766"/>
      <c r="K65" s="766"/>
      <c r="L65" s="766"/>
      <c r="M65" s="767"/>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85" t="s">
        <v>2108</v>
      </c>
      <c r="C69" s="786"/>
      <c r="D69" s="786"/>
      <c r="E69" s="786"/>
      <c r="F69" s="786"/>
      <c r="G69" s="786"/>
      <c r="H69" s="786"/>
      <c r="I69" s="73" t="s">
        <v>2082</v>
      </c>
      <c r="J69" s="75" t="s">
        <v>2109</v>
      </c>
      <c r="K69" s="74" t="s">
        <v>2084</v>
      </c>
      <c r="L69" s="787" t="s">
        <v>2070</v>
      </c>
      <c r="M69" s="788"/>
      <c r="N69" s="98" t="s">
        <v>2071</v>
      </c>
    </row>
    <row r="70" spans="2:15">
      <c r="B70" s="49"/>
      <c r="C70" s="47"/>
      <c r="D70" s="47"/>
      <c r="E70" s="47"/>
      <c r="F70" s="47"/>
      <c r="G70" s="47"/>
      <c r="H70" s="47"/>
      <c r="I70" s="247"/>
      <c r="J70" s="248"/>
      <c r="K70" s="249"/>
      <c r="L70" s="50"/>
      <c r="M70" s="250"/>
      <c r="N70" s="345"/>
      <c r="O70" s="106"/>
    </row>
    <row r="71" spans="2:15">
      <c r="B71" s="49"/>
      <c r="C71" s="47"/>
      <c r="D71" s="47"/>
      <c r="E71" s="47"/>
      <c r="F71" s="47"/>
      <c r="G71" s="47"/>
      <c r="H71" s="47"/>
      <c r="I71" s="247"/>
      <c r="J71" s="248"/>
      <c r="K71" s="249"/>
      <c r="L71" s="50"/>
      <c r="M71" s="254"/>
      <c r="N71" s="345"/>
    </row>
    <row r="72" spans="2:15">
      <c r="B72" s="49"/>
      <c r="C72" s="47"/>
      <c r="D72" s="47"/>
      <c r="E72" s="47"/>
      <c r="F72" s="47"/>
      <c r="G72" s="47"/>
      <c r="H72" s="47"/>
      <c r="I72" s="247"/>
      <c r="J72" s="248"/>
      <c r="K72" s="249"/>
      <c r="L72" s="50"/>
      <c r="M72" s="255"/>
      <c r="N72" s="345"/>
    </row>
    <row r="73" spans="2:15">
      <c r="B73" s="49"/>
      <c r="C73" s="47"/>
      <c r="D73" s="47"/>
      <c r="E73" s="47"/>
      <c r="F73" s="47"/>
      <c r="G73" s="47"/>
      <c r="H73" s="47"/>
      <c r="I73" s="234"/>
      <c r="J73" s="252"/>
      <c r="K73" s="253"/>
      <c r="L73" s="273"/>
      <c r="M73" s="255"/>
      <c r="N73" s="251"/>
    </row>
    <row r="74" spans="2:15">
      <c r="B74" s="49"/>
      <c r="C74" s="47"/>
      <c r="D74" s="47"/>
      <c r="E74" s="47"/>
      <c r="F74" s="47"/>
      <c r="G74" s="47"/>
      <c r="H74" s="47"/>
      <c r="I74" s="234"/>
      <c r="J74" s="252"/>
      <c r="K74" s="253"/>
      <c r="L74" s="273"/>
      <c r="M74" s="255"/>
      <c r="N74" s="251"/>
    </row>
    <row r="75" spans="2:15" ht="15.75" thickBot="1">
      <c r="B75" s="746"/>
      <c r="C75" s="747"/>
      <c r="D75" s="747"/>
      <c r="E75" s="747"/>
      <c r="F75" s="747"/>
      <c r="G75" s="747"/>
      <c r="H75" s="747"/>
      <c r="I75" s="124"/>
      <c r="J75" s="124"/>
      <c r="K75" s="124"/>
      <c r="L75" s="847"/>
      <c r="M75" s="847"/>
      <c r="N75" s="45"/>
    </row>
    <row r="76" spans="2:15" ht="15.75" thickBot="1">
      <c r="B76" s="765" t="s">
        <v>2072</v>
      </c>
      <c r="C76" s="766"/>
      <c r="D76" s="766"/>
      <c r="E76" s="766"/>
      <c r="F76" s="766"/>
      <c r="G76" s="766"/>
      <c r="H76" s="766"/>
      <c r="I76" s="766"/>
      <c r="J76" s="766"/>
      <c r="K76" s="766"/>
      <c r="L76" s="766"/>
      <c r="M76" s="767"/>
      <c r="N76" s="256"/>
    </row>
    <row r="77" spans="2:15" ht="15.75" thickBot="1">
      <c r="B77" s="33"/>
      <c r="C77" s="34"/>
      <c r="D77" s="34"/>
      <c r="E77" s="34"/>
      <c r="F77" s="34"/>
      <c r="G77" s="34"/>
      <c r="H77" s="34"/>
      <c r="I77" s="34"/>
      <c r="J77" s="34"/>
      <c r="K77" s="34"/>
      <c r="L77" s="34"/>
      <c r="M77" s="34"/>
      <c r="N77" s="35"/>
    </row>
    <row r="78" spans="2:15" ht="15.75" thickBot="1">
      <c r="B78" s="759" t="s">
        <v>2085</v>
      </c>
      <c r="C78" s="760"/>
      <c r="D78" s="760"/>
      <c r="E78" s="760"/>
      <c r="F78" s="760"/>
      <c r="G78" s="760"/>
      <c r="H78" s="760"/>
      <c r="I78" s="760"/>
      <c r="J78" s="760"/>
      <c r="K78" s="760"/>
      <c r="L78" s="760"/>
      <c r="M78" s="761"/>
      <c r="N78" s="99">
        <f>N44+N54+N65+N76</f>
        <v>672.17128546190827</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134.43425709238167</v>
      </c>
      <c r="M83" s="794"/>
      <c r="N83" s="51"/>
    </row>
    <row r="84" spans="1:14">
      <c r="B84" s="89" t="s">
        <v>2090</v>
      </c>
      <c r="C84" s="90"/>
      <c r="D84" s="90"/>
      <c r="E84" s="90"/>
      <c r="F84" s="90"/>
      <c r="G84" s="90"/>
      <c r="H84" s="90"/>
      <c r="I84" s="87"/>
      <c r="J84" s="88"/>
      <c r="K84" s="259">
        <v>0.05</v>
      </c>
      <c r="L84" s="793">
        <f>N78*K84</f>
        <v>33.608564273095418</v>
      </c>
      <c r="M84" s="794"/>
      <c r="N84" s="51"/>
    </row>
    <row r="85" spans="1:14" ht="15.75" thickBot="1">
      <c r="B85" s="91" t="s">
        <v>2091</v>
      </c>
      <c r="C85" s="92"/>
      <c r="D85" s="92"/>
      <c r="E85" s="92"/>
      <c r="F85" s="92"/>
      <c r="G85" s="92"/>
      <c r="H85" s="92"/>
      <c r="I85" s="93"/>
      <c r="J85" s="94"/>
      <c r="K85" s="260">
        <v>0.05</v>
      </c>
      <c r="L85" s="795">
        <f>N78*K85</f>
        <v>33.608564273095418</v>
      </c>
      <c r="M85" s="796"/>
      <c r="N85" s="51"/>
    </row>
    <row r="86" spans="1:14" ht="15.75" thickBot="1">
      <c r="B86" s="759" t="s">
        <v>2072</v>
      </c>
      <c r="C86" s="760"/>
      <c r="D86" s="760"/>
      <c r="E86" s="760"/>
      <c r="F86" s="760"/>
      <c r="G86" s="760"/>
      <c r="H86" s="760"/>
      <c r="I86" s="760"/>
      <c r="J86" s="760"/>
      <c r="K86" s="760"/>
      <c r="L86" s="760"/>
      <c r="M86" s="761"/>
      <c r="N86" s="52">
        <f>L83+L84+L85</f>
        <v>201.65138563857252</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873.82267110048076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29.25"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2102</v>
      </c>
      <c r="C118" s="55"/>
      <c r="D118" s="55"/>
      <c r="E118" s="12"/>
      <c r="F118" s="12"/>
      <c r="G118" s="12"/>
      <c r="H118" s="12"/>
      <c r="I118" s="12"/>
      <c r="J118" s="736"/>
      <c r="K118" s="736"/>
      <c r="L118" s="736"/>
      <c r="M118" s="736"/>
      <c r="N118" s="737"/>
    </row>
    <row r="119" spans="2:14" ht="15.75" customHeight="1" thickBot="1">
      <c r="B119" s="216" t="s">
        <v>2103</v>
      </c>
      <c r="C119" s="343"/>
      <c r="D119" s="343"/>
      <c r="E119" s="57"/>
      <c r="F119" s="57"/>
      <c r="G119" s="57"/>
      <c r="H119" s="57"/>
      <c r="I119" s="57"/>
      <c r="J119" s="738"/>
      <c r="K119" s="738"/>
      <c r="L119" s="738"/>
      <c r="M119" s="738"/>
      <c r="N119" s="739"/>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topLeftCell="A31" zoomScale="76" zoomScaleNormal="76" workbookViewId="0">
      <selection activeCell="B38" sqref="B38:H38"/>
    </sheetView>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29.25" customHeight="1" thickBot="1">
      <c r="A31" t="s">
        <v>21</v>
      </c>
      <c r="B31" s="80" t="s">
        <v>378</v>
      </c>
      <c r="C31" s="899" t="s">
        <v>2205</v>
      </c>
      <c r="D31" s="900"/>
      <c r="E31" s="900"/>
      <c r="F31" s="900"/>
      <c r="G31" s="900"/>
      <c r="H31" s="900"/>
      <c r="I31" s="900"/>
      <c r="J31" s="900"/>
      <c r="K31" s="409"/>
      <c r="L31" s="261" t="s">
        <v>128</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26"/>
      <c r="N36" s="227"/>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3"/>
      <c r="F40" s="773"/>
      <c r="G40" s="773"/>
      <c r="H40" s="774"/>
      <c r="I40" s="36"/>
      <c r="J40" s="37"/>
      <c r="K40" s="224"/>
      <c r="L40" s="231"/>
      <c r="M40" s="232"/>
      <c r="N40" s="227"/>
    </row>
    <row r="41" spans="1:14">
      <c r="B41" s="275"/>
      <c r="C41" s="276"/>
      <c r="D41" s="276"/>
      <c r="E41" s="276"/>
      <c r="F41" s="278"/>
      <c r="G41" s="278"/>
      <c r="H41" s="123"/>
      <c r="I41" s="36"/>
      <c r="J41" s="37"/>
      <c r="K41" s="229"/>
      <c r="L41" s="231"/>
      <c r="M41" s="232"/>
      <c r="N41" s="233"/>
    </row>
    <row r="42" spans="1:14">
      <c r="B42" s="779"/>
      <c r="C42" s="780"/>
      <c r="D42" s="780"/>
      <c r="E42" s="38"/>
      <c r="F42" s="39"/>
      <c r="G42" s="39"/>
      <c r="H42" s="40"/>
      <c r="I42" s="36"/>
      <c r="J42" s="37"/>
      <c r="K42" s="234"/>
      <c r="L42" s="231"/>
      <c r="M42" s="351"/>
      <c r="N42" s="295"/>
    </row>
    <row r="43" spans="1:14" ht="15.75" thickBot="1">
      <c r="B43" s="772"/>
      <c r="C43" s="773"/>
      <c r="D43" s="773"/>
      <c r="E43" s="773"/>
      <c r="F43" s="773"/>
      <c r="G43" s="773"/>
      <c r="H43" s="774"/>
      <c r="I43" s="781"/>
      <c r="J43" s="782"/>
      <c r="K43" s="41"/>
      <c r="L43" s="783"/>
      <c r="M43" s="784"/>
      <c r="N43" s="105"/>
    </row>
    <row r="44" spans="1:14" ht="15.75" thickBot="1">
      <c r="B44" s="759" t="s">
        <v>2072</v>
      </c>
      <c r="C44" s="760"/>
      <c r="D44" s="760"/>
      <c r="E44" s="760"/>
      <c r="F44" s="760"/>
      <c r="G44" s="760"/>
      <c r="H44" s="760"/>
      <c r="I44" s="760"/>
      <c r="J44" s="760"/>
      <c r="K44" s="760"/>
      <c r="L44" s="760"/>
      <c r="M44" s="761"/>
      <c r="N44" s="344"/>
    </row>
    <row r="45" spans="1:14">
      <c r="B45" s="235"/>
      <c r="C45" s="34"/>
      <c r="D45" s="34"/>
      <c r="E45" s="34"/>
      <c r="F45" s="34"/>
      <c r="G45" s="34"/>
      <c r="H45" s="34"/>
      <c r="I45" s="34"/>
      <c r="J45" s="34"/>
      <c r="K45" s="34"/>
      <c r="L45" s="34"/>
      <c r="M45" s="34"/>
      <c r="N45" s="35"/>
    </row>
    <row r="46" spans="1:14">
      <c r="B46" s="64" t="s">
        <v>2073</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750" t="s">
        <v>2063</v>
      </c>
      <c r="C48" s="751"/>
      <c r="D48" s="751"/>
      <c r="E48" s="751"/>
      <c r="F48" s="751"/>
      <c r="G48" s="751"/>
      <c r="H48" s="751"/>
      <c r="I48" s="752"/>
      <c r="J48" s="270" t="s">
        <v>2065</v>
      </c>
      <c r="K48" s="85" t="s">
        <v>2066</v>
      </c>
      <c r="L48" s="753" t="s">
        <v>2074</v>
      </c>
      <c r="M48" s="752"/>
      <c r="N48" s="86" t="s">
        <v>2071</v>
      </c>
    </row>
    <row r="49" spans="1:14">
      <c r="A49" t="s">
        <v>1246</v>
      </c>
      <c r="B49" s="43" t="str">
        <f>VLOOKUP(A49,MATERIALES!A4:D373,3,FALSE)</f>
        <v>Cemento Hidráulico adicionado, Norma ASTM C595 Tipo _______</v>
      </c>
      <c r="C49" s="236"/>
      <c r="D49" s="236"/>
      <c r="E49" s="236"/>
      <c r="F49" s="236"/>
      <c r="G49" s="236"/>
      <c r="H49" s="236"/>
      <c r="I49" s="223"/>
      <c r="J49" s="366" t="str">
        <f>VLOOKUP(A49,MATERIALES!A5:D641,2,FALSE)</f>
        <v>kg</v>
      </c>
      <c r="K49" s="237">
        <v>1</v>
      </c>
      <c r="L49" s="222"/>
      <c r="M49" s="352">
        <f>VLOOKUP(A49,MATERIALES!A5:D396,4,FALSE)</f>
        <v>711.62316979415539</v>
      </c>
      <c r="N49" s="227">
        <f>K49*M49</f>
        <v>711.62316979415539</v>
      </c>
    </row>
    <row r="50" spans="1:14">
      <c r="A50" s="108"/>
      <c r="B50" s="43"/>
      <c r="C50" s="236"/>
      <c r="D50" s="236"/>
      <c r="E50" s="236"/>
      <c r="F50" s="236"/>
      <c r="G50" s="236"/>
      <c r="H50" s="236"/>
      <c r="I50" s="223"/>
      <c r="J50" s="200"/>
      <c r="K50" s="237"/>
      <c r="L50" s="222"/>
      <c r="M50" s="352"/>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SUM(N49:N53)</f>
        <v>711.62316979415539</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66"/>
      <c r="I60" s="234"/>
      <c r="J60" s="241"/>
      <c r="K60" s="234"/>
      <c r="L60" s="763"/>
      <c r="M60" s="764"/>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2:15" ht="15.75" thickBot="1">
      <c r="B65" s="765" t="s">
        <v>2072</v>
      </c>
      <c r="C65" s="766"/>
      <c r="D65" s="766"/>
      <c r="E65" s="766"/>
      <c r="F65" s="766"/>
      <c r="G65" s="766"/>
      <c r="H65" s="766"/>
      <c r="I65" s="766"/>
      <c r="J65" s="766"/>
      <c r="K65" s="766"/>
      <c r="L65" s="766"/>
      <c r="M65" s="767"/>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85" t="s">
        <v>2108</v>
      </c>
      <c r="C69" s="786"/>
      <c r="D69" s="786"/>
      <c r="E69" s="786"/>
      <c r="F69" s="786"/>
      <c r="G69" s="786"/>
      <c r="H69" s="786"/>
      <c r="I69" s="73" t="s">
        <v>2082</v>
      </c>
      <c r="J69" s="75" t="s">
        <v>2109</v>
      </c>
      <c r="K69" s="74" t="s">
        <v>2084</v>
      </c>
      <c r="L69" s="787" t="s">
        <v>2070</v>
      </c>
      <c r="M69" s="788"/>
      <c r="N69" s="98" t="s">
        <v>2071</v>
      </c>
    </row>
    <row r="70" spans="2:15">
      <c r="B70" s="49"/>
      <c r="C70" s="47"/>
      <c r="D70" s="47"/>
      <c r="E70" s="47"/>
      <c r="F70" s="47"/>
      <c r="G70" s="47"/>
      <c r="H70" s="47"/>
      <c r="I70" s="247"/>
      <c r="J70" s="248"/>
      <c r="K70" s="249"/>
      <c r="L70" s="50"/>
      <c r="M70" s="250"/>
      <c r="N70" s="345"/>
      <c r="O70" s="106"/>
    </row>
    <row r="71" spans="2:15">
      <c r="B71" s="49"/>
      <c r="C71" s="47"/>
      <c r="D71" s="47"/>
      <c r="E71" s="47"/>
      <c r="F71" s="47"/>
      <c r="G71" s="47"/>
      <c r="H71" s="47"/>
      <c r="I71" s="247"/>
      <c r="J71" s="248"/>
      <c r="K71" s="249"/>
      <c r="L71" s="50"/>
      <c r="M71" s="254"/>
      <c r="N71" s="345"/>
    </row>
    <row r="72" spans="2:15">
      <c r="B72" s="49"/>
      <c r="C72" s="47"/>
      <c r="D72" s="47"/>
      <c r="E72" s="47"/>
      <c r="F72" s="47"/>
      <c r="G72" s="47"/>
      <c r="H72" s="47"/>
      <c r="I72" s="247"/>
      <c r="J72" s="248"/>
      <c r="K72" s="249"/>
      <c r="L72" s="50"/>
      <c r="M72" s="255"/>
      <c r="N72" s="345"/>
    </row>
    <row r="73" spans="2:15">
      <c r="B73" s="49"/>
      <c r="C73" s="47"/>
      <c r="D73" s="47"/>
      <c r="E73" s="47"/>
      <c r="F73" s="47"/>
      <c r="G73" s="47"/>
      <c r="H73" s="47"/>
      <c r="I73" s="234"/>
      <c r="J73" s="252"/>
      <c r="K73" s="253"/>
      <c r="L73" s="273"/>
      <c r="M73" s="255"/>
      <c r="N73" s="251"/>
    </row>
    <row r="74" spans="2:15">
      <c r="B74" s="49"/>
      <c r="C74" s="47"/>
      <c r="D74" s="47"/>
      <c r="E74" s="47"/>
      <c r="F74" s="47"/>
      <c r="G74" s="47"/>
      <c r="H74" s="47"/>
      <c r="I74" s="234"/>
      <c r="J74" s="252"/>
      <c r="K74" s="253"/>
      <c r="L74" s="273"/>
      <c r="M74" s="255"/>
      <c r="N74" s="251"/>
    </row>
    <row r="75" spans="2:15" ht="15.75" thickBot="1">
      <c r="B75" s="746"/>
      <c r="C75" s="747"/>
      <c r="D75" s="747"/>
      <c r="E75" s="747"/>
      <c r="F75" s="747"/>
      <c r="G75" s="747"/>
      <c r="H75" s="747"/>
      <c r="I75" s="124"/>
      <c r="J75" s="124"/>
      <c r="K75" s="124"/>
      <c r="L75" s="847"/>
      <c r="M75" s="847"/>
      <c r="N75" s="45"/>
    </row>
    <row r="76" spans="2:15" ht="15.75" thickBot="1">
      <c r="B76" s="765" t="s">
        <v>2072</v>
      </c>
      <c r="C76" s="766"/>
      <c r="D76" s="766"/>
      <c r="E76" s="766"/>
      <c r="F76" s="766"/>
      <c r="G76" s="766"/>
      <c r="H76" s="766"/>
      <c r="I76" s="766"/>
      <c r="J76" s="766"/>
      <c r="K76" s="766"/>
      <c r="L76" s="766"/>
      <c r="M76" s="767"/>
      <c r="N76" s="256"/>
    </row>
    <row r="77" spans="2:15" ht="15.75" thickBot="1">
      <c r="B77" s="33"/>
      <c r="C77" s="34"/>
      <c r="D77" s="34"/>
      <c r="E77" s="34"/>
      <c r="F77" s="34"/>
      <c r="G77" s="34"/>
      <c r="H77" s="34"/>
      <c r="I77" s="34"/>
      <c r="J77" s="34"/>
      <c r="K77" s="34"/>
      <c r="L77" s="34"/>
      <c r="M77" s="34"/>
      <c r="N77" s="35"/>
    </row>
    <row r="78" spans="2:15" ht="15.75" thickBot="1">
      <c r="B78" s="759" t="s">
        <v>2085</v>
      </c>
      <c r="C78" s="760"/>
      <c r="D78" s="760"/>
      <c r="E78" s="760"/>
      <c r="F78" s="760"/>
      <c r="G78" s="760"/>
      <c r="H78" s="760"/>
      <c r="I78" s="760"/>
      <c r="J78" s="760"/>
      <c r="K78" s="760"/>
      <c r="L78" s="760"/>
      <c r="M78" s="761"/>
      <c r="N78" s="99">
        <f>N44+N54+N65+N76</f>
        <v>711.62316979415539</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142.32463395883107</v>
      </c>
      <c r="M83" s="794"/>
      <c r="N83" s="51"/>
    </row>
    <row r="84" spans="1:14">
      <c r="B84" s="89" t="s">
        <v>2090</v>
      </c>
      <c r="C84" s="90"/>
      <c r="D84" s="90"/>
      <c r="E84" s="90"/>
      <c r="F84" s="90"/>
      <c r="G84" s="90"/>
      <c r="H84" s="90"/>
      <c r="I84" s="87"/>
      <c r="J84" s="88"/>
      <c r="K84" s="259">
        <v>0.05</v>
      </c>
      <c r="L84" s="793">
        <f>N78*K84</f>
        <v>35.581158489707768</v>
      </c>
      <c r="M84" s="794"/>
      <c r="N84" s="51"/>
    </row>
    <row r="85" spans="1:14" ht="15.75" thickBot="1">
      <c r="B85" s="91" t="s">
        <v>2091</v>
      </c>
      <c r="C85" s="92"/>
      <c r="D85" s="92"/>
      <c r="E85" s="92"/>
      <c r="F85" s="92"/>
      <c r="G85" s="92"/>
      <c r="H85" s="92"/>
      <c r="I85" s="93"/>
      <c r="J85" s="94"/>
      <c r="K85" s="260">
        <v>0.05</v>
      </c>
      <c r="L85" s="795">
        <f>N78*K85</f>
        <v>35.581158489707768</v>
      </c>
      <c r="M85" s="796"/>
      <c r="N85" s="51"/>
    </row>
    <row r="86" spans="1:14" ht="15.75" thickBot="1">
      <c r="B86" s="759" t="s">
        <v>2072</v>
      </c>
      <c r="C86" s="760"/>
      <c r="D86" s="760"/>
      <c r="E86" s="760"/>
      <c r="F86" s="760"/>
      <c r="G86" s="760"/>
      <c r="H86" s="760"/>
      <c r="I86" s="760"/>
      <c r="J86" s="760"/>
      <c r="K86" s="760"/>
      <c r="L86" s="760"/>
      <c r="M86" s="761"/>
      <c r="N86" s="52">
        <f>L83+L84+L85</f>
        <v>213.48695093824662</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925.11012073240204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29.25"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topLeftCell="A28" zoomScale="76" zoomScaleNormal="76" workbookViewId="0">
      <selection activeCell="B37" sqref="B37:H37"/>
    </sheetView>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41.25" customHeight="1" thickBot="1">
      <c r="A31" t="s">
        <v>21</v>
      </c>
      <c r="B31" s="80" t="s">
        <v>380</v>
      </c>
      <c r="C31" s="899" t="s">
        <v>2206</v>
      </c>
      <c r="D31" s="900"/>
      <c r="E31" s="900"/>
      <c r="F31" s="900"/>
      <c r="G31" s="900"/>
      <c r="H31" s="900"/>
      <c r="I31" s="900"/>
      <c r="J31" s="900"/>
      <c r="K31" s="409"/>
      <c r="L31" s="261" t="s">
        <v>128</v>
      </c>
      <c r="M31" s="180"/>
      <c r="N31" s="84"/>
    </row>
    <row r="32" spans="1:14" ht="18.7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26"/>
      <c r="N36" s="227"/>
    </row>
    <row r="37" spans="1:14">
      <c r="A37" s="113"/>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7"/>
    </row>
    <row r="39" spans="1:14">
      <c r="B39" s="772"/>
      <c r="C39" s="773"/>
      <c r="D39" s="773"/>
      <c r="E39" s="773"/>
      <c r="F39" s="773"/>
      <c r="G39" s="773"/>
      <c r="H39" s="774"/>
      <c r="I39" s="775"/>
      <c r="J39" s="756"/>
      <c r="K39" s="224"/>
      <c r="L39" s="776"/>
      <c r="M39" s="777"/>
      <c r="N39" s="227"/>
    </row>
    <row r="40" spans="1:14">
      <c r="B40" s="772"/>
      <c r="C40" s="773"/>
      <c r="D40" s="773"/>
      <c r="E40" s="773"/>
      <c r="F40" s="773"/>
      <c r="G40" s="773"/>
      <c r="H40" s="774"/>
      <c r="I40" s="36"/>
      <c r="J40" s="37"/>
      <c r="K40" s="224"/>
      <c r="L40" s="231"/>
      <c r="M40" s="232"/>
      <c r="N40" s="227"/>
    </row>
    <row r="41" spans="1:14">
      <c r="B41" s="275"/>
      <c r="C41" s="276"/>
      <c r="D41" s="276"/>
      <c r="E41" s="276"/>
      <c r="F41" s="278"/>
      <c r="G41" s="278"/>
      <c r="H41" s="123"/>
      <c r="I41" s="36"/>
      <c r="J41" s="37"/>
      <c r="K41" s="229"/>
      <c r="L41" s="231"/>
      <c r="M41" s="232"/>
      <c r="N41" s="233"/>
    </row>
    <row r="42" spans="1:14">
      <c r="B42" s="779"/>
      <c r="C42" s="780"/>
      <c r="D42" s="780"/>
      <c r="E42" s="38"/>
      <c r="F42" s="39"/>
      <c r="G42" s="39"/>
      <c r="H42" s="40"/>
      <c r="I42" s="36"/>
      <c r="J42" s="37"/>
      <c r="K42" s="234"/>
      <c r="L42" s="231"/>
      <c r="M42" s="351"/>
      <c r="N42" s="295"/>
    </row>
    <row r="43" spans="1:14" ht="15.75" thickBot="1">
      <c r="B43" s="772"/>
      <c r="C43" s="773"/>
      <c r="D43" s="773"/>
      <c r="E43" s="773"/>
      <c r="F43" s="773"/>
      <c r="G43" s="773"/>
      <c r="H43" s="774"/>
      <c r="I43" s="781"/>
      <c r="J43" s="782"/>
      <c r="K43" s="41"/>
      <c r="L43" s="783"/>
      <c r="M43" s="784"/>
      <c r="N43" s="105"/>
    </row>
    <row r="44" spans="1:14" ht="15.75" thickBot="1">
      <c r="B44" s="759" t="s">
        <v>2072</v>
      </c>
      <c r="C44" s="760"/>
      <c r="D44" s="760"/>
      <c r="E44" s="760"/>
      <c r="F44" s="760"/>
      <c r="G44" s="760"/>
      <c r="H44" s="760"/>
      <c r="I44" s="760"/>
      <c r="J44" s="760"/>
      <c r="K44" s="760"/>
      <c r="L44" s="760"/>
      <c r="M44" s="761"/>
      <c r="N44" s="344"/>
    </row>
    <row r="45" spans="1:14">
      <c r="B45" s="235"/>
      <c r="C45" s="34"/>
      <c r="D45" s="34"/>
      <c r="E45" s="34"/>
      <c r="F45" s="34"/>
      <c r="G45" s="34"/>
      <c r="H45" s="34"/>
      <c r="I45" s="34"/>
      <c r="J45" s="34"/>
      <c r="K45" s="34"/>
      <c r="L45" s="34"/>
      <c r="M45" s="34"/>
      <c r="N45" s="35"/>
    </row>
    <row r="46" spans="1:14">
      <c r="B46" s="64" t="s">
        <v>2073</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750" t="s">
        <v>2063</v>
      </c>
      <c r="C48" s="751"/>
      <c r="D48" s="751"/>
      <c r="E48" s="751"/>
      <c r="F48" s="751"/>
      <c r="G48" s="751"/>
      <c r="H48" s="751"/>
      <c r="I48" s="752"/>
      <c r="J48" s="270" t="s">
        <v>2065</v>
      </c>
      <c r="K48" s="85" t="s">
        <v>2066</v>
      </c>
      <c r="L48" s="753" t="s">
        <v>2074</v>
      </c>
      <c r="M48" s="752"/>
      <c r="N48" s="86" t="s">
        <v>2071</v>
      </c>
    </row>
    <row r="49" spans="1:14">
      <c r="A49" t="s">
        <v>1244</v>
      </c>
      <c r="B49" s="43" t="str">
        <f>VLOOKUP(A49,MATERIALES!A4:D373,3,FALSE)</f>
        <v>Cemento gris</v>
      </c>
      <c r="C49" s="236"/>
      <c r="D49" s="236"/>
      <c r="E49" s="236"/>
      <c r="F49" s="236"/>
      <c r="G49" s="236"/>
      <c r="H49" s="236"/>
      <c r="I49" s="223"/>
      <c r="J49" s="366" t="str">
        <f>VLOOKUP(A49,MATERIALES!A5:D641,2,FALSE)</f>
        <v>kg</v>
      </c>
      <c r="K49" s="237">
        <v>1</v>
      </c>
      <c r="L49" s="222"/>
      <c r="M49" s="352">
        <f>VLOOKUP(A49,MATERIALES!A5:D396,4,FALSE)</f>
        <v>473.79782413444985</v>
      </c>
      <c r="N49" s="227">
        <f>K49*M49</f>
        <v>473.79782413444985</v>
      </c>
    </row>
    <row r="50" spans="1:14">
      <c r="A50" s="108"/>
      <c r="B50" s="43"/>
      <c r="C50" s="236"/>
      <c r="D50" s="236"/>
      <c r="E50" s="236"/>
      <c r="F50" s="236"/>
      <c r="G50" s="236"/>
      <c r="H50" s="236"/>
      <c r="I50" s="223"/>
      <c r="J50" s="200"/>
      <c r="K50" s="237"/>
      <c r="L50" s="222"/>
      <c r="M50" s="352"/>
      <c r="N50" s="227"/>
    </row>
    <row r="51" spans="1:14">
      <c r="B51" s="43"/>
      <c r="C51" s="236"/>
      <c r="D51" s="236"/>
      <c r="E51" s="236"/>
      <c r="F51" s="236"/>
      <c r="G51" s="236"/>
      <c r="H51" s="236"/>
      <c r="I51" s="223"/>
      <c r="J51" s="200"/>
      <c r="K51" s="237"/>
      <c r="L51" s="222"/>
      <c r="M51" s="238"/>
      <c r="N51" s="239"/>
    </row>
    <row r="52" spans="1:14">
      <c r="B52" s="43"/>
      <c r="C52" s="236"/>
      <c r="D52" s="236"/>
      <c r="E52" s="236"/>
      <c r="F52" s="236"/>
      <c r="G52" s="236"/>
      <c r="H52" s="236"/>
      <c r="I52" s="223"/>
      <c r="J52" s="200"/>
      <c r="K52" s="237"/>
      <c r="L52" s="222"/>
      <c r="M52" s="238"/>
      <c r="N52" s="239"/>
    </row>
    <row r="53" spans="1:14" ht="15.75" thickBot="1">
      <c r="B53" s="754"/>
      <c r="C53" s="755"/>
      <c r="D53" s="755"/>
      <c r="E53" s="755"/>
      <c r="F53" s="755"/>
      <c r="G53" s="755"/>
      <c r="H53" s="755"/>
      <c r="I53" s="756"/>
      <c r="J53" s="42"/>
      <c r="K53" s="44"/>
      <c r="L53" s="757"/>
      <c r="M53" s="758"/>
      <c r="N53" s="45"/>
    </row>
    <row r="54" spans="1:14" ht="15.75" thickBot="1">
      <c r="B54" s="759" t="s">
        <v>2072</v>
      </c>
      <c r="C54" s="760"/>
      <c r="D54" s="760"/>
      <c r="E54" s="760"/>
      <c r="F54" s="760"/>
      <c r="G54" s="760"/>
      <c r="H54" s="760"/>
      <c r="I54" s="760"/>
      <c r="J54" s="760"/>
      <c r="K54" s="760"/>
      <c r="L54" s="760"/>
      <c r="M54" s="761"/>
      <c r="N54" s="344">
        <f>SUM(N49:N53)</f>
        <v>473.79782413444985</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66"/>
      <c r="I60" s="234"/>
      <c r="J60" s="241"/>
      <c r="K60" s="234"/>
      <c r="L60" s="763"/>
      <c r="M60" s="764"/>
      <c r="N60" s="246"/>
    </row>
    <row r="61" spans="1:14">
      <c r="B61" s="46"/>
      <c r="C61" s="47"/>
      <c r="D61" s="47"/>
      <c r="E61" s="47"/>
      <c r="F61" s="47"/>
      <c r="G61" s="47"/>
      <c r="H61" s="243"/>
      <c r="I61" s="234"/>
      <c r="J61" s="234"/>
      <c r="K61" s="234"/>
      <c r="L61" s="244"/>
      <c r="M61" s="245"/>
      <c r="N61" s="246"/>
    </row>
    <row r="62" spans="1:14">
      <c r="B62" s="46"/>
      <c r="C62" s="47"/>
      <c r="D62" s="47"/>
      <c r="E62" s="47"/>
      <c r="F62" s="47"/>
      <c r="G62" s="47"/>
      <c r="H62" s="243"/>
      <c r="I62" s="234"/>
      <c r="J62" s="234"/>
      <c r="K62" s="234"/>
      <c r="L62" s="244"/>
      <c r="M62" s="245"/>
      <c r="N62" s="246"/>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2:15" ht="15.75" thickBot="1">
      <c r="B65" s="765" t="s">
        <v>2072</v>
      </c>
      <c r="C65" s="766"/>
      <c r="D65" s="766"/>
      <c r="E65" s="766"/>
      <c r="F65" s="766"/>
      <c r="G65" s="766"/>
      <c r="H65" s="766"/>
      <c r="I65" s="766"/>
      <c r="J65" s="766"/>
      <c r="K65" s="766"/>
      <c r="L65" s="766"/>
      <c r="M65" s="767"/>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85" t="s">
        <v>2108</v>
      </c>
      <c r="C69" s="786"/>
      <c r="D69" s="786"/>
      <c r="E69" s="786"/>
      <c r="F69" s="786"/>
      <c r="G69" s="786"/>
      <c r="H69" s="786"/>
      <c r="I69" s="73" t="s">
        <v>2082</v>
      </c>
      <c r="J69" s="75" t="s">
        <v>2109</v>
      </c>
      <c r="K69" s="74" t="s">
        <v>2084</v>
      </c>
      <c r="L69" s="787" t="s">
        <v>2070</v>
      </c>
      <c r="M69" s="788"/>
      <c r="N69" s="98" t="s">
        <v>2071</v>
      </c>
    </row>
    <row r="70" spans="2:15">
      <c r="B70" s="49"/>
      <c r="C70" s="47"/>
      <c r="D70" s="47"/>
      <c r="E70" s="47"/>
      <c r="F70" s="47"/>
      <c r="G70" s="47"/>
      <c r="H70" s="47"/>
      <c r="I70" s="247"/>
      <c r="J70" s="248"/>
      <c r="K70" s="249"/>
      <c r="L70" s="50"/>
      <c r="M70" s="250"/>
      <c r="N70" s="345"/>
      <c r="O70" s="106"/>
    </row>
    <row r="71" spans="2:15">
      <c r="B71" s="49"/>
      <c r="C71" s="47"/>
      <c r="D71" s="47"/>
      <c r="E71" s="47"/>
      <c r="F71" s="47"/>
      <c r="G71" s="47"/>
      <c r="H71" s="47"/>
      <c r="I71" s="247"/>
      <c r="J71" s="248"/>
      <c r="K71" s="249"/>
      <c r="L71" s="50"/>
      <c r="M71" s="254"/>
      <c r="N71" s="345"/>
    </row>
    <row r="72" spans="2:15">
      <c r="B72" s="49"/>
      <c r="C72" s="47"/>
      <c r="D72" s="47"/>
      <c r="E72" s="47"/>
      <c r="F72" s="47"/>
      <c r="G72" s="47"/>
      <c r="H72" s="47"/>
      <c r="I72" s="247"/>
      <c r="J72" s="248"/>
      <c r="K72" s="249"/>
      <c r="L72" s="50"/>
      <c r="M72" s="255"/>
      <c r="N72" s="345"/>
    </row>
    <row r="73" spans="2:15">
      <c r="B73" s="49"/>
      <c r="C73" s="47"/>
      <c r="D73" s="47"/>
      <c r="E73" s="47"/>
      <c r="F73" s="47"/>
      <c r="G73" s="47"/>
      <c r="H73" s="47"/>
      <c r="I73" s="234"/>
      <c r="J73" s="252"/>
      <c r="K73" s="253"/>
      <c r="L73" s="273"/>
      <c r="M73" s="255"/>
      <c r="N73" s="251"/>
    </row>
    <row r="74" spans="2:15">
      <c r="B74" s="49"/>
      <c r="C74" s="47"/>
      <c r="D74" s="47"/>
      <c r="E74" s="47"/>
      <c r="F74" s="47"/>
      <c r="G74" s="47"/>
      <c r="H74" s="47"/>
      <c r="I74" s="234"/>
      <c r="J74" s="252"/>
      <c r="K74" s="253"/>
      <c r="L74" s="273"/>
      <c r="M74" s="255"/>
      <c r="N74" s="251"/>
    </row>
    <row r="75" spans="2:15" ht="15.75" thickBot="1">
      <c r="B75" s="746"/>
      <c r="C75" s="747"/>
      <c r="D75" s="747"/>
      <c r="E75" s="747"/>
      <c r="F75" s="747"/>
      <c r="G75" s="747"/>
      <c r="H75" s="747"/>
      <c r="I75" s="124"/>
      <c r="J75" s="124"/>
      <c r="K75" s="124"/>
      <c r="L75" s="847"/>
      <c r="M75" s="847"/>
      <c r="N75" s="45"/>
    </row>
    <row r="76" spans="2:15" ht="15.75" thickBot="1">
      <c r="B76" s="765" t="s">
        <v>2072</v>
      </c>
      <c r="C76" s="766"/>
      <c r="D76" s="766"/>
      <c r="E76" s="766"/>
      <c r="F76" s="766"/>
      <c r="G76" s="766"/>
      <c r="H76" s="766"/>
      <c r="I76" s="766"/>
      <c r="J76" s="766"/>
      <c r="K76" s="766"/>
      <c r="L76" s="766"/>
      <c r="M76" s="767"/>
      <c r="N76" s="256"/>
    </row>
    <row r="77" spans="2:15" ht="15.75" thickBot="1">
      <c r="B77" s="33"/>
      <c r="C77" s="34"/>
      <c r="D77" s="34"/>
      <c r="E77" s="34"/>
      <c r="F77" s="34"/>
      <c r="G77" s="34"/>
      <c r="H77" s="34"/>
      <c r="I77" s="34"/>
      <c r="J77" s="34"/>
      <c r="K77" s="34"/>
      <c r="L77" s="34"/>
      <c r="M77" s="34"/>
      <c r="N77" s="35"/>
    </row>
    <row r="78" spans="2:15" ht="15.75" thickBot="1">
      <c r="B78" s="759" t="s">
        <v>2085</v>
      </c>
      <c r="C78" s="760"/>
      <c r="D78" s="760"/>
      <c r="E78" s="760"/>
      <c r="F78" s="760"/>
      <c r="G78" s="760"/>
      <c r="H78" s="760"/>
      <c r="I78" s="760"/>
      <c r="J78" s="760"/>
      <c r="K78" s="760"/>
      <c r="L78" s="760"/>
      <c r="M78" s="761"/>
      <c r="N78" s="99">
        <f>N44+N54+N65+N76</f>
        <v>473.79782413444985</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94.759564826889971</v>
      </c>
      <c r="M83" s="794"/>
      <c r="N83" s="51"/>
    </row>
    <row r="84" spans="1:14">
      <c r="B84" s="89" t="s">
        <v>2090</v>
      </c>
      <c r="C84" s="90"/>
      <c r="D84" s="90"/>
      <c r="E84" s="90"/>
      <c r="F84" s="90"/>
      <c r="G84" s="90"/>
      <c r="H84" s="90"/>
      <c r="I84" s="87"/>
      <c r="J84" s="88"/>
      <c r="K84" s="259">
        <v>0.05</v>
      </c>
      <c r="L84" s="793">
        <f>N78*K84</f>
        <v>23.689891206722493</v>
      </c>
      <c r="M84" s="794"/>
      <c r="N84" s="51"/>
    </row>
    <row r="85" spans="1:14" ht="15.75" thickBot="1">
      <c r="B85" s="91" t="s">
        <v>2091</v>
      </c>
      <c r="C85" s="92"/>
      <c r="D85" s="92"/>
      <c r="E85" s="92"/>
      <c r="F85" s="92"/>
      <c r="G85" s="92"/>
      <c r="H85" s="92"/>
      <c r="I85" s="93"/>
      <c r="J85" s="94"/>
      <c r="K85" s="260">
        <v>0.05</v>
      </c>
      <c r="L85" s="795">
        <f>N78*K85</f>
        <v>23.689891206722493</v>
      </c>
      <c r="M85" s="796"/>
      <c r="N85" s="51"/>
    </row>
    <row r="86" spans="1:14" ht="15.75" thickBot="1">
      <c r="B86" s="759" t="s">
        <v>2072</v>
      </c>
      <c r="C86" s="760"/>
      <c r="D86" s="760"/>
      <c r="E86" s="760"/>
      <c r="F86" s="760"/>
      <c r="G86" s="760"/>
      <c r="H86" s="760"/>
      <c r="I86" s="760"/>
      <c r="J86" s="760"/>
      <c r="K86" s="760"/>
      <c r="L86" s="760"/>
      <c r="M86" s="761"/>
      <c r="N86" s="52">
        <f>L83+L84+L85</f>
        <v>142.13934724033496</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615.93717137478484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29.25"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topLeftCell="B22" zoomScale="78" zoomScaleNormal="78" workbookViewId="0">
      <selection activeCell="B51" sqref="B51:I51"/>
    </sheetView>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80" t="s">
        <v>382</v>
      </c>
      <c r="C31" s="81" t="s">
        <v>2207</v>
      </c>
      <c r="D31" s="82"/>
      <c r="E31" s="82"/>
      <c r="F31" s="82"/>
      <c r="G31" s="82"/>
      <c r="H31" s="82"/>
      <c r="I31" s="82"/>
      <c r="J31" s="83"/>
      <c r="K31" s="263"/>
      <c r="L31" s="261" t="s">
        <v>24</v>
      </c>
      <c r="M31" s="180"/>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782</v>
      </c>
      <c r="B36" s="772" t="str">
        <f>VLOOKUP(A36,EQUIPOS!A6:D154,3,FALSE)</f>
        <v xml:space="preserve">Aspersor manual
</v>
      </c>
      <c r="C36" s="773"/>
      <c r="D36" s="773"/>
      <c r="E36" s="773"/>
      <c r="F36" s="773"/>
      <c r="G36" s="773"/>
      <c r="H36" s="774"/>
      <c r="I36" s="222"/>
      <c r="J36" s="223"/>
      <c r="K36" s="224">
        <f>VLOOKUP(A36,EQUIPOS!A6:D163,4,FALSE)</f>
        <v>1956.597503596809</v>
      </c>
      <c r="L36" s="225"/>
      <c r="M36" s="226">
        <v>30</v>
      </c>
      <c r="N36" s="227">
        <f>K36/M36</f>
        <v>65.219916786560304</v>
      </c>
    </row>
    <row r="37" spans="1:14">
      <c r="A37" t="s">
        <v>1067</v>
      </c>
      <c r="B37" s="772" t="str">
        <f>VLOOKUP(A37,EQUIPOS!A7:D154,3,FALSE)</f>
        <v>Vibrador de concreto, Motor de 3 hp a 18.000 rpm Mangueras de 4 mt</v>
      </c>
      <c r="C37" s="773"/>
      <c r="D37" s="773"/>
      <c r="E37" s="773"/>
      <c r="F37" s="773"/>
      <c r="G37" s="773"/>
      <c r="H37" s="774"/>
      <c r="I37" s="222"/>
      <c r="J37" s="223"/>
      <c r="K37" s="224">
        <f>VLOOKUP(A37,EQUIPOS!A7:D164,4,FALSE)</f>
        <v>6671.1228334732732</v>
      </c>
      <c r="L37" s="225"/>
      <c r="M37" s="226">
        <v>30</v>
      </c>
      <c r="N37" s="227">
        <f>K37/M37</f>
        <v>222.37076111577576</v>
      </c>
    </row>
    <row r="38" spans="1:14">
      <c r="A38" t="s">
        <v>909</v>
      </c>
      <c r="B38" s="772" t="str">
        <f>VLOOKUP(A38,EQUIPOS!A8:D154,3,FALSE)</f>
        <v xml:space="preserve">Formaleta metálica (concreto hidráulico)
</v>
      </c>
      <c r="C38" s="773"/>
      <c r="D38" s="773"/>
      <c r="E38" s="773"/>
      <c r="F38" s="773"/>
      <c r="G38" s="773"/>
      <c r="H38" s="774"/>
      <c r="I38" s="775"/>
      <c r="J38" s="756"/>
      <c r="K38" s="224">
        <f>VLOOKUP(A38,EQUIPOS!A8:D165,4,FALSE)</f>
        <v>2898.8140177564997</v>
      </c>
      <c r="L38" s="776">
        <v>0.33329999999999999</v>
      </c>
      <c r="M38" s="777"/>
      <c r="N38" s="227">
        <f>K38/L38</f>
        <v>8697.3117844479439</v>
      </c>
    </row>
    <row r="39" spans="1:14">
      <c r="B39" s="772"/>
      <c r="C39" s="773"/>
      <c r="D39" s="773"/>
      <c r="E39" s="773"/>
      <c r="F39" s="773"/>
      <c r="G39" s="773"/>
      <c r="H39" s="774"/>
      <c r="I39" s="36"/>
      <c r="J39" s="37"/>
      <c r="K39" s="224"/>
      <c r="L39" s="231"/>
      <c r="M39" s="232"/>
      <c r="N39" s="227"/>
    </row>
    <row r="40" spans="1:14">
      <c r="B40" s="275"/>
      <c r="C40" s="276"/>
      <c r="D40" s="276"/>
      <c r="E40" s="278"/>
      <c r="F40" s="278"/>
      <c r="G40" s="278"/>
      <c r="H40" s="123"/>
      <c r="I40" s="36"/>
      <c r="J40" s="37"/>
      <c r="K40" s="229"/>
      <c r="L40" s="231"/>
      <c r="M40" s="232"/>
      <c r="N40" s="233"/>
    </row>
    <row r="41" spans="1:14">
      <c r="B41" s="779" t="s">
        <v>2105</v>
      </c>
      <c r="C41" s="780"/>
      <c r="D41" s="780"/>
      <c r="E41" s="38"/>
      <c r="F41" s="39"/>
      <c r="G41" s="39"/>
      <c r="H41" s="40"/>
      <c r="I41" s="36"/>
      <c r="J41" s="37"/>
      <c r="K41" s="234"/>
      <c r="L41" s="231"/>
      <c r="M41" s="351">
        <v>0.1</v>
      </c>
      <c r="N41" s="295">
        <f>N72*M41</f>
        <v>253.08758483933667</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9237.9900471896162</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t="s">
        <v>1274</v>
      </c>
      <c r="B48" s="43" t="str">
        <f>VLOOKUP(A48,MATERIALES!A5:D373,3,FALSE)</f>
        <v>Concreto hidráulico para pavimento MR-43</v>
      </c>
      <c r="C48" s="236"/>
      <c r="D48" s="236"/>
      <c r="E48" s="236"/>
      <c r="F48" s="236"/>
      <c r="G48" s="236"/>
      <c r="H48" s="236"/>
      <c r="I48" s="223"/>
      <c r="J48" s="200" t="str">
        <f>VLOOKUP(A48,MATERIALES!A4:D640,2,FALSE)</f>
        <v>m3</v>
      </c>
      <c r="K48" s="237">
        <v>1.01</v>
      </c>
      <c r="L48" s="222"/>
      <c r="M48" s="352">
        <f>VLOOKUP(A48,MATERIALES!A5:D396,4,FALSE)</f>
        <v>563575.95450122212</v>
      </c>
      <c r="N48" s="227">
        <f>K48*M48</f>
        <v>569211.71404623438</v>
      </c>
    </row>
    <row r="49" spans="1:14">
      <c r="B49" s="43"/>
      <c r="C49" s="236"/>
      <c r="D49" s="236"/>
      <c r="E49" s="236"/>
      <c r="F49" s="236"/>
      <c r="G49" s="236"/>
      <c r="H49" s="236"/>
      <c r="I49" s="223"/>
      <c r="J49" s="200"/>
      <c r="K49" s="237"/>
      <c r="L49" s="222"/>
      <c r="M49" s="238"/>
      <c r="N49" s="239"/>
    </row>
    <row r="50" spans="1:14">
      <c r="B50" s="43"/>
      <c r="C50" s="236"/>
      <c r="D50" s="236"/>
      <c r="E50" s="236"/>
      <c r="F50" s="236"/>
      <c r="G50" s="236"/>
      <c r="H50" s="236"/>
      <c r="I50" s="223"/>
      <c r="J50" s="200"/>
      <c r="K50" s="237"/>
      <c r="L50" s="222"/>
      <c r="M50" s="238"/>
      <c r="N50" s="239"/>
    </row>
    <row r="51" spans="1:14" ht="15.75" thickBot="1">
      <c r="B51" s="754"/>
      <c r="C51" s="755"/>
      <c r="D51" s="755"/>
      <c r="E51" s="755"/>
      <c r="F51" s="755"/>
      <c r="G51" s="755"/>
      <c r="H51" s="755"/>
      <c r="I51" s="756"/>
      <c r="J51" s="42"/>
      <c r="K51" s="44"/>
      <c r="L51" s="757"/>
      <c r="M51" s="758"/>
      <c r="N51" s="45"/>
    </row>
    <row r="52" spans="1:14" ht="15.75" thickBot="1">
      <c r="B52" s="759" t="s">
        <v>2072</v>
      </c>
      <c r="C52" s="760"/>
      <c r="D52" s="760"/>
      <c r="E52" s="760"/>
      <c r="F52" s="760"/>
      <c r="G52" s="760"/>
      <c r="H52" s="760"/>
      <c r="I52" s="760"/>
      <c r="J52" s="760"/>
      <c r="K52" s="760"/>
      <c r="L52" s="760"/>
      <c r="M52" s="761"/>
      <c r="N52" s="344">
        <f>SUM(N48:N51)</f>
        <v>569211.71404623438</v>
      </c>
    </row>
    <row r="53" spans="1:14">
      <c r="B53" s="33"/>
      <c r="C53" s="34"/>
      <c r="D53" s="34"/>
      <c r="E53" s="34"/>
      <c r="F53" s="34"/>
      <c r="G53" s="34"/>
      <c r="H53" s="34"/>
      <c r="I53" s="34"/>
      <c r="J53" s="34"/>
      <c r="K53" s="34"/>
      <c r="L53" s="34"/>
      <c r="M53" s="34"/>
      <c r="N53" s="35"/>
    </row>
    <row r="54" spans="1:14">
      <c r="B54" s="64" t="s">
        <v>2075</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268" t="s">
        <v>2076</v>
      </c>
      <c r="C56" s="269"/>
      <c r="D56" s="269"/>
      <c r="E56" s="269"/>
      <c r="F56" s="269"/>
      <c r="G56" s="269"/>
      <c r="H56" s="73" t="s">
        <v>2065</v>
      </c>
      <c r="I56" s="74" t="s">
        <v>2077</v>
      </c>
      <c r="J56" s="75" t="s">
        <v>2106</v>
      </c>
      <c r="K56" s="73" t="s">
        <v>2107</v>
      </c>
      <c r="L56" s="762" t="s">
        <v>2080</v>
      </c>
      <c r="M56" s="735"/>
      <c r="N56" s="76" t="s">
        <v>2071</v>
      </c>
    </row>
    <row r="57" spans="1:14">
      <c r="A57" t="s">
        <v>1848</v>
      </c>
      <c r="B57" s="46" t="str">
        <f>VLOOKUP(A57,TRANSPORTE!A5:D117,3,FALSE)</f>
        <v xml:space="preserve">Transporte de Concreto </v>
      </c>
      <c r="C57" s="272"/>
      <c r="D57" s="272"/>
      <c r="E57" s="272"/>
      <c r="F57" s="272"/>
      <c r="G57" s="272"/>
      <c r="H57" s="266" t="s">
        <v>2122</v>
      </c>
      <c r="I57" s="234">
        <v>1.01</v>
      </c>
      <c r="J57" s="241">
        <v>1</v>
      </c>
      <c r="K57" s="234">
        <f>I57*J57</f>
        <v>1.01</v>
      </c>
      <c r="L57" s="763">
        <f>VLOOKUP(A57,TRANSPORTE!A5:D117,4,FALSE)</f>
        <v>1355.0479121462611</v>
      </c>
      <c r="M57" s="764"/>
      <c r="N57" s="242">
        <f>K57*L57</f>
        <v>1368.5983912677236</v>
      </c>
    </row>
    <row r="58" spans="1:14">
      <c r="B58" s="46"/>
      <c r="C58" s="47"/>
      <c r="D58" s="47"/>
      <c r="E58" s="47"/>
      <c r="F58" s="47"/>
      <c r="G58" s="47"/>
      <c r="H58" s="243"/>
      <c r="I58" s="234"/>
      <c r="J58" s="234"/>
      <c r="K58" s="234"/>
      <c r="L58" s="244"/>
      <c r="M58" s="245"/>
      <c r="N58" s="246"/>
    </row>
    <row r="59" spans="1:14">
      <c r="B59" s="46"/>
      <c r="C59" s="47"/>
      <c r="D59" s="47"/>
      <c r="E59" s="47"/>
      <c r="F59" s="47"/>
      <c r="G59" s="47"/>
      <c r="H59" s="243"/>
      <c r="I59" s="234"/>
      <c r="J59" s="234"/>
      <c r="K59" s="234"/>
      <c r="L59" s="244"/>
      <c r="M59" s="245"/>
      <c r="N59" s="246"/>
    </row>
    <row r="60" spans="1:14">
      <c r="B60" s="46"/>
      <c r="C60" s="47"/>
      <c r="D60" s="47"/>
      <c r="E60" s="47"/>
      <c r="F60" s="47"/>
      <c r="G60" s="47"/>
      <c r="H60" s="243"/>
      <c r="I60" s="234"/>
      <c r="J60" s="234"/>
      <c r="K60" s="234"/>
      <c r="L60" s="244"/>
      <c r="M60" s="245"/>
      <c r="N60" s="246"/>
    </row>
    <row r="61" spans="1:14" ht="15.75" thickBot="1">
      <c r="B61" s="264"/>
      <c r="C61" s="265"/>
      <c r="D61" s="265"/>
      <c r="E61" s="265"/>
      <c r="F61" s="265"/>
      <c r="G61" s="265"/>
      <c r="H61" s="48"/>
      <c r="I61" s="124"/>
      <c r="J61" s="124"/>
      <c r="K61" s="124"/>
      <c r="L61" s="748"/>
      <c r="M61" s="749"/>
      <c r="N61" s="125"/>
    </row>
    <row r="62" spans="1:14" ht="15.75" thickBot="1">
      <c r="B62" s="765" t="s">
        <v>2072</v>
      </c>
      <c r="C62" s="766"/>
      <c r="D62" s="766"/>
      <c r="E62" s="766"/>
      <c r="F62" s="766"/>
      <c r="G62" s="766"/>
      <c r="H62" s="766"/>
      <c r="I62" s="766"/>
      <c r="J62" s="766"/>
      <c r="K62" s="766"/>
      <c r="L62" s="766"/>
      <c r="M62" s="767"/>
      <c r="N62" s="104">
        <f>SUM(N57:N61)</f>
        <v>1368.5983912677236</v>
      </c>
    </row>
    <row r="63" spans="1:14">
      <c r="B63" s="33"/>
      <c r="C63" s="34"/>
      <c r="D63" s="34"/>
      <c r="E63" s="34"/>
      <c r="F63" s="34"/>
      <c r="G63" s="34"/>
      <c r="H63" s="34"/>
      <c r="I63" s="34"/>
      <c r="J63" s="34"/>
      <c r="K63" s="34"/>
      <c r="L63" s="34"/>
      <c r="M63" s="34"/>
      <c r="N63" s="35"/>
    </row>
    <row r="64" spans="1:14">
      <c r="B64" s="64" t="s">
        <v>2081</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785" t="s">
        <v>2108</v>
      </c>
      <c r="C66" s="786"/>
      <c r="D66" s="786"/>
      <c r="E66" s="786"/>
      <c r="F66" s="786"/>
      <c r="G66" s="786"/>
      <c r="H66" s="786"/>
      <c r="I66" s="73" t="s">
        <v>2082</v>
      </c>
      <c r="J66" s="75" t="s">
        <v>2109</v>
      </c>
      <c r="K66" s="74" t="s">
        <v>2084</v>
      </c>
      <c r="L66" s="787" t="s">
        <v>2070</v>
      </c>
      <c r="M66" s="788"/>
      <c r="N66" s="98" t="s">
        <v>2071</v>
      </c>
    </row>
    <row r="67" spans="1:15">
      <c r="A67" t="s">
        <v>718</v>
      </c>
      <c r="B67" s="49" t="str">
        <f>VLOOKUP(A67,'MANO DE OBRA'!A8:D68,3,FALSE)</f>
        <v>Obrero (8)</v>
      </c>
      <c r="C67" s="47"/>
      <c r="D67" s="47"/>
      <c r="E67" s="47"/>
      <c r="F67" s="47"/>
      <c r="G67" s="47"/>
      <c r="H67" s="47"/>
      <c r="I67" s="247">
        <f>K67/J67*100</f>
        <v>270661.59999999998</v>
      </c>
      <c r="J67" s="248">
        <v>185</v>
      </c>
      <c r="K67" s="249">
        <f>VLOOKUP(A67,'MANO DE OBRA'!A8:D99,4,FALSE)</f>
        <v>500723.95999999996</v>
      </c>
      <c r="L67" s="50"/>
      <c r="M67" s="250">
        <v>240</v>
      </c>
      <c r="N67" s="345">
        <f>K67/M67</f>
        <v>2086.3498333333332</v>
      </c>
      <c r="O67" s="106"/>
    </row>
    <row r="68" spans="1:15">
      <c r="A68" t="s">
        <v>728</v>
      </c>
      <c r="B68" s="49" t="str">
        <f>VLOOKUP(A68,'MANO DE OBRA'!A8:D69,3,FALSE)</f>
        <v>Oficial</v>
      </c>
      <c r="C68" s="47"/>
      <c r="D68" s="47"/>
      <c r="E68" s="47"/>
      <c r="F68" s="47"/>
      <c r="G68" s="47"/>
      <c r="H68" s="47"/>
      <c r="I68" s="247">
        <f>K68/J68*100</f>
        <v>57668.23979157189</v>
      </c>
      <c r="J68" s="248">
        <v>185</v>
      </c>
      <c r="K68" s="249">
        <f>VLOOKUP(A68,'MANO DE OBRA'!A8:D100,4,FALSE)</f>
        <v>106686.24361440798</v>
      </c>
      <c r="L68" s="50"/>
      <c r="M68" s="254">
        <v>240</v>
      </c>
      <c r="N68" s="345">
        <f>K68/M68</f>
        <v>444.52601506003327</v>
      </c>
    </row>
    <row r="69" spans="1:15">
      <c r="B69" s="49"/>
      <c r="C69" s="47"/>
      <c r="D69" s="47"/>
      <c r="E69" s="47"/>
      <c r="F69" s="47"/>
      <c r="G69" s="47"/>
      <c r="H69" s="47"/>
      <c r="I69" s="234"/>
      <c r="J69" s="252"/>
      <c r="K69" s="253"/>
      <c r="L69" s="273"/>
      <c r="M69" s="255"/>
      <c r="N69" s="251"/>
    </row>
    <row r="70" spans="1:15">
      <c r="B70" s="49"/>
      <c r="C70" s="47"/>
      <c r="D70" s="47"/>
      <c r="E70" s="47"/>
      <c r="F70" s="47"/>
      <c r="G70" s="47"/>
      <c r="H70" s="47"/>
      <c r="I70" s="234"/>
      <c r="J70" s="252"/>
      <c r="K70" s="253"/>
      <c r="L70" s="273"/>
      <c r="M70" s="255"/>
      <c r="N70" s="251"/>
    </row>
    <row r="71" spans="1:15" ht="15.75" thickBot="1">
      <c r="B71" s="746"/>
      <c r="C71" s="747"/>
      <c r="D71" s="747"/>
      <c r="E71" s="747"/>
      <c r="F71" s="747"/>
      <c r="G71" s="747"/>
      <c r="H71" s="747"/>
      <c r="I71" s="124"/>
      <c r="J71" s="124"/>
      <c r="K71" s="124"/>
      <c r="L71" s="847"/>
      <c r="M71" s="847"/>
      <c r="N71" s="45"/>
    </row>
    <row r="72" spans="1:15" ht="15.75" thickBot="1">
      <c r="B72" s="765" t="s">
        <v>2072</v>
      </c>
      <c r="C72" s="766"/>
      <c r="D72" s="766"/>
      <c r="E72" s="766"/>
      <c r="F72" s="766"/>
      <c r="G72" s="766"/>
      <c r="H72" s="766"/>
      <c r="I72" s="766"/>
      <c r="J72" s="766"/>
      <c r="K72" s="766"/>
      <c r="L72" s="766"/>
      <c r="M72" s="767"/>
      <c r="N72" s="256">
        <f>SUM(N67:N71)</f>
        <v>2530.8758483933666</v>
      </c>
    </row>
    <row r="73" spans="1:15" ht="15.75" thickBot="1">
      <c r="B73" s="33"/>
      <c r="C73" s="34"/>
      <c r="D73" s="34"/>
      <c r="E73" s="34"/>
      <c r="F73" s="34"/>
      <c r="G73" s="34"/>
      <c r="H73" s="34"/>
      <c r="I73" s="34"/>
      <c r="J73" s="34"/>
      <c r="K73" s="34"/>
      <c r="L73" s="34"/>
      <c r="M73" s="34"/>
      <c r="N73" s="35"/>
    </row>
    <row r="74" spans="1:15" ht="15.75" thickBot="1">
      <c r="B74" s="759" t="s">
        <v>2085</v>
      </c>
      <c r="C74" s="760"/>
      <c r="D74" s="760"/>
      <c r="E74" s="760"/>
      <c r="F74" s="760"/>
      <c r="G74" s="760"/>
      <c r="H74" s="760"/>
      <c r="I74" s="760"/>
      <c r="J74" s="760"/>
      <c r="K74" s="760"/>
      <c r="L74" s="760"/>
      <c r="M74" s="761"/>
      <c r="N74" s="99">
        <f>N43+N52+N62+N72</f>
        <v>582349.17833308515</v>
      </c>
    </row>
    <row r="75" spans="1:15">
      <c r="B75" s="33"/>
      <c r="C75" s="34"/>
      <c r="D75" s="34"/>
      <c r="E75" s="34"/>
      <c r="F75" s="34"/>
      <c r="G75" s="34"/>
      <c r="H75" s="34"/>
      <c r="I75" s="34"/>
      <c r="J75" s="34"/>
      <c r="K75" s="34"/>
      <c r="L75" s="34"/>
      <c r="M75" s="34"/>
      <c r="N75" s="35"/>
    </row>
    <row r="76" spans="1:15">
      <c r="B76" s="64" t="s">
        <v>2086</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750" t="s">
        <v>2110</v>
      </c>
      <c r="C78" s="751"/>
      <c r="D78" s="751"/>
      <c r="E78" s="751"/>
      <c r="F78" s="751"/>
      <c r="G78" s="751"/>
      <c r="H78" s="751"/>
      <c r="I78" s="269"/>
      <c r="J78" s="289"/>
      <c r="K78" s="257" t="s">
        <v>2087</v>
      </c>
      <c r="L78" s="789" t="s">
        <v>2088</v>
      </c>
      <c r="M78" s="790"/>
      <c r="N78" s="258"/>
    </row>
    <row r="79" spans="1:15">
      <c r="B79" s="791" t="s">
        <v>2111</v>
      </c>
      <c r="C79" s="792"/>
      <c r="D79" s="792"/>
      <c r="E79" s="792"/>
      <c r="F79" s="792"/>
      <c r="G79" s="792"/>
      <c r="H79" s="792"/>
      <c r="I79" s="87"/>
      <c r="J79" s="88"/>
      <c r="K79" s="259">
        <v>0.2</v>
      </c>
      <c r="L79" s="793">
        <f>N74*K79</f>
        <v>116469.83566661703</v>
      </c>
      <c r="M79" s="794"/>
      <c r="N79" s="51"/>
    </row>
    <row r="80" spans="1:15">
      <c r="B80" s="89" t="s">
        <v>2090</v>
      </c>
      <c r="C80" s="90"/>
      <c r="D80" s="90"/>
      <c r="E80" s="90"/>
      <c r="F80" s="90"/>
      <c r="G80" s="90"/>
      <c r="H80" s="90"/>
      <c r="I80" s="87"/>
      <c r="J80" s="88"/>
      <c r="K80" s="259">
        <v>0.05</v>
      </c>
      <c r="L80" s="793">
        <f>N74*K80</f>
        <v>29117.458916654257</v>
      </c>
      <c r="M80" s="794"/>
      <c r="N80" s="51"/>
    </row>
    <row r="81" spans="1:14" ht="15.75" thickBot="1">
      <c r="B81" s="91" t="s">
        <v>2091</v>
      </c>
      <c r="C81" s="92"/>
      <c r="D81" s="92"/>
      <c r="E81" s="92"/>
      <c r="F81" s="92"/>
      <c r="G81" s="92"/>
      <c r="H81" s="92"/>
      <c r="I81" s="93"/>
      <c r="J81" s="94"/>
      <c r="K81" s="260">
        <v>0.05</v>
      </c>
      <c r="L81" s="795">
        <f>N74*K81</f>
        <v>29117.458916654257</v>
      </c>
      <c r="M81" s="796"/>
      <c r="N81" s="51"/>
    </row>
    <row r="82" spans="1:14" ht="15.75" thickBot="1">
      <c r="B82" s="759" t="s">
        <v>2072</v>
      </c>
      <c r="C82" s="760"/>
      <c r="D82" s="760"/>
      <c r="E82" s="760"/>
      <c r="F82" s="760"/>
      <c r="G82" s="760"/>
      <c r="H82" s="760"/>
      <c r="I82" s="760"/>
      <c r="J82" s="760"/>
      <c r="K82" s="760"/>
      <c r="L82" s="760"/>
      <c r="M82" s="761"/>
      <c r="N82" s="52">
        <f>L79+L80+L81</f>
        <v>174704.75349992554</v>
      </c>
    </row>
    <row r="83" spans="1:14" ht="15.75" thickBot="1">
      <c r="B83" s="33"/>
      <c r="C83" s="34"/>
      <c r="D83" s="34"/>
      <c r="E83" s="34"/>
      <c r="F83" s="34"/>
      <c r="G83" s="34"/>
      <c r="H83" s="34"/>
      <c r="I83" s="34"/>
      <c r="J83" s="34"/>
      <c r="K83" s="34"/>
      <c r="L83" s="34"/>
      <c r="M83" s="34"/>
      <c r="N83" s="35"/>
    </row>
    <row r="84" spans="1:14" ht="15.75" thickBot="1">
      <c r="A84" t="s">
        <v>2114</v>
      </c>
      <c r="B84" s="759" t="s">
        <v>2113</v>
      </c>
      <c r="C84" s="760"/>
      <c r="D84" s="760"/>
      <c r="E84" s="760"/>
      <c r="F84" s="760"/>
      <c r="G84" s="760"/>
      <c r="H84" s="760"/>
      <c r="I84" s="760"/>
      <c r="J84" s="760"/>
      <c r="K84" s="760"/>
      <c r="L84" s="760"/>
      <c r="M84" s="761"/>
      <c r="N84" s="166">
        <f>N74+N82</f>
        <v>757053.93183301063</v>
      </c>
    </row>
    <row r="85" spans="1:14">
      <c r="B85" s="13"/>
      <c r="C85" s="14"/>
      <c r="D85" s="14"/>
      <c r="E85" s="14"/>
      <c r="F85" s="14"/>
      <c r="G85" s="14"/>
      <c r="H85" s="14"/>
      <c r="I85" s="14"/>
      <c r="J85" s="14"/>
      <c r="K85" s="14"/>
      <c r="L85" s="14"/>
      <c r="M85" s="14"/>
      <c r="N85" s="15"/>
    </row>
    <row r="86" spans="1:14">
      <c r="B86" s="16"/>
      <c r="C86" s="12"/>
      <c r="D86" s="12"/>
      <c r="E86" s="12"/>
      <c r="F86" s="12"/>
      <c r="G86" s="12"/>
      <c r="H86" s="12"/>
      <c r="I86" s="12"/>
      <c r="J86" s="12"/>
      <c r="K86" s="12"/>
      <c r="L86" s="12"/>
      <c r="M86" s="12"/>
      <c r="N86" s="17"/>
    </row>
    <row r="87" spans="1:14">
      <c r="B87" s="16"/>
      <c r="C87" s="12"/>
      <c r="D87" s="12"/>
      <c r="E87" s="12"/>
      <c r="F87" s="12"/>
      <c r="G87" s="12"/>
      <c r="H87" s="12"/>
      <c r="I87" s="12"/>
      <c r="J87" s="12"/>
      <c r="K87" s="12"/>
      <c r="L87" s="12"/>
      <c r="M87" s="12"/>
      <c r="N87" s="17"/>
    </row>
    <row r="88" spans="1:14">
      <c r="B88" s="16"/>
      <c r="C88" s="12"/>
      <c r="D88" s="12"/>
      <c r="E88" s="12"/>
      <c r="F88" s="12"/>
      <c r="G88" s="12"/>
      <c r="H88" s="12"/>
      <c r="I88" s="12"/>
      <c r="J88" s="12"/>
      <c r="K88" s="12"/>
      <c r="L88" s="12"/>
      <c r="M88" s="12"/>
      <c r="N88" s="17"/>
    </row>
    <row r="89" spans="1:14">
      <c r="B89" s="16"/>
      <c r="C89" s="12"/>
      <c r="D89" s="12"/>
      <c r="E89" s="53" t="s">
        <v>2093</v>
      </c>
      <c r="F89" s="53"/>
      <c r="G89" s="53"/>
      <c r="H89" s="53"/>
      <c r="I89" s="53"/>
      <c r="J89" s="53"/>
      <c r="K89" s="12"/>
      <c r="L89" s="12"/>
      <c r="M89" s="12"/>
      <c r="N89" s="17"/>
    </row>
    <row r="90" spans="1:14">
      <c r="B90" s="16"/>
      <c r="C90" s="12"/>
      <c r="D90" s="12"/>
      <c r="E90" s="12" t="s">
        <v>2094</v>
      </c>
      <c r="F90" s="12"/>
      <c r="G90" s="12"/>
      <c r="H90" s="12"/>
      <c r="I90" s="12"/>
      <c r="J90" s="12"/>
      <c r="K90" s="12"/>
      <c r="L90" s="12"/>
      <c r="M90" s="12"/>
      <c r="N90" s="17"/>
    </row>
    <row r="91" spans="1:14">
      <c r="B91" s="16"/>
      <c r="C91" s="12"/>
      <c r="D91" s="12"/>
      <c r="E91" s="12" t="s">
        <v>2095</v>
      </c>
      <c r="F91" s="12"/>
      <c r="G91" s="12"/>
      <c r="H91" s="12"/>
      <c r="I91" s="12"/>
      <c r="J91" s="12"/>
      <c r="K91" s="12"/>
      <c r="L91" s="12"/>
      <c r="M91" s="12"/>
      <c r="N91" s="17"/>
    </row>
    <row r="92" spans="1:14">
      <c r="B92" s="16"/>
      <c r="C92" s="12"/>
      <c r="D92" s="12"/>
      <c r="E92" s="12" t="s">
        <v>2096</v>
      </c>
      <c r="F92" s="12"/>
      <c r="G92" s="12"/>
      <c r="H92" s="12"/>
      <c r="I92" s="12"/>
      <c r="J92" s="12"/>
      <c r="K92" s="12"/>
      <c r="L92" s="12"/>
      <c r="M92" s="12"/>
      <c r="N92" s="17"/>
    </row>
    <row r="93" spans="1:14" ht="15.75" thickBot="1">
      <c r="B93" s="16"/>
      <c r="C93" s="12"/>
      <c r="D93" s="12"/>
      <c r="E93" s="12"/>
      <c r="F93" s="12" t="s">
        <v>7</v>
      </c>
      <c r="G93" s="12"/>
      <c r="H93" s="12"/>
      <c r="I93" s="12"/>
      <c r="J93" s="12"/>
      <c r="K93" s="12"/>
      <c r="L93" s="12"/>
      <c r="M93" s="12"/>
      <c r="N93" s="17"/>
    </row>
    <row r="94" spans="1:14">
      <c r="B94" s="203" t="s">
        <v>2097</v>
      </c>
      <c r="C94" s="204"/>
      <c r="D94" s="204"/>
      <c r="E94" s="204"/>
      <c r="F94" s="204"/>
      <c r="G94" s="204"/>
      <c r="H94" s="204"/>
      <c r="I94" s="204"/>
      <c r="J94" s="204"/>
      <c r="K94" s="204"/>
      <c r="L94" s="204"/>
      <c r="M94" s="204"/>
      <c r="N94" s="205"/>
    </row>
    <row r="95" spans="1:14">
      <c r="B95" s="206"/>
      <c r="C95" s="207"/>
      <c r="D95" s="207"/>
      <c r="E95" s="207"/>
      <c r="F95" s="207"/>
      <c r="G95" s="207"/>
      <c r="H95" s="207"/>
      <c r="I95" s="207"/>
      <c r="J95" s="207"/>
      <c r="K95" s="207"/>
      <c r="L95" s="207"/>
      <c r="M95" s="207"/>
      <c r="N95" s="208"/>
    </row>
    <row r="96" spans="1:14">
      <c r="B96" s="206"/>
      <c r="C96" s="207"/>
      <c r="D96" s="207"/>
      <c r="E96" s="207"/>
      <c r="F96" s="207"/>
      <c r="G96" s="207"/>
      <c r="H96" s="207"/>
      <c r="I96" s="207"/>
      <c r="J96" s="207"/>
      <c r="K96" s="207"/>
      <c r="L96" s="207"/>
      <c r="M96" s="207"/>
      <c r="N96" s="208"/>
    </row>
    <row r="97" spans="2:14">
      <c r="B97" s="206"/>
      <c r="C97" s="207"/>
      <c r="D97" s="207"/>
      <c r="E97" s="207"/>
      <c r="F97" s="207"/>
      <c r="G97" s="207"/>
      <c r="H97" s="207"/>
      <c r="I97" s="207"/>
      <c r="J97" s="207"/>
      <c r="K97" s="207"/>
      <c r="L97" s="207"/>
      <c r="M97" s="207"/>
      <c r="N97" s="208"/>
    </row>
    <row r="98" spans="2:14" ht="15.75" thickBot="1">
      <c r="B98" s="209"/>
      <c r="C98" s="210"/>
      <c r="D98" s="210"/>
      <c r="E98" s="210"/>
      <c r="F98" s="210"/>
      <c r="G98" s="210"/>
      <c r="H98" s="210"/>
      <c r="I98" s="210"/>
      <c r="J98" s="210"/>
      <c r="K98" s="210"/>
      <c r="L98" s="210"/>
      <c r="M98" s="210"/>
      <c r="N98" s="211"/>
    </row>
    <row r="99" spans="2:14">
      <c r="B99" s="212"/>
      <c r="C99" s="213"/>
      <c r="D99" s="213"/>
      <c r="E99" s="213"/>
      <c r="F99" s="213"/>
      <c r="G99" s="213"/>
      <c r="H99" s="213"/>
      <c r="I99" s="213"/>
      <c r="J99" s="213"/>
      <c r="K99" s="213"/>
      <c r="L99" s="213"/>
      <c r="M99" s="213"/>
      <c r="N99" s="214"/>
    </row>
    <row r="100" spans="2:14">
      <c r="B100" s="198" t="s">
        <v>2098</v>
      </c>
      <c r="C100" s="31"/>
      <c r="D100" s="31"/>
      <c r="E100" s="31"/>
      <c r="F100" s="31"/>
      <c r="G100" s="31"/>
      <c r="H100" s="31"/>
      <c r="I100" s="31"/>
      <c r="J100" s="31"/>
      <c r="K100" s="31"/>
      <c r="L100" s="31"/>
      <c r="M100" s="31"/>
      <c r="N100" s="32"/>
    </row>
    <row r="101" spans="2:14" ht="15" customHeight="1">
      <c r="B101" s="797" t="s">
        <v>2099</v>
      </c>
      <c r="C101" s="798"/>
      <c r="D101" s="798"/>
      <c r="E101" s="798"/>
      <c r="F101" s="798"/>
      <c r="G101" s="798"/>
      <c r="H101" s="798"/>
      <c r="I101" s="798"/>
      <c r="J101" s="798"/>
      <c r="K101" s="798"/>
      <c r="L101" s="798"/>
      <c r="M101" s="798"/>
      <c r="N101" s="799"/>
    </row>
    <row r="102" spans="2:14" ht="15" customHeight="1">
      <c r="B102" s="797"/>
      <c r="C102" s="798"/>
      <c r="D102" s="798"/>
      <c r="E102" s="798"/>
      <c r="F102" s="798"/>
      <c r="G102" s="798"/>
      <c r="H102" s="798"/>
      <c r="I102" s="798"/>
      <c r="J102" s="798"/>
      <c r="K102" s="798"/>
      <c r="L102" s="798"/>
      <c r="M102" s="798"/>
      <c r="N102" s="799"/>
    </row>
    <row r="103" spans="2:14" ht="30" customHeight="1">
      <c r="B103" s="800" t="s">
        <v>2100</v>
      </c>
      <c r="C103" s="801"/>
      <c r="D103" s="801"/>
      <c r="E103" s="801"/>
      <c r="F103" s="801"/>
      <c r="G103" s="801"/>
      <c r="H103" s="801"/>
      <c r="I103" s="801"/>
      <c r="J103" s="801"/>
      <c r="K103" s="801"/>
      <c r="L103" s="801"/>
      <c r="M103" s="801"/>
      <c r="N103" s="802"/>
    </row>
    <row r="104" spans="2:14">
      <c r="B104" s="800"/>
      <c r="C104" s="801"/>
      <c r="D104" s="801"/>
      <c r="E104" s="801"/>
      <c r="F104" s="801"/>
      <c r="G104" s="801"/>
      <c r="H104" s="801"/>
      <c r="I104" s="801"/>
      <c r="J104" s="801"/>
      <c r="K104" s="801"/>
      <c r="L104" s="801"/>
      <c r="M104" s="801"/>
      <c r="N104" s="802"/>
    </row>
    <row r="105" spans="2:14">
      <c r="B105" s="286"/>
      <c r="C105" s="287"/>
      <c r="D105" s="287"/>
      <c r="E105" s="287"/>
      <c r="F105" s="287"/>
      <c r="G105" s="287"/>
      <c r="H105" s="287"/>
      <c r="I105" s="287"/>
      <c r="J105" s="287"/>
      <c r="K105" s="287"/>
      <c r="L105" s="287"/>
      <c r="M105" s="287"/>
      <c r="N105" s="288"/>
    </row>
    <row r="106" spans="2:14">
      <c r="B106" s="286"/>
      <c r="C106" s="287"/>
      <c r="D106" s="287"/>
      <c r="E106" s="287"/>
      <c r="F106" s="287"/>
      <c r="G106" s="287"/>
      <c r="H106" s="287"/>
      <c r="I106" s="287"/>
      <c r="J106" s="287"/>
      <c r="K106" s="287"/>
      <c r="L106" s="287"/>
      <c r="M106" s="287"/>
      <c r="N106" s="288"/>
    </row>
    <row r="107" spans="2:14">
      <c r="B107" s="286"/>
      <c r="C107" s="287"/>
      <c r="D107" s="287"/>
      <c r="E107" s="287"/>
      <c r="F107" s="287"/>
      <c r="G107" s="287"/>
      <c r="H107" s="287"/>
      <c r="I107" s="287"/>
      <c r="J107" s="287"/>
      <c r="K107" s="287"/>
      <c r="L107" s="287"/>
      <c r="M107" s="287"/>
      <c r="N107" s="288"/>
    </row>
    <row r="108" spans="2:14">
      <c r="B108" s="198"/>
      <c r="C108" s="31"/>
      <c r="D108" s="31"/>
      <c r="E108" s="31"/>
      <c r="F108" s="31"/>
      <c r="G108" s="31"/>
      <c r="H108" s="31"/>
      <c r="I108" s="31"/>
      <c r="J108" s="31"/>
      <c r="K108" s="31"/>
      <c r="L108" s="31"/>
      <c r="M108" s="31"/>
      <c r="N108" s="32"/>
    </row>
    <row r="109" spans="2:14">
      <c r="B109" s="16"/>
      <c r="C109" s="12"/>
      <c r="D109" s="12"/>
      <c r="E109" s="12" t="s">
        <v>2093</v>
      </c>
      <c r="F109" s="53"/>
      <c r="G109" s="53"/>
      <c r="H109" s="12"/>
      <c r="I109" s="12"/>
      <c r="J109" s="12"/>
      <c r="K109" s="12"/>
      <c r="L109" s="12"/>
      <c r="M109" s="12"/>
      <c r="N109" s="17"/>
    </row>
    <row r="110" spans="2:14">
      <c r="B110" s="16"/>
      <c r="C110" s="12"/>
      <c r="D110" s="12"/>
      <c r="E110" s="54" t="s">
        <v>2094</v>
      </c>
      <c r="F110" s="12"/>
      <c r="G110" s="12"/>
      <c r="H110" s="54"/>
      <c r="I110" s="54"/>
      <c r="J110" s="54"/>
      <c r="K110" s="12"/>
      <c r="L110" s="12"/>
      <c r="M110" s="12"/>
      <c r="N110" s="17"/>
    </row>
    <row r="111" spans="2:14">
      <c r="B111" s="16"/>
      <c r="C111" s="12"/>
      <c r="D111" s="12"/>
      <c r="E111" s="55" t="s">
        <v>2101</v>
      </c>
      <c r="F111" s="12"/>
      <c r="G111" s="12"/>
      <c r="H111" s="55"/>
      <c r="I111" s="55"/>
      <c r="J111" s="55"/>
      <c r="K111" s="12"/>
      <c r="L111" s="12"/>
      <c r="M111" s="12"/>
      <c r="N111" s="17"/>
    </row>
    <row r="112" spans="2:14">
      <c r="B112" s="56"/>
      <c r="C112" s="31"/>
      <c r="D112" s="31"/>
      <c r="E112" s="12" t="s">
        <v>2096</v>
      </c>
      <c r="F112" s="12"/>
      <c r="G112" s="12"/>
      <c r="H112" s="12"/>
      <c r="I112" s="12"/>
      <c r="J112" s="12"/>
      <c r="K112" s="31"/>
      <c r="L112" s="31"/>
      <c r="M112" s="31"/>
      <c r="N112" s="32"/>
    </row>
    <row r="113" spans="2:14">
      <c r="B113" s="56"/>
      <c r="C113" s="31"/>
      <c r="D113" s="31"/>
      <c r="E113" s="31"/>
      <c r="F113" s="12"/>
      <c r="G113" s="12"/>
      <c r="H113" s="12"/>
      <c r="I113" s="12"/>
      <c r="J113" s="12"/>
      <c r="K113" s="31"/>
      <c r="L113" s="31"/>
      <c r="M113" s="31"/>
      <c r="N113" s="32"/>
    </row>
    <row r="114" spans="2:14">
      <c r="B114" s="56" t="s">
        <v>2102</v>
      </c>
      <c r="C114" s="55"/>
      <c r="D114" s="55"/>
      <c r="E114" s="12"/>
      <c r="F114" s="12"/>
      <c r="G114" s="12"/>
      <c r="H114" s="12"/>
      <c r="I114" s="12"/>
      <c r="J114" s="736"/>
      <c r="K114" s="736"/>
      <c r="L114" s="736"/>
      <c r="M114" s="736"/>
      <c r="N114" s="737"/>
    </row>
    <row r="115" spans="2:14" ht="15.75" thickBot="1">
      <c r="B115" s="216" t="s">
        <v>2103</v>
      </c>
      <c r="C115" s="343"/>
      <c r="D115" s="343"/>
      <c r="E115" s="57"/>
      <c r="F115" s="57"/>
      <c r="G115" s="57"/>
      <c r="H115" s="57"/>
      <c r="I115" s="57"/>
      <c r="J115" s="738"/>
      <c r="K115" s="738"/>
      <c r="L115" s="738"/>
      <c r="M115" s="738"/>
      <c r="N115" s="739"/>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ColWidth="11.42578125"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thickBo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384</v>
      </c>
      <c r="C31" s="81" t="s">
        <v>2208</v>
      </c>
      <c r="D31" s="82"/>
      <c r="E31" s="82"/>
      <c r="F31" s="82"/>
      <c r="G31" s="82"/>
      <c r="H31" s="82"/>
      <c r="I31" s="82"/>
      <c r="J31" s="82"/>
      <c r="K31" s="394"/>
      <c r="L31" s="261" t="s">
        <v>27</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835</v>
      </c>
      <c r="B36" s="772" t="str">
        <f>VLOOKUP(A36,EQUIPOS!A6:D154,3,FALSE)</f>
        <v>COMPACTADOR MANUAL VIBRATORIO (RANA) con motor de 6 HP</v>
      </c>
      <c r="C36" s="773"/>
      <c r="D36" s="773"/>
      <c r="E36" s="773"/>
      <c r="F36" s="773"/>
      <c r="G36" s="773"/>
      <c r="H36" s="774"/>
      <c r="I36" s="222"/>
      <c r="J36" s="223"/>
      <c r="K36" s="224">
        <f>VLOOKUP(A36,EQUIPOS!A6:D163,4,FALSE)</f>
        <v>6737.6080206907236</v>
      </c>
      <c r="L36" s="225"/>
      <c r="M36" s="226">
        <v>37.5</v>
      </c>
      <c r="N36" s="227">
        <f>K36/M36</f>
        <v>179.6695472184193</v>
      </c>
    </row>
    <row r="37" spans="1:14">
      <c r="B37" s="772"/>
      <c r="C37" s="773"/>
      <c r="D37" s="773"/>
      <c r="E37" s="778"/>
      <c r="F37" s="773"/>
      <c r="G37" s="773"/>
      <c r="H37" s="774"/>
      <c r="I37" s="36"/>
      <c r="J37" s="37"/>
      <c r="K37" s="229"/>
      <c r="L37" s="231"/>
      <c r="M37" s="232"/>
      <c r="N37" s="233"/>
    </row>
    <row r="38" spans="1:14">
      <c r="B38" s="779" t="s">
        <v>2105</v>
      </c>
      <c r="C38" s="780"/>
      <c r="D38" s="780"/>
      <c r="E38" s="38"/>
      <c r="F38" s="39"/>
      <c r="G38" s="39"/>
      <c r="H38" s="40"/>
      <c r="I38" s="36"/>
      <c r="J38" s="37"/>
      <c r="K38" s="234"/>
      <c r="L38" s="231"/>
      <c r="M38" s="410">
        <v>0.1</v>
      </c>
      <c r="N38" s="295">
        <f>N72*M38</f>
        <v>1214.8204072288161</v>
      </c>
    </row>
    <row r="39" spans="1:14" ht="15.75" thickBot="1">
      <c r="B39" s="772"/>
      <c r="C39" s="773"/>
      <c r="D39" s="773"/>
      <c r="E39" s="773"/>
      <c r="F39" s="773"/>
      <c r="G39" s="773"/>
      <c r="H39" s="774"/>
      <c r="I39" s="781"/>
      <c r="J39" s="782"/>
      <c r="K39" s="41"/>
      <c r="L39" s="783"/>
      <c r="M39" s="784"/>
      <c r="N39" s="105"/>
    </row>
    <row r="40" spans="1:14" ht="15.75" thickBot="1">
      <c r="B40" s="759" t="s">
        <v>2072</v>
      </c>
      <c r="C40" s="760"/>
      <c r="D40" s="760"/>
      <c r="E40" s="760"/>
      <c r="F40" s="760"/>
      <c r="G40" s="760"/>
      <c r="H40" s="760"/>
      <c r="I40" s="760"/>
      <c r="J40" s="760"/>
      <c r="K40" s="760"/>
      <c r="L40" s="760"/>
      <c r="M40" s="761"/>
      <c r="N40" s="344">
        <f>SUM(N36:N39)</f>
        <v>1394.4899544472353</v>
      </c>
    </row>
    <row r="41" spans="1:14">
      <c r="B41" s="235"/>
      <c r="C41" s="34"/>
      <c r="D41" s="34"/>
      <c r="E41" s="34"/>
      <c r="F41" s="34"/>
      <c r="G41" s="34"/>
      <c r="H41" s="34"/>
      <c r="I41" s="34"/>
      <c r="J41" s="34"/>
      <c r="K41" s="34"/>
      <c r="L41" s="34"/>
      <c r="M41" s="34"/>
      <c r="N41" s="35"/>
    </row>
    <row r="42" spans="1:14">
      <c r="B42" s="64" t="s">
        <v>2073</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750" t="s">
        <v>2063</v>
      </c>
      <c r="C44" s="751"/>
      <c r="D44" s="751"/>
      <c r="E44" s="751"/>
      <c r="F44" s="751"/>
      <c r="G44" s="751"/>
      <c r="H44" s="751"/>
      <c r="I44" s="752"/>
      <c r="J44" s="270" t="s">
        <v>2065</v>
      </c>
      <c r="K44" s="85" t="s">
        <v>2066</v>
      </c>
      <c r="L44" s="753" t="s">
        <v>2074</v>
      </c>
      <c r="M44" s="752"/>
      <c r="N44" s="86" t="s">
        <v>2071</v>
      </c>
    </row>
    <row r="45" spans="1:14">
      <c r="A45" s="108" t="s">
        <v>1096</v>
      </c>
      <c r="B45" s="43" t="str">
        <f>VLOOKUP(A45,MATERIALES!A5:D373,3,FALSE)</f>
        <v>Adoquín e=8cm</v>
      </c>
      <c r="C45" s="236"/>
      <c r="D45" s="236"/>
      <c r="E45" s="236"/>
      <c r="F45" s="236"/>
      <c r="G45" s="236"/>
      <c r="H45" s="236"/>
      <c r="I45" s="223"/>
      <c r="J45" s="200" t="str">
        <f>VLOOKUP(A45,MATERIALES!A1:D637,2,FALSE)</f>
        <v>m2</v>
      </c>
      <c r="K45" s="237">
        <v>1.03</v>
      </c>
      <c r="L45" s="222"/>
      <c r="M45" s="352">
        <f>VLOOKUP(A45,MATERIALES!A5:D396,4,FALSE)</f>
        <v>62662.565057802356</v>
      </c>
      <c r="N45" s="227">
        <f>K45*M45</f>
        <v>64542.442009536426</v>
      </c>
    </row>
    <row r="46" spans="1:14">
      <c r="A46" s="108" t="s">
        <v>1165</v>
      </c>
      <c r="B46" s="43" t="str">
        <f>VLOOKUP(A46,MATERIALES!A6:D373,3,FALSE)</f>
        <v>Arena de sello (fina)</v>
      </c>
      <c r="C46" s="236"/>
      <c r="D46" s="236"/>
      <c r="E46" s="236"/>
      <c r="F46" s="236"/>
      <c r="G46" s="236"/>
      <c r="H46" s="236"/>
      <c r="I46" s="223"/>
      <c r="J46" s="200" t="str">
        <f>VLOOKUP(A46,MATERIALES!A2:D638,2,FALSE)</f>
        <v>m3</v>
      </c>
      <c r="K46" s="237">
        <v>0.01</v>
      </c>
      <c r="L46" s="222"/>
      <c r="M46" s="352">
        <f>VLOOKUP(A46,MATERIALES!A6:D397,4,FALSE)</f>
        <v>67122.321748664763</v>
      </c>
      <c r="N46" s="227">
        <f>K46*M46</f>
        <v>671.22321748664763</v>
      </c>
    </row>
    <row r="47" spans="1:14">
      <c r="A47" s="108" t="s">
        <v>1167</v>
      </c>
      <c r="B47" s="43" t="str">
        <f>VLOOKUP(A47,MATERIALES!A6:D373,3,FALSE)</f>
        <v>Arena de soporte (media)</v>
      </c>
      <c r="C47" s="236"/>
      <c r="D47" s="236"/>
      <c r="E47" s="236"/>
      <c r="F47" s="236"/>
      <c r="G47" s="236"/>
      <c r="H47" s="236"/>
      <c r="I47" s="223"/>
      <c r="J47" s="200" t="str">
        <f>VLOOKUP(A47,MATERIALES!A3:D639,2,FALSE)</f>
        <v>m3</v>
      </c>
      <c r="K47" s="237">
        <v>0.05</v>
      </c>
      <c r="L47" s="222"/>
      <c r="M47" s="352">
        <f>VLOOKUP(A47,MATERIALES!A6:D398,4,FALSE)</f>
        <v>42538.15217004341</v>
      </c>
      <c r="N47" s="227">
        <f>K47*M47</f>
        <v>2126.9076085021707</v>
      </c>
    </row>
    <row r="48" spans="1:14">
      <c r="A48" t="s">
        <v>1280</v>
      </c>
      <c r="B48" s="43" t="str">
        <f>VLOOKUP(A48,MATERIALES!A6:D373,3,FALSE)</f>
        <v>Concreto Resistencia  21 (Mpa)</v>
      </c>
      <c r="C48" s="272"/>
      <c r="D48" s="272"/>
      <c r="E48" s="272"/>
      <c r="F48" s="272"/>
      <c r="G48" s="272"/>
      <c r="H48" s="272"/>
      <c r="I48" s="272"/>
      <c r="J48" s="266" t="str">
        <f>VLOOKUP(A48,MATERIALES!A4:D640,2,FALSE)</f>
        <v>m3</v>
      </c>
      <c r="K48" s="44">
        <v>0.01</v>
      </c>
      <c r="L48" s="273"/>
      <c r="M48" s="352">
        <f>VLOOKUP(A48,MATERIALES!A6:D399,4,FALSE)</f>
        <v>478775.02933695097</v>
      </c>
      <c r="N48" s="227">
        <f>K48*M48</f>
        <v>4787.7502933695096</v>
      </c>
    </row>
    <row r="49" spans="1:14" ht="15.75" thickBot="1">
      <c r="B49" s="264"/>
      <c r="C49" s="265"/>
      <c r="D49" s="265"/>
      <c r="E49" s="265"/>
      <c r="F49" s="265"/>
      <c r="G49" s="265"/>
      <c r="H49" s="265"/>
      <c r="I49" s="265"/>
      <c r="J49" s="124"/>
      <c r="K49" s="124"/>
      <c r="L49" s="280"/>
      <c r="M49" s="279"/>
      <c r="N49" s="125"/>
    </row>
    <row r="50" spans="1:14" ht="15.75" thickBot="1">
      <c r="B50" s="759" t="s">
        <v>2072</v>
      </c>
      <c r="C50" s="760"/>
      <c r="D50" s="760"/>
      <c r="E50" s="760"/>
      <c r="F50" s="760"/>
      <c r="G50" s="760"/>
      <c r="H50" s="760"/>
      <c r="I50" s="760"/>
      <c r="J50" s="760"/>
      <c r="K50" s="760"/>
      <c r="L50" s="760"/>
      <c r="M50" s="761"/>
      <c r="N50" s="344">
        <f>SUM(N45:N49)</f>
        <v>72128.323128894743</v>
      </c>
    </row>
    <row r="51" spans="1:14">
      <c r="B51" s="33"/>
      <c r="C51" s="34"/>
      <c r="D51" s="34"/>
      <c r="E51" s="34"/>
      <c r="F51" s="34"/>
      <c r="G51" s="34"/>
      <c r="H51" s="34"/>
      <c r="I51" s="34"/>
      <c r="J51" s="34"/>
      <c r="K51" s="34"/>
      <c r="L51" s="34"/>
      <c r="M51" s="34"/>
      <c r="N51" s="35"/>
    </row>
    <row r="52" spans="1:14">
      <c r="B52" s="64" t="s">
        <v>2075</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268" t="s">
        <v>2076</v>
      </c>
      <c r="C54" s="269"/>
      <c r="D54" s="269"/>
      <c r="E54" s="269"/>
      <c r="F54" s="269"/>
      <c r="G54" s="269"/>
      <c r="H54" s="73" t="s">
        <v>2065</v>
      </c>
      <c r="I54" s="74" t="s">
        <v>2077</v>
      </c>
      <c r="J54" s="75" t="s">
        <v>2106</v>
      </c>
      <c r="K54" s="73" t="s">
        <v>2107</v>
      </c>
      <c r="L54" s="762" t="s">
        <v>2080</v>
      </c>
      <c r="M54" s="735"/>
      <c r="N54" s="76" t="s">
        <v>2071</v>
      </c>
    </row>
    <row r="55" spans="1:14">
      <c r="A55" t="s">
        <v>1992</v>
      </c>
      <c r="B55" s="46" t="str">
        <f>VLOOKUP(A55,TRANSPORTE!A5:D117,3,FALSE)</f>
        <v>Transporte de Adoquín e=8cm</v>
      </c>
      <c r="C55" s="272"/>
      <c r="D55" s="272"/>
      <c r="E55" s="272"/>
      <c r="F55" s="272"/>
      <c r="G55" s="272"/>
      <c r="H55" s="266" t="s">
        <v>2122</v>
      </c>
      <c r="I55" s="234">
        <v>0.92</v>
      </c>
      <c r="J55" s="241">
        <v>1</v>
      </c>
      <c r="K55" s="234">
        <f>I55*J55</f>
        <v>0.92</v>
      </c>
      <c r="L55" s="763">
        <f>VLOOKUP(A55,TRANSPORTE!A5:D117,4,FALSE)</f>
        <v>1335.3452792115263</v>
      </c>
      <c r="M55" s="764"/>
      <c r="N55" s="242">
        <f>K55*L55</f>
        <v>1228.5176568746042</v>
      </c>
    </row>
    <row r="56" spans="1:14">
      <c r="A56" t="s">
        <v>1836</v>
      </c>
      <c r="B56" s="46" t="str">
        <f>VLOOKUP(A56,TRANSPORTE!A6:D117,3,FALSE)</f>
        <v>Transporte de Arena</v>
      </c>
      <c r="C56" s="47"/>
      <c r="D56" s="47"/>
      <c r="E56" s="47"/>
      <c r="F56" s="47"/>
      <c r="G56" s="47"/>
      <c r="H56" s="266" t="s">
        <v>2122</v>
      </c>
      <c r="I56" s="234">
        <v>0.01</v>
      </c>
      <c r="J56" s="241">
        <v>1</v>
      </c>
      <c r="K56" s="234">
        <f>I56*J56</f>
        <v>0.01</v>
      </c>
      <c r="L56" s="763">
        <f>VLOOKUP(A56,TRANSPORTE!A6:D117,4,FALSE)</f>
        <v>1355.0479121462611</v>
      </c>
      <c r="M56" s="764"/>
      <c r="N56" s="242">
        <f>K56*L56</f>
        <v>13.550479121462612</v>
      </c>
    </row>
    <row r="57" spans="1:14">
      <c r="A57" t="s">
        <v>1836</v>
      </c>
      <c r="B57" s="46" t="str">
        <f>VLOOKUP(A57,TRANSPORTE!A6:D117,3,FALSE)</f>
        <v>Transporte de Arena</v>
      </c>
      <c r="C57" s="47"/>
      <c r="D57" s="47"/>
      <c r="E57" s="47"/>
      <c r="F57" s="47"/>
      <c r="G57" s="47"/>
      <c r="H57" s="266" t="s">
        <v>2122</v>
      </c>
      <c r="I57" s="234">
        <v>0.05</v>
      </c>
      <c r="J57" s="241">
        <v>1</v>
      </c>
      <c r="K57" s="234">
        <f>I57*J57</f>
        <v>0.05</v>
      </c>
      <c r="L57" s="763">
        <f>VLOOKUP(A57,TRANSPORTE!A6:D118,4,FALSE)</f>
        <v>1355.0479121462611</v>
      </c>
      <c r="M57" s="764"/>
      <c r="N57" s="242">
        <f>K57*L57</f>
        <v>67.752395607313062</v>
      </c>
    </row>
    <row r="58" spans="1:14">
      <c r="B58" s="46"/>
      <c r="C58" s="47"/>
      <c r="D58" s="47"/>
      <c r="E58" s="47"/>
      <c r="F58" s="47"/>
      <c r="G58" s="47"/>
      <c r="H58" s="266"/>
      <c r="I58" s="234"/>
      <c r="J58" s="241"/>
      <c r="K58" s="234"/>
      <c r="L58" s="763"/>
      <c r="M58" s="764"/>
      <c r="N58" s="242"/>
    </row>
    <row r="59" spans="1:14">
      <c r="B59" s="46"/>
      <c r="C59" s="47"/>
      <c r="D59" s="47"/>
      <c r="E59" s="47"/>
      <c r="F59" s="47"/>
      <c r="G59" s="47"/>
      <c r="H59" s="243"/>
      <c r="I59" s="234"/>
      <c r="J59" s="234"/>
      <c r="K59" s="234"/>
      <c r="L59" s="244"/>
      <c r="M59" s="245"/>
      <c r="N59" s="246"/>
    </row>
    <row r="60" spans="1:14" ht="15.75" thickBot="1">
      <c r="B60" s="264"/>
      <c r="C60" s="265"/>
      <c r="D60" s="265"/>
      <c r="E60" s="265"/>
      <c r="F60" s="265"/>
      <c r="G60" s="265"/>
      <c r="H60" s="48"/>
      <c r="I60" s="124"/>
      <c r="J60" s="124"/>
      <c r="K60" s="124"/>
      <c r="L60" s="748"/>
      <c r="M60" s="749"/>
      <c r="N60" s="125"/>
    </row>
    <row r="61" spans="1:14" ht="15.75" thickBot="1">
      <c r="B61" s="765" t="s">
        <v>2072</v>
      </c>
      <c r="C61" s="766"/>
      <c r="D61" s="766"/>
      <c r="E61" s="766"/>
      <c r="F61" s="766"/>
      <c r="G61" s="766"/>
      <c r="H61" s="766"/>
      <c r="I61" s="766"/>
      <c r="J61" s="766"/>
      <c r="K61" s="766"/>
      <c r="L61" s="766"/>
      <c r="M61" s="767"/>
      <c r="N61" s="104">
        <f>N55+N56+N57+N58+N59</f>
        <v>1309.8205316033798</v>
      </c>
    </row>
    <row r="62" spans="1:14">
      <c r="B62" s="33"/>
      <c r="C62" s="34"/>
      <c r="D62" s="34"/>
      <c r="E62" s="34"/>
      <c r="F62" s="34"/>
      <c r="G62" s="34"/>
      <c r="H62" s="34"/>
      <c r="I62" s="34"/>
      <c r="J62" s="34"/>
      <c r="K62" s="34"/>
      <c r="L62" s="34"/>
      <c r="M62" s="34"/>
      <c r="N62" s="35"/>
    </row>
    <row r="63" spans="1:14">
      <c r="B63" s="64" t="s">
        <v>2081</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785" t="s">
        <v>2108</v>
      </c>
      <c r="C65" s="786"/>
      <c r="D65" s="786"/>
      <c r="E65" s="786"/>
      <c r="F65" s="786"/>
      <c r="G65" s="786"/>
      <c r="H65" s="786"/>
      <c r="I65" s="73" t="s">
        <v>2082</v>
      </c>
      <c r="J65" s="75" t="s">
        <v>2109</v>
      </c>
      <c r="K65" s="74" t="s">
        <v>2084</v>
      </c>
      <c r="L65" s="787" t="s">
        <v>2070</v>
      </c>
      <c r="M65" s="788"/>
      <c r="N65" s="98" t="s">
        <v>2071</v>
      </c>
    </row>
    <row r="66" spans="1:15">
      <c r="A66" s="141" t="s">
        <v>718</v>
      </c>
      <c r="B66" s="49" t="str">
        <f>VLOOKUP(A66,'MANO DE OBRA'!A8:D68,3,FALSE)</f>
        <v>Obrero (8)</v>
      </c>
      <c r="C66" s="47"/>
      <c r="D66" s="47"/>
      <c r="E66" s="47"/>
      <c r="F66" s="47"/>
      <c r="G66" s="47"/>
      <c r="H66" s="47"/>
      <c r="I66" s="247">
        <f>K66/J66*100</f>
        <v>270661.59999999998</v>
      </c>
      <c r="J66" s="248">
        <v>185</v>
      </c>
      <c r="K66" s="249">
        <f>VLOOKUP(A66,'MANO DE OBRA'!A8:D99,4,FALSE)</f>
        <v>500723.95999999996</v>
      </c>
      <c r="L66" s="50"/>
      <c r="M66" s="250">
        <v>50</v>
      </c>
      <c r="N66" s="345">
        <f>K66/M66</f>
        <v>10014.4792</v>
      </c>
      <c r="O66" s="106"/>
    </row>
    <row r="67" spans="1:15">
      <c r="A67" s="141" t="s">
        <v>728</v>
      </c>
      <c r="B67" s="49" t="str">
        <f>VLOOKUP(A67,'MANO DE OBRA'!A8:D69,3,FALSE)</f>
        <v>Oficial</v>
      </c>
      <c r="C67" s="47"/>
      <c r="D67" s="47"/>
      <c r="E67" s="47"/>
      <c r="F67" s="47"/>
      <c r="G67" s="47"/>
      <c r="H67" s="47"/>
      <c r="I67" s="247">
        <f>K67/J67*100</f>
        <v>57668.23979157189</v>
      </c>
      <c r="J67" s="248">
        <v>185</v>
      </c>
      <c r="K67" s="249">
        <f>VLOOKUP(A67,'MANO DE OBRA'!A8:D100,4,FALSE)</f>
        <v>106686.24361440798</v>
      </c>
      <c r="L67" s="50"/>
      <c r="M67" s="254">
        <v>50</v>
      </c>
      <c r="N67" s="345">
        <f>K67/M67</f>
        <v>2133.7248722881595</v>
      </c>
    </row>
    <row r="68" spans="1:15">
      <c r="B68" s="49"/>
      <c r="C68" s="47"/>
      <c r="D68" s="47"/>
      <c r="E68" s="47"/>
      <c r="F68" s="47"/>
      <c r="G68" s="47"/>
      <c r="H68" s="47"/>
      <c r="I68" s="234"/>
      <c r="J68" s="252"/>
      <c r="K68" s="253"/>
      <c r="L68" s="50"/>
      <c r="M68" s="255"/>
      <c r="N68" s="251"/>
    </row>
    <row r="69" spans="1:15">
      <c r="B69" s="49"/>
      <c r="C69" s="47"/>
      <c r="D69" s="47"/>
      <c r="E69" s="47"/>
      <c r="F69" s="47"/>
      <c r="G69" s="47"/>
      <c r="H69" s="47"/>
      <c r="I69" s="234"/>
      <c r="J69" s="252"/>
      <c r="K69" s="253"/>
      <c r="L69" s="273"/>
      <c r="M69" s="255"/>
      <c r="N69" s="251"/>
    </row>
    <row r="70" spans="1:15">
      <c r="B70" s="49"/>
      <c r="C70" s="47"/>
      <c r="D70" s="47"/>
      <c r="E70" s="47"/>
      <c r="F70" s="47"/>
      <c r="G70" s="47"/>
      <c r="H70" s="47"/>
      <c r="I70" s="234"/>
      <c r="J70" s="252"/>
      <c r="K70" s="253"/>
      <c r="L70" s="273"/>
      <c r="M70" s="255"/>
      <c r="N70" s="251"/>
    </row>
    <row r="71" spans="1:15" ht="15.75" thickBot="1">
      <c r="B71" s="746"/>
      <c r="C71" s="747"/>
      <c r="D71" s="747"/>
      <c r="E71" s="747"/>
      <c r="F71" s="747"/>
      <c r="G71" s="747"/>
      <c r="H71" s="747"/>
      <c r="I71" s="124"/>
      <c r="J71" s="124"/>
      <c r="K71" s="124"/>
      <c r="L71" s="847"/>
      <c r="M71" s="847"/>
      <c r="N71" s="45"/>
    </row>
    <row r="72" spans="1:15" ht="15.75" thickBot="1">
      <c r="B72" s="765" t="s">
        <v>2072</v>
      </c>
      <c r="C72" s="766"/>
      <c r="D72" s="766"/>
      <c r="E72" s="766"/>
      <c r="F72" s="766"/>
      <c r="G72" s="766"/>
      <c r="H72" s="766"/>
      <c r="I72" s="766"/>
      <c r="J72" s="766"/>
      <c r="K72" s="766"/>
      <c r="L72" s="766"/>
      <c r="M72" s="767"/>
      <c r="N72" s="256">
        <f>SUM(N66:N71)</f>
        <v>12148.204072288159</v>
      </c>
    </row>
    <row r="73" spans="1:15" ht="15.75" thickBot="1">
      <c r="B73" s="33"/>
      <c r="C73" s="34"/>
      <c r="D73" s="34"/>
      <c r="E73" s="34"/>
      <c r="F73" s="34"/>
      <c r="G73" s="34"/>
      <c r="H73" s="34"/>
      <c r="I73" s="34"/>
      <c r="J73" s="34"/>
      <c r="K73" s="34"/>
      <c r="L73" s="34"/>
      <c r="M73" s="34"/>
      <c r="N73" s="35"/>
    </row>
    <row r="74" spans="1:15" ht="15.75" thickBot="1">
      <c r="B74" s="759" t="s">
        <v>2085</v>
      </c>
      <c r="C74" s="760"/>
      <c r="D74" s="760"/>
      <c r="E74" s="760"/>
      <c r="F74" s="760"/>
      <c r="G74" s="760"/>
      <c r="H74" s="760"/>
      <c r="I74" s="760"/>
      <c r="J74" s="760"/>
      <c r="K74" s="760"/>
      <c r="L74" s="760"/>
      <c r="M74" s="761"/>
      <c r="N74" s="99">
        <f>N40+N50+N61+N72</f>
        <v>86980.837687233521</v>
      </c>
    </row>
    <row r="75" spans="1:15">
      <c r="B75" s="33"/>
      <c r="C75" s="34"/>
      <c r="D75" s="34"/>
      <c r="E75" s="34"/>
      <c r="F75" s="34"/>
      <c r="G75" s="34"/>
      <c r="H75" s="34"/>
      <c r="I75" s="34"/>
      <c r="J75" s="34"/>
      <c r="K75" s="34"/>
      <c r="L75" s="34"/>
      <c r="M75" s="34"/>
      <c r="N75" s="35"/>
    </row>
    <row r="76" spans="1:15">
      <c r="B76" s="64" t="s">
        <v>2086</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750" t="s">
        <v>2110</v>
      </c>
      <c r="C78" s="751"/>
      <c r="D78" s="751"/>
      <c r="E78" s="751"/>
      <c r="F78" s="751"/>
      <c r="G78" s="751"/>
      <c r="H78" s="751"/>
      <c r="I78" s="269"/>
      <c r="J78" s="289"/>
      <c r="K78" s="257" t="s">
        <v>2087</v>
      </c>
      <c r="L78" s="789" t="s">
        <v>2088</v>
      </c>
      <c r="M78" s="790"/>
      <c r="N78" s="258"/>
    </row>
    <row r="79" spans="1:15">
      <c r="B79" s="791" t="s">
        <v>2111</v>
      </c>
      <c r="C79" s="792"/>
      <c r="D79" s="792"/>
      <c r="E79" s="792"/>
      <c r="F79" s="792"/>
      <c r="G79" s="792"/>
      <c r="H79" s="792"/>
      <c r="I79" s="87"/>
      <c r="J79" s="88"/>
      <c r="K79" s="259">
        <v>0.2</v>
      </c>
      <c r="L79" s="793">
        <f>N74*K79</f>
        <v>17396.167537446705</v>
      </c>
      <c r="M79" s="794"/>
      <c r="N79" s="51"/>
    </row>
    <row r="80" spans="1:15">
      <c r="B80" s="89" t="s">
        <v>2090</v>
      </c>
      <c r="C80" s="90"/>
      <c r="D80" s="90"/>
      <c r="E80" s="90"/>
      <c r="F80" s="90"/>
      <c r="G80" s="90"/>
      <c r="H80" s="90"/>
      <c r="I80" s="87"/>
      <c r="J80" s="88"/>
      <c r="K80" s="259">
        <v>0.05</v>
      </c>
      <c r="L80" s="793">
        <f>N74*K80</f>
        <v>4349.0418843616762</v>
      </c>
      <c r="M80" s="794"/>
      <c r="N80" s="51"/>
    </row>
    <row r="81" spans="1:14" ht="15.75" thickBot="1">
      <c r="B81" s="91" t="s">
        <v>2091</v>
      </c>
      <c r="C81" s="92"/>
      <c r="D81" s="92"/>
      <c r="E81" s="92"/>
      <c r="F81" s="92"/>
      <c r="G81" s="92"/>
      <c r="H81" s="92"/>
      <c r="I81" s="93"/>
      <c r="J81" s="94"/>
      <c r="K81" s="260">
        <v>0.05</v>
      </c>
      <c r="L81" s="795">
        <f>N74*K81</f>
        <v>4349.0418843616762</v>
      </c>
      <c r="M81" s="796"/>
      <c r="N81" s="51"/>
    </row>
    <row r="82" spans="1:14" ht="15.75" thickBot="1">
      <c r="B82" s="759" t="s">
        <v>2072</v>
      </c>
      <c r="C82" s="760"/>
      <c r="D82" s="760"/>
      <c r="E82" s="760"/>
      <c r="F82" s="760"/>
      <c r="G82" s="760"/>
      <c r="H82" s="760"/>
      <c r="I82" s="760"/>
      <c r="J82" s="760"/>
      <c r="K82" s="760"/>
      <c r="L82" s="760"/>
      <c r="M82" s="761"/>
      <c r="N82" s="52">
        <f>L79+L80+L81</f>
        <v>26094.251306170056</v>
      </c>
    </row>
    <row r="83" spans="1:14" ht="15.75" thickBot="1">
      <c r="B83" s="33"/>
      <c r="C83" s="34"/>
      <c r="D83" s="34"/>
      <c r="E83" s="34"/>
      <c r="F83" s="34"/>
      <c r="G83" s="34"/>
      <c r="H83" s="34"/>
      <c r="I83" s="34"/>
      <c r="J83" s="34"/>
      <c r="K83" s="34"/>
      <c r="L83" s="34"/>
      <c r="M83" s="34"/>
      <c r="N83" s="35"/>
    </row>
    <row r="84" spans="1:14" ht="15.75" thickBot="1">
      <c r="A84" t="s">
        <v>2114</v>
      </c>
      <c r="B84" s="759" t="s">
        <v>2113</v>
      </c>
      <c r="C84" s="760"/>
      <c r="D84" s="760"/>
      <c r="E84" s="760"/>
      <c r="F84" s="760"/>
      <c r="G84" s="760"/>
      <c r="H84" s="760"/>
      <c r="I84" s="760"/>
      <c r="J84" s="760"/>
      <c r="K84" s="760"/>
      <c r="L84" s="760"/>
      <c r="M84" s="761"/>
      <c r="N84" s="166">
        <f>N74+N82</f>
        <v>113075.08899340358</v>
      </c>
    </row>
    <row r="85" spans="1:14">
      <c r="B85" s="13"/>
      <c r="C85" s="14"/>
      <c r="D85" s="14"/>
      <c r="E85" s="14"/>
      <c r="F85" s="14"/>
      <c r="G85" s="14"/>
      <c r="H85" s="14"/>
      <c r="I85" s="14"/>
      <c r="J85" s="14"/>
      <c r="K85" s="14"/>
      <c r="L85" s="14"/>
      <c r="M85" s="14"/>
      <c r="N85" s="15"/>
    </row>
    <row r="86" spans="1:14">
      <c r="B86" s="16"/>
      <c r="C86" s="12"/>
      <c r="D86" s="12"/>
      <c r="E86" s="12"/>
      <c r="F86" s="12"/>
      <c r="G86" s="12"/>
      <c r="H86" s="12"/>
      <c r="I86" s="12"/>
      <c r="J86" s="12"/>
      <c r="K86" s="12"/>
      <c r="L86" s="12"/>
      <c r="M86" s="12"/>
      <c r="N86" s="17"/>
    </row>
    <row r="87" spans="1:14">
      <c r="B87" s="16"/>
      <c r="C87" s="12"/>
      <c r="D87" s="12"/>
      <c r="E87" s="12"/>
      <c r="F87" s="12"/>
      <c r="G87" s="12"/>
      <c r="H87" s="12"/>
      <c r="I87" s="12"/>
      <c r="J87" s="12"/>
      <c r="K87" s="12"/>
      <c r="L87" s="12"/>
      <c r="M87" s="12"/>
      <c r="N87" s="17"/>
    </row>
    <row r="88" spans="1:14">
      <c r="B88" s="16"/>
      <c r="C88" s="12"/>
      <c r="D88" s="12"/>
      <c r="E88" s="12"/>
      <c r="F88" s="12"/>
      <c r="G88" s="12"/>
      <c r="H88" s="12"/>
      <c r="I88" s="12"/>
      <c r="J88" s="12"/>
      <c r="K88" s="12"/>
      <c r="L88" s="12"/>
      <c r="M88" s="12"/>
      <c r="N88" s="17"/>
    </row>
    <row r="89" spans="1:14">
      <c r="B89" s="16"/>
      <c r="C89" s="12"/>
      <c r="D89" s="12"/>
      <c r="E89" s="53" t="s">
        <v>2093</v>
      </c>
      <c r="F89" s="53"/>
      <c r="G89" s="53"/>
      <c r="H89" s="53"/>
      <c r="I89" s="53"/>
      <c r="J89" s="53"/>
      <c r="K89" s="12"/>
      <c r="L89" s="12"/>
      <c r="M89" s="12"/>
      <c r="N89" s="17"/>
    </row>
    <row r="90" spans="1:14">
      <c r="B90" s="16"/>
      <c r="C90" s="12"/>
      <c r="D90" s="12"/>
      <c r="E90" s="12" t="s">
        <v>2094</v>
      </c>
      <c r="F90" s="12"/>
      <c r="G90" s="12"/>
      <c r="H90" s="12"/>
      <c r="I90" s="12"/>
      <c r="J90" s="12"/>
      <c r="K90" s="12"/>
      <c r="L90" s="12"/>
      <c r="M90" s="12"/>
      <c r="N90" s="17"/>
    </row>
    <row r="91" spans="1:14">
      <c r="B91" s="16"/>
      <c r="C91" s="12"/>
      <c r="D91" s="12"/>
      <c r="E91" s="12" t="s">
        <v>2095</v>
      </c>
      <c r="F91" s="12"/>
      <c r="G91" s="12"/>
      <c r="H91" s="12"/>
      <c r="I91" s="12"/>
      <c r="J91" s="12"/>
      <c r="K91" s="12"/>
      <c r="L91" s="12"/>
      <c r="M91" s="12"/>
      <c r="N91" s="17"/>
    </row>
    <row r="92" spans="1:14">
      <c r="B92" s="16"/>
      <c r="C92" s="12"/>
      <c r="D92" s="12"/>
      <c r="E92" s="12" t="s">
        <v>2096</v>
      </c>
      <c r="F92" s="12"/>
      <c r="G92" s="12"/>
      <c r="H92" s="12"/>
      <c r="I92" s="12"/>
      <c r="J92" s="12"/>
      <c r="K92" s="12"/>
      <c r="L92" s="12"/>
      <c r="M92" s="12"/>
      <c r="N92" s="17"/>
    </row>
    <row r="93" spans="1:14" ht="15.75" thickBot="1">
      <c r="B93" s="16"/>
      <c r="C93" s="12"/>
      <c r="D93" s="12"/>
      <c r="E93" s="12"/>
      <c r="F93" s="12" t="s">
        <v>7</v>
      </c>
      <c r="G93" s="12"/>
      <c r="H93" s="12"/>
      <c r="I93" s="12"/>
      <c r="J93" s="12"/>
      <c r="K93" s="12"/>
      <c r="L93" s="12"/>
      <c r="M93" s="12"/>
      <c r="N93" s="17"/>
    </row>
    <row r="94" spans="1:14">
      <c r="B94" s="203" t="s">
        <v>2097</v>
      </c>
      <c r="C94" s="204"/>
      <c r="D94" s="204"/>
      <c r="E94" s="204"/>
      <c r="F94" s="204"/>
      <c r="G94" s="204"/>
      <c r="H94" s="204"/>
      <c r="I94" s="204"/>
      <c r="J94" s="204"/>
      <c r="K94" s="204"/>
      <c r="L94" s="204"/>
      <c r="M94" s="204"/>
      <c r="N94" s="205"/>
    </row>
    <row r="95" spans="1:14">
      <c r="B95" s="206"/>
      <c r="C95" s="207"/>
      <c r="D95" s="207"/>
      <c r="E95" s="207"/>
      <c r="F95" s="207"/>
      <c r="G95" s="207"/>
      <c r="H95" s="207"/>
      <c r="I95" s="207"/>
      <c r="J95" s="207"/>
      <c r="K95" s="207"/>
      <c r="L95" s="207"/>
      <c r="M95" s="207"/>
      <c r="N95" s="208"/>
    </row>
    <row r="96" spans="1:14">
      <c r="B96" s="206"/>
      <c r="C96" s="207"/>
      <c r="D96" s="207"/>
      <c r="E96" s="207"/>
      <c r="F96" s="207"/>
      <c r="G96" s="207"/>
      <c r="H96" s="207"/>
      <c r="I96" s="207"/>
      <c r="J96" s="207"/>
      <c r="K96" s="207"/>
      <c r="L96" s="207"/>
      <c r="M96" s="207"/>
      <c r="N96" s="208"/>
    </row>
    <row r="97" spans="2:14">
      <c r="B97" s="206"/>
      <c r="C97" s="207"/>
      <c r="D97" s="207"/>
      <c r="E97" s="207"/>
      <c r="F97" s="207"/>
      <c r="G97" s="207"/>
      <c r="H97" s="207"/>
      <c r="I97" s="207"/>
      <c r="J97" s="207"/>
      <c r="K97" s="207"/>
      <c r="L97" s="207"/>
      <c r="M97" s="207"/>
      <c r="N97" s="208"/>
    </row>
    <row r="98" spans="2:14" ht="15.75" thickBot="1">
      <c r="B98" s="209"/>
      <c r="C98" s="210"/>
      <c r="D98" s="210"/>
      <c r="E98" s="210"/>
      <c r="F98" s="210"/>
      <c r="G98" s="210"/>
      <c r="H98" s="210"/>
      <c r="I98" s="210"/>
      <c r="J98" s="210"/>
      <c r="K98" s="210"/>
      <c r="L98" s="210"/>
      <c r="M98" s="210"/>
      <c r="N98" s="211"/>
    </row>
    <row r="99" spans="2:14">
      <c r="B99" s="212"/>
      <c r="C99" s="213"/>
      <c r="D99" s="213"/>
      <c r="E99" s="213"/>
      <c r="F99" s="213"/>
      <c r="G99" s="213"/>
      <c r="H99" s="213"/>
      <c r="I99" s="213"/>
      <c r="J99" s="213"/>
      <c r="K99" s="213"/>
      <c r="L99" s="213"/>
      <c r="M99" s="213"/>
      <c r="N99" s="214"/>
    </row>
    <row r="100" spans="2:14">
      <c r="B100" s="198" t="s">
        <v>2098</v>
      </c>
      <c r="C100" s="31"/>
      <c r="D100" s="31"/>
      <c r="E100" s="31"/>
      <c r="F100" s="31"/>
      <c r="G100" s="31"/>
      <c r="H100" s="31"/>
      <c r="I100" s="31"/>
      <c r="J100" s="31"/>
      <c r="K100" s="31"/>
      <c r="L100" s="31"/>
      <c r="M100" s="31"/>
      <c r="N100" s="32"/>
    </row>
    <row r="101" spans="2:14" ht="15" customHeight="1">
      <c r="B101" s="797" t="s">
        <v>2099</v>
      </c>
      <c r="C101" s="798"/>
      <c r="D101" s="798"/>
      <c r="E101" s="798"/>
      <c r="F101" s="798"/>
      <c r="G101" s="798"/>
      <c r="H101" s="798"/>
      <c r="I101" s="798"/>
      <c r="J101" s="798"/>
      <c r="K101" s="798"/>
      <c r="L101" s="798"/>
      <c r="M101" s="798"/>
      <c r="N101" s="799"/>
    </row>
    <row r="102" spans="2:14" ht="15" customHeight="1">
      <c r="B102" s="797"/>
      <c r="C102" s="798"/>
      <c r="D102" s="798"/>
      <c r="E102" s="798"/>
      <c r="F102" s="798"/>
      <c r="G102" s="798"/>
      <c r="H102" s="798"/>
      <c r="I102" s="798"/>
      <c r="J102" s="798"/>
      <c r="K102" s="798"/>
      <c r="L102" s="798"/>
      <c r="M102" s="798"/>
      <c r="N102" s="799"/>
    </row>
    <row r="103" spans="2:14" ht="30" customHeight="1">
      <c r="B103" s="800" t="s">
        <v>2100</v>
      </c>
      <c r="C103" s="801"/>
      <c r="D103" s="801"/>
      <c r="E103" s="801"/>
      <c r="F103" s="801"/>
      <c r="G103" s="801"/>
      <c r="H103" s="801"/>
      <c r="I103" s="801"/>
      <c r="J103" s="801"/>
      <c r="K103" s="801"/>
      <c r="L103" s="801"/>
      <c r="M103" s="801"/>
      <c r="N103" s="802"/>
    </row>
    <row r="104" spans="2:14">
      <c r="B104" s="800"/>
      <c r="C104" s="801"/>
      <c r="D104" s="801"/>
      <c r="E104" s="801"/>
      <c r="F104" s="801"/>
      <c r="G104" s="801"/>
      <c r="H104" s="801"/>
      <c r="I104" s="801"/>
      <c r="J104" s="801"/>
      <c r="K104" s="801"/>
      <c r="L104" s="801"/>
      <c r="M104" s="801"/>
      <c r="N104" s="802"/>
    </row>
    <row r="105" spans="2:14">
      <c r="B105" s="286"/>
      <c r="C105" s="287"/>
      <c r="D105" s="287"/>
      <c r="E105" s="287"/>
      <c r="F105" s="287"/>
      <c r="G105" s="287"/>
      <c r="H105" s="287"/>
      <c r="I105" s="287"/>
      <c r="J105" s="287"/>
      <c r="K105" s="287"/>
      <c r="L105" s="287"/>
      <c r="M105" s="287"/>
      <c r="N105" s="288"/>
    </row>
    <row r="106" spans="2:14">
      <c r="B106" s="286"/>
      <c r="C106" s="287"/>
      <c r="D106" s="287"/>
      <c r="E106" s="287"/>
      <c r="F106" s="287"/>
      <c r="G106" s="287"/>
      <c r="H106" s="287"/>
      <c r="I106" s="287"/>
      <c r="J106" s="287"/>
      <c r="K106" s="287"/>
      <c r="L106" s="287"/>
      <c r="M106" s="287"/>
      <c r="N106" s="288"/>
    </row>
    <row r="107" spans="2:14">
      <c r="B107" s="286"/>
      <c r="C107" s="287"/>
      <c r="D107" s="287"/>
      <c r="E107" s="287"/>
      <c r="F107" s="287"/>
      <c r="G107" s="287"/>
      <c r="H107" s="287"/>
      <c r="I107" s="287"/>
      <c r="J107" s="287"/>
      <c r="K107" s="287"/>
      <c r="L107" s="287"/>
      <c r="M107" s="287"/>
      <c r="N107" s="288"/>
    </row>
    <row r="108" spans="2:14">
      <c r="B108" s="198"/>
      <c r="C108" s="31"/>
      <c r="D108" s="31"/>
      <c r="E108" s="31"/>
      <c r="F108" s="31"/>
      <c r="G108" s="31"/>
      <c r="H108" s="31"/>
      <c r="I108" s="31"/>
      <c r="J108" s="31"/>
      <c r="K108" s="31"/>
      <c r="L108" s="31"/>
      <c r="M108" s="31"/>
      <c r="N108" s="32"/>
    </row>
    <row r="109" spans="2:14">
      <c r="B109" s="16"/>
      <c r="C109" s="12"/>
      <c r="D109" s="12"/>
      <c r="E109" s="12" t="s">
        <v>2093</v>
      </c>
      <c r="F109" s="53"/>
      <c r="G109" s="53"/>
      <c r="H109" s="12"/>
      <c r="I109" s="12"/>
      <c r="J109" s="12"/>
      <c r="K109" s="12"/>
      <c r="L109" s="12"/>
      <c r="M109" s="12"/>
      <c r="N109" s="17"/>
    </row>
    <row r="110" spans="2:14">
      <c r="B110" s="16"/>
      <c r="C110" s="12"/>
      <c r="D110" s="12"/>
      <c r="E110" s="54" t="s">
        <v>2094</v>
      </c>
      <c r="F110" s="12"/>
      <c r="G110" s="12"/>
      <c r="H110" s="54"/>
      <c r="I110" s="54"/>
      <c r="J110" s="54"/>
      <c r="K110" s="12"/>
      <c r="L110" s="12"/>
      <c r="M110" s="12"/>
      <c r="N110" s="17"/>
    </row>
    <row r="111" spans="2:14">
      <c r="B111" s="16"/>
      <c r="C111" s="12"/>
      <c r="D111" s="12"/>
      <c r="E111" s="55" t="s">
        <v>2101</v>
      </c>
      <c r="F111" s="12"/>
      <c r="G111" s="12"/>
      <c r="H111" s="55"/>
      <c r="I111" s="55"/>
      <c r="J111" s="55"/>
      <c r="K111" s="12"/>
      <c r="L111" s="12"/>
      <c r="M111" s="12"/>
      <c r="N111" s="17"/>
    </row>
    <row r="112" spans="2:14">
      <c r="B112" s="56"/>
      <c r="C112" s="31"/>
      <c r="D112" s="31"/>
      <c r="E112" s="12" t="s">
        <v>2096</v>
      </c>
      <c r="F112" s="12"/>
      <c r="G112" s="12"/>
      <c r="H112" s="12"/>
      <c r="I112" s="12"/>
      <c r="J112" s="12"/>
      <c r="K112" s="31"/>
      <c r="L112" s="31"/>
      <c r="M112" s="31"/>
      <c r="N112" s="32"/>
    </row>
    <row r="113" spans="2:14">
      <c r="B113" s="56"/>
      <c r="C113" s="31"/>
      <c r="D113" s="31"/>
      <c r="E113" s="31"/>
      <c r="F113" s="12"/>
      <c r="G113" s="12"/>
      <c r="H113" s="12"/>
      <c r="I113" s="12"/>
      <c r="J113" s="12"/>
      <c r="K113" s="31"/>
      <c r="L113" s="31"/>
      <c r="M113" s="31"/>
      <c r="N113" s="32"/>
    </row>
    <row r="114" spans="2:14">
      <c r="B114" s="56" t="s">
        <v>2102</v>
      </c>
      <c r="C114" s="55"/>
      <c r="D114" s="55"/>
      <c r="E114" s="12"/>
      <c r="F114" s="12"/>
      <c r="G114" s="12"/>
      <c r="H114" s="12"/>
      <c r="I114" s="12"/>
      <c r="J114" s="736"/>
      <c r="K114" s="736"/>
      <c r="L114" s="736"/>
      <c r="M114" s="736"/>
      <c r="N114" s="737"/>
    </row>
    <row r="115" spans="2:14" ht="15.75" thickBot="1">
      <c r="B115" s="216" t="s">
        <v>2103</v>
      </c>
      <c r="C115" s="343"/>
      <c r="D115" s="343"/>
      <c r="E115" s="57"/>
      <c r="F115" s="57"/>
      <c r="G115" s="57"/>
      <c r="H115" s="57"/>
      <c r="I115" s="57"/>
      <c r="J115" s="738"/>
      <c r="K115" s="738"/>
      <c r="L115" s="738"/>
      <c r="M115" s="738"/>
      <c r="N115" s="739"/>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topLeftCell="A34" zoomScale="78" zoomScaleNormal="78" workbookViewId="0">
      <selection activeCell="K66" sqref="K66"/>
    </sheetView>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386</v>
      </c>
      <c r="C31" s="81" t="s">
        <v>2209</v>
      </c>
      <c r="D31" s="82"/>
      <c r="E31" s="82"/>
      <c r="F31" s="82"/>
      <c r="G31" s="82"/>
      <c r="H31" s="82"/>
      <c r="I31" s="82"/>
      <c r="J31" s="82"/>
      <c r="K31" s="394"/>
      <c r="L31" s="261" t="s">
        <v>24</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847</v>
      </c>
      <c r="B36" s="772" t="str">
        <f>VLOOKUP(A36,EQUIPOS!A6:D154,3,FALSE)</f>
        <v>Compresor 120 HP, con martillo.</v>
      </c>
      <c r="C36" s="773"/>
      <c r="D36" s="773"/>
      <c r="E36" s="773"/>
      <c r="F36" s="773"/>
      <c r="G36" s="773"/>
      <c r="H36" s="774"/>
      <c r="I36" s="222"/>
      <c r="J36" s="223"/>
      <c r="K36" s="224">
        <f>VLOOKUP(A36,EQUIPOS!A6:D163,4,FALSE)</f>
        <v>107825.45581075011</v>
      </c>
      <c r="L36" s="225"/>
      <c r="M36" s="226">
        <v>35</v>
      </c>
      <c r="N36" s="227">
        <f>K36/M36</f>
        <v>3080.7273088785746</v>
      </c>
    </row>
    <row r="37" spans="1:14">
      <c r="A37" s="113" t="s">
        <v>1015</v>
      </c>
      <c r="B37" s="772" t="str">
        <f>VLOOKUP(A37,EQUIPOS!A7:D154,3,FALSE)</f>
        <v>Retroexcavadora sobre oruga, potencia 138 HP, balde de 1,5 m3.</v>
      </c>
      <c r="C37" s="773"/>
      <c r="D37" s="773"/>
      <c r="E37" s="773"/>
      <c r="F37" s="773"/>
      <c r="G37" s="773"/>
      <c r="H37" s="774"/>
      <c r="I37" s="367"/>
      <c r="J37" s="368"/>
      <c r="K37" s="224">
        <f>VLOOKUP(A37,EQUIPOS!A7:D164,4,FALSE)</f>
        <v>228822.74793962436</v>
      </c>
      <c r="L37" s="290"/>
      <c r="M37" s="291">
        <v>35</v>
      </c>
      <c r="N37" s="227">
        <f>K37/M37</f>
        <v>6537.7927982749816</v>
      </c>
    </row>
    <row r="38" spans="1:14">
      <c r="A38" s="113"/>
      <c r="B38" s="275"/>
      <c r="C38" s="276"/>
      <c r="D38" s="276"/>
      <c r="E38" s="278"/>
      <c r="F38" s="276"/>
      <c r="G38" s="276"/>
      <c r="H38" s="277"/>
      <c r="I38" s="283"/>
      <c r="J38" s="285"/>
      <c r="K38" s="224"/>
      <c r="L38" s="369"/>
      <c r="M38" s="370"/>
      <c r="N38" s="227"/>
    </row>
    <row r="39" spans="1:14">
      <c r="B39" s="772"/>
      <c r="C39" s="773"/>
      <c r="D39" s="773"/>
      <c r="E39" s="778"/>
      <c r="F39" s="773"/>
      <c r="G39" s="773"/>
      <c r="H39" s="774"/>
      <c r="I39" s="36"/>
      <c r="J39" s="37"/>
      <c r="K39" s="229"/>
      <c r="L39" s="231"/>
      <c r="M39" s="232"/>
      <c r="N39" s="233"/>
    </row>
    <row r="40" spans="1:14">
      <c r="B40" s="779" t="s">
        <v>2105</v>
      </c>
      <c r="C40" s="780"/>
      <c r="D40" s="780"/>
      <c r="E40" s="38"/>
      <c r="F40" s="39"/>
      <c r="G40" s="39"/>
      <c r="H40" s="40"/>
      <c r="I40" s="36"/>
      <c r="J40" s="37"/>
      <c r="K40" s="234"/>
      <c r="L40" s="231"/>
      <c r="M40" s="351">
        <v>0.01</v>
      </c>
      <c r="N40" s="295">
        <f>N73*M40</f>
        <v>8.2809726290859995</v>
      </c>
    </row>
    <row r="41" spans="1:14" ht="15.75" thickBot="1">
      <c r="B41" s="772"/>
      <c r="C41" s="773"/>
      <c r="D41" s="773"/>
      <c r="E41" s="773"/>
      <c r="F41" s="773"/>
      <c r="G41" s="773"/>
      <c r="H41" s="774"/>
      <c r="I41" s="781"/>
      <c r="J41" s="782"/>
      <c r="K41" s="41"/>
      <c r="L41" s="783"/>
      <c r="M41" s="784"/>
      <c r="N41" s="105"/>
    </row>
    <row r="42" spans="1:14" ht="15.75" thickBot="1">
      <c r="B42" s="759" t="s">
        <v>2072</v>
      </c>
      <c r="C42" s="760"/>
      <c r="D42" s="760"/>
      <c r="E42" s="760"/>
      <c r="F42" s="760"/>
      <c r="G42" s="760"/>
      <c r="H42" s="760"/>
      <c r="I42" s="760"/>
      <c r="J42" s="760"/>
      <c r="K42" s="760"/>
      <c r="L42" s="760"/>
      <c r="M42" s="761"/>
      <c r="N42" s="344">
        <f>SUM(N36:N41)</f>
        <v>9626.801079782641</v>
      </c>
    </row>
    <row r="43" spans="1:14">
      <c r="B43" s="235"/>
      <c r="C43" s="34"/>
      <c r="D43" s="34"/>
      <c r="E43" s="34"/>
      <c r="F43" s="34"/>
      <c r="G43" s="34"/>
      <c r="H43" s="34"/>
      <c r="I43" s="34"/>
      <c r="J43" s="34"/>
      <c r="K43" s="34"/>
      <c r="L43" s="34"/>
      <c r="M43" s="34"/>
      <c r="N43" s="35"/>
    </row>
    <row r="44" spans="1:14">
      <c r="B44" s="64" t="s">
        <v>2073</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750" t="s">
        <v>2063</v>
      </c>
      <c r="C46" s="751"/>
      <c r="D46" s="751"/>
      <c r="E46" s="751"/>
      <c r="F46" s="751"/>
      <c r="G46" s="751"/>
      <c r="H46" s="751"/>
      <c r="I46" s="752"/>
      <c r="J46" s="270" t="s">
        <v>2065</v>
      </c>
      <c r="K46" s="85" t="s">
        <v>2066</v>
      </c>
      <c r="L46" s="753" t="s">
        <v>2074</v>
      </c>
      <c r="M46" s="752"/>
      <c r="N46" s="86" t="s">
        <v>2071</v>
      </c>
    </row>
    <row r="47" spans="1:14">
      <c r="A47" s="108" t="s">
        <v>1308</v>
      </c>
      <c r="B47" s="43" t="str">
        <f>VLOOKUP(A47,MATERIALES!A5:D373,3,FALSE)</f>
        <v>Derechos de explotación y/o disposición de materiales</v>
      </c>
      <c r="C47" s="236"/>
      <c r="D47" s="236"/>
      <c r="E47" s="236"/>
      <c r="F47" s="236"/>
      <c r="G47" s="236"/>
      <c r="H47" s="236"/>
      <c r="I47" s="223"/>
      <c r="J47" s="200" t="str">
        <f>VLOOKUP(A47,MATERIALES!A3:D639,2,FALSE)</f>
        <v>m3</v>
      </c>
      <c r="K47" s="237">
        <v>1.3</v>
      </c>
      <c r="L47" s="222"/>
      <c r="M47" s="352">
        <f>VLOOKUP(A47,MATERIALES!A5:D396,4,FALSE)</f>
        <v>5881.5453883064247</v>
      </c>
      <c r="N47" s="227">
        <f>K47*M47</f>
        <v>7646.0090047983522</v>
      </c>
    </row>
    <row r="48" spans="1:14">
      <c r="A48" s="108"/>
      <c r="B48" s="275"/>
      <c r="C48" s="371"/>
      <c r="D48" s="371"/>
      <c r="E48" s="371"/>
      <c r="F48" s="371"/>
      <c r="G48" s="371"/>
      <c r="H48" s="371"/>
      <c r="I48" s="368"/>
      <c r="J48" s="266"/>
      <c r="K48" s="347"/>
      <c r="L48" s="367"/>
      <c r="M48" s="372"/>
      <c r="N48" s="228"/>
    </row>
    <row r="49" spans="1:14">
      <c r="A49" s="108"/>
      <c r="B49" s="150"/>
      <c r="C49" s="284"/>
      <c r="D49" s="284"/>
      <c r="E49" s="284"/>
      <c r="F49" s="284"/>
      <c r="G49" s="284"/>
      <c r="H49" s="284"/>
      <c r="I49" s="368"/>
      <c r="J49" s="373"/>
      <c r="K49" s="374"/>
      <c r="L49" s="283"/>
      <c r="M49" s="375"/>
      <c r="N49" s="376"/>
    </row>
    <row r="50" spans="1:14" ht="15.75" thickBot="1">
      <c r="B50" s="264"/>
      <c r="C50" s="265"/>
      <c r="D50" s="265"/>
      <c r="E50" s="265"/>
      <c r="F50" s="265"/>
      <c r="G50" s="265"/>
      <c r="H50" s="265"/>
      <c r="I50" s="265"/>
      <c r="J50" s="124"/>
      <c r="K50" s="124"/>
      <c r="L50" s="280"/>
      <c r="M50" s="279"/>
      <c r="N50" s="125"/>
    </row>
    <row r="51" spans="1:14" ht="15.75" thickBot="1">
      <c r="B51" s="759" t="s">
        <v>2072</v>
      </c>
      <c r="C51" s="760"/>
      <c r="D51" s="760"/>
      <c r="E51" s="760"/>
      <c r="F51" s="760"/>
      <c r="G51" s="760"/>
      <c r="H51" s="760"/>
      <c r="I51" s="760"/>
      <c r="J51" s="760"/>
      <c r="K51" s="760"/>
      <c r="L51" s="760"/>
      <c r="M51" s="761"/>
      <c r="N51" s="344">
        <f>SUM(N47:N50)</f>
        <v>7646.0090047983522</v>
      </c>
    </row>
    <row r="52" spans="1:14">
      <c r="B52" s="33"/>
      <c r="C52" s="34"/>
      <c r="D52" s="34"/>
      <c r="E52" s="34"/>
      <c r="F52" s="34"/>
      <c r="G52" s="34"/>
      <c r="H52" s="34"/>
      <c r="I52" s="34"/>
      <c r="J52" s="34"/>
      <c r="K52" s="34"/>
      <c r="L52" s="34"/>
      <c r="M52" s="34"/>
      <c r="N52" s="35"/>
    </row>
    <row r="53" spans="1:14">
      <c r="B53" s="64" t="s">
        <v>2075</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268" t="s">
        <v>2076</v>
      </c>
      <c r="C55" s="269"/>
      <c r="D55" s="269"/>
      <c r="E55" s="269"/>
      <c r="F55" s="269"/>
      <c r="G55" s="269"/>
      <c r="H55" s="73" t="s">
        <v>2065</v>
      </c>
      <c r="I55" s="74" t="s">
        <v>2077</v>
      </c>
      <c r="J55" s="75" t="s">
        <v>2106</v>
      </c>
      <c r="K55" s="73" t="s">
        <v>2107</v>
      </c>
      <c r="L55" s="762" t="s">
        <v>2080</v>
      </c>
      <c r="M55" s="735"/>
      <c r="N55" s="76" t="s">
        <v>2071</v>
      </c>
    </row>
    <row r="56" spans="1:14">
      <c r="A56" t="s">
        <v>1867</v>
      </c>
      <c r="B56" s="46" t="str">
        <f>VLOOKUP(A56,TRANSPORTE!A5:D117,3,FALSE)</f>
        <v>Transporte de material de excavación</v>
      </c>
      <c r="C56" s="272"/>
      <c r="D56" s="272"/>
      <c r="E56" s="272"/>
      <c r="F56" s="272"/>
      <c r="G56" s="272"/>
      <c r="H56" s="266" t="s">
        <v>2122</v>
      </c>
      <c r="I56" s="234">
        <v>1.3</v>
      </c>
      <c r="J56" s="241">
        <v>1</v>
      </c>
      <c r="K56" s="234">
        <f>I56*J56</f>
        <v>1.3</v>
      </c>
      <c r="L56" s="763">
        <f>VLOOKUP(A56,TRANSPORTE!A5:D117,4,FALSE)</f>
        <v>1355.0479121462611</v>
      </c>
      <c r="M56" s="764"/>
      <c r="N56" s="242">
        <f>K56*L56</f>
        <v>1761.5622857901394</v>
      </c>
    </row>
    <row r="57" spans="1:14">
      <c r="B57" s="46"/>
      <c r="C57" s="47"/>
      <c r="D57" s="47"/>
      <c r="E57" s="47"/>
      <c r="F57" s="47"/>
      <c r="G57" s="47"/>
      <c r="H57" s="266"/>
      <c r="I57" s="234"/>
      <c r="J57" s="241"/>
      <c r="K57" s="234"/>
      <c r="L57" s="763"/>
      <c r="M57" s="764"/>
      <c r="N57" s="242"/>
    </row>
    <row r="58" spans="1:14">
      <c r="B58" s="46"/>
      <c r="C58" s="47"/>
      <c r="D58" s="47"/>
      <c r="E58" s="47"/>
      <c r="F58" s="47"/>
      <c r="G58" s="47"/>
      <c r="H58" s="266"/>
      <c r="I58" s="234"/>
      <c r="J58" s="241"/>
      <c r="K58" s="234"/>
      <c r="L58" s="763"/>
      <c r="M58" s="764"/>
      <c r="N58" s="242"/>
    </row>
    <row r="59" spans="1:14">
      <c r="B59" s="46"/>
      <c r="C59" s="47"/>
      <c r="D59" s="47"/>
      <c r="E59" s="47"/>
      <c r="F59" s="47"/>
      <c r="G59" s="47"/>
      <c r="H59" s="266"/>
      <c r="I59" s="234"/>
      <c r="J59" s="241"/>
      <c r="K59" s="234"/>
      <c r="L59" s="763"/>
      <c r="M59" s="764"/>
      <c r="N59" s="242"/>
    </row>
    <row r="60" spans="1:14">
      <c r="B60" s="46"/>
      <c r="C60" s="47"/>
      <c r="D60" s="47"/>
      <c r="E60" s="47"/>
      <c r="F60" s="47"/>
      <c r="G60" s="47"/>
      <c r="H60" s="243"/>
      <c r="I60" s="234"/>
      <c r="J60" s="234"/>
      <c r="K60" s="234"/>
      <c r="L60" s="244"/>
      <c r="M60" s="245"/>
      <c r="N60" s="246"/>
    </row>
    <row r="61" spans="1:14" ht="15.75" thickBot="1">
      <c r="B61" s="264"/>
      <c r="C61" s="265"/>
      <c r="D61" s="265"/>
      <c r="E61" s="265"/>
      <c r="F61" s="265"/>
      <c r="G61" s="265"/>
      <c r="H61" s="48"/>
      <c r="I61" s="124"/>
      <c r="J61" s="124"/>
      <c r="K61" s="124"/>
      <c r="L61" s="748"/>
      <c r="M61" s="749"/>
      <c r="N61" s="125"/>
    </row>
    <row r="62" spans="1:14" ht="15.75" thickBot="1">
      <c r="B62" s="765" t="s">
        <v>2072</v>
      </c>
      <c r="C62" s="766"/>
      <c r="D62" s="766"/>
      <c r="E62" s="766"/>
      <c r="F62" s="766"/>
      <c r="G62" s="766"/>
      <c r="H62" s="766"/>
      <c r="I62" s="766"/>
      <c r="J62" s="766"/>
      <c r="K62" s="766"/>
      <c r="L62" s="766"/>
      <c r="M62" s="767"/>
      <c r="N62" s="104">
        <f>N56+N57+N58+N59+N60</f>
        <v>1761.5622857901394</v>
      </c>
    </row>
    <row r="63" spans="1:14">
      <c r="B63" s="33"/>
      <c r="C63" s="34"/>
      <c r="D63" s="34"/>
      <c r="E63" s="34"/>
      <c r="F63" s="34"/>
      <c r="G63" s="34"/>
      <c r="H63" s="34"/>
      <c r="I63" s="34"/>
      <c r="J63" s="34"/>
      <c r="K63" s="34"/>
      <c r="L63" s="34"/>
      <c r="M63" s="34"/>
      <c r="N63" s="35"/>
    </row>
    <row r="64" spans="1:14">
      <c r="B64" s="64" t="s">
        <v>2081</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785" t="s">
        <v>2108</v>
      </c>
      <c r="C66" s="786"/>
      <c r="D66" s="786"/>
      <c r="E66" s="786"/>
      <c r="F66" s="786"/>
      <c r="G66" s="786"/>
      <c r="H66" s="786"/>
      <c r="I66" s="73" t="s">
        <v>2082</v>
      </c>
      <c r="J66" s="75" t="s">
        <v>2109</v>
      </c>
      <c r="K66" s="74" t="s">
        <v>2084</v>
      </c>
      <c r="L66" s="787" t="s">
        <v>2070</v>
      </c>
      <c r="M66" s="788"/>
      <c r="N66" s="98" t="s">
        <v>2071</v>
      </c>
    </row>
    <row r="67" spans="1:15">
      <c r="A67" s="141" t="s">
        <v>706</v>
      </c>
      <c r="B67" s="49" t="str">
        <f>VLOOKUP(A67,'MANO DE OBRA'!A8:D68,3,FALSE)</f>
        <v>Obrero (2)</v>
      </c>
      <c r="C67" s="47"/>
      <c r="D67" s="47"/>
      <c r="E67" s="47"/>
      <c r="F67" s="47"/>
      <c r="G67" s="47"/>
      <c r="H67" s="47"/>
      <c r="I67" s="247">
        <f>K67/J67*100</f>
        <v>67665.399999999994</v>
      </c>
      <c r="J67" s="248">
        <v>185</v>
      </c>
      <c r="K67" s="249">
        <f>VLOOKUP(A67,'MANO DE OBRA'!A8:D99,4,FALSE)</f>
        <v>125180.98999999999</v>
      </c>
      <c r="L67" s="50"/>
      <c r="M67" s="377">
        <v>280</v>
      </c>
      <c r="N67" s="345">
        <f>K67/M67</f>
        <v>447.07496428571426</v>
      </c>
      <c r="O67" s="106"/>
    </row>
    <row r="68" spans="1:15">
      <c r="A68" s="141" t="s">
        <v>728</v>
      </c>
      <c r="B68" s="49" t="str">
        <f>VLOOKUP(A68,'MANO DE OBRA'!A8:D69,3,FALSE)</f>
        <v>Oficial</v>
      </c>
      <c r="C68" s="47"/>
      <c r="D68" s="47"/>
      <c r="E68" s="47"/>
      <c r="F68" s="47"/>
      <c r="G68" s="47"/>
      <c r="H68" s="47"/>
      <c r="I68" s="247">
        <f>K68/J68*100</f>
        <v>57668.23979157189</v>
      </c>
      <c r="J68" s="248">
        <v>185</v>
      </c>
      <c r="K68" s="249">
        <f>VLOOKUP(A68,'MANO DE OBRA'!A8:D100,4,FALSE)</f>
        <v>106686.24361440798</v>
      </c>
      <c r="L68" s="50"/>
      <c r="M68" s="378">
        <v>280</v>
      </c>
      <c r="N68" s="345">
        <f>K68/M68</f>
        <v>381.02229862288567</v>
      </c>
    </row>
    <row r="69" spans="1:15">
      <c r="B69" s="49"/>
      <c r="C69" s="47"/>
      <c r="D69" s="47"/>
      <c r="E69" s="47"/>
      <c r="F69" s="47"/>
      <c r="G69" s="47"/>
      <c r="H69" s="47"/>
      <c r="I69" s="234"/>
      <c r="J69" s="252"/>
      <c r="K69" s="253"/>
      <c r="L69" s="50"/>
      <c r="M69" s="255"/>
      <c r="N69" s="251"/>
    </row>
    <row r="70" spans="1:15">
      <c r="B70" s="49"/>
      <c r="C70" s="47"/>
      <c r="D70" s="47"/>
      <c r="E70" s="47"/>
      <c r="F70" s="47"/>
      <c r="G70" s="47"/>
      <c r="H70" s="47"/>
      <c r="I70" s="234"/>
      <c r="J70" s="252"/>
      <c r="K70" s="253"/>
      <c r="L70" s="273"/>
      <c r="M70" s="255"/>
      <c r="N70" s="251"/>
    </row>
    <row r="71" spans="1:15">
      <c r="B71" s="49"/>
      <c r="C71" s="47"/>
      <c r="D71" s="47"/>
      <c r="E71" s="47"/>
      <c r="F71" s="47"/>
      <c r="G71" s="47"/>
      <c r="H71" s="47"/>
      <c r="I71" s="234"/>
      <c r="J71" s="252"/>
      <c r="K71" s="253"/>
      <c r="L71" s="273"/>
      <c r="M71" s="255"/>
      <c r="N71" s="251"/>
    </row>
    <row r="72" spans="1:15" ht="15.75" thickBot="1">
      <c r="B72" s="746"/>
      <c r="C72" s="747"/>
      <c r="D72" s="747"/>
      <c r="E72" s="747"/>
      <c r="F72" s="747"/>
      <c r="G72" s="747"/>
      <c r="H72" s="747"/>
      <c r="I72" s="124"/>
      <c r="J72" s="124"/>
      <c r="K72" s="124"/>
      <c r="L72" s="847"/>
      <c r="M72" s="847"/>
      <c r="N72" s="45"/>
    </row>
    <row r="73" spans="1:15" ht="15.75" thickBot="1">
      <c r="B73" s="765" t="s">
        <v>2072</v>
      </c>
      <c r="C73" s="766"/>
      <c r="D73" s="766"/>
      <c r="E73" s="766"/>
      <c r="F73" s="766"/>
      <c r="G73" s="766"/>
      <c r="H73" s="766"/>
      <c r="I73" s="766"/>
      <c r="J73" s="766"/>
      <c r="K73" s="766"/>
      <c r="L73" s="766"/>
      <c r="M73" s="767"/>
      <c r="N73" s="256">
        <f>SUM(N67:N72)</f>
        <v>828.09726290859999</v>
      </c>
    </row>
    <row r="74" spans="1:15" ht="15.75" thickBot="1">
      <c r="B74" s="33"/>
      <c r="C74" s="34"/>
      <c r="D74" s="34"/>
      <c r="E74" s="34"/>
      <c r="F74" s="34"/>
      <c r="G74" s="34"/>
      <c r="H74" s="34"/>
      <c r="I74" s="34"/>
      <c r="J74" s="34"/>
      <c r="K74" s="34"/>
      <c r="L74" s="34"/>
      <c r="M74" s="34"/>
      <c r="N74" s="35"/>
    </row>
    <row r="75" spans="1:15" ht="15.75" thickBot="1">
      <c r="B75" s="759" t="s">
        <v>2085</v>
      </c>
      <c r="C75" s="760"/>
      <c r="D75" s="760"/>
      <c r="E75" s="760"/>
      <c r="F75" s="760"/>
      <c r="G75" s="760"/>
      <c r="H75" s="760"/>
      <c r="I75" s="760"/>
      <c r="J75" s="760"/>
      <c r="K75" s="760"/>
      <c r="L75" s="760"/>
      <c r="M75" s="761"/>
      <c r="N75" s="99">
        <f>N42+N51+N62+N73</f>
        <v>19862.469633279732</v>
      </c>
    </row>
    <row r="76" spans="1:15">
      <c r="B76" s="33"/>
      <c r="C76" s="34"/>
      <c r="D76" s="34"/>
      <c r="E76" s="34"/>
      <c r="F76" s="34"/>
      <c r="G76" s="34"/>
      <c r="H76" s="34"/>
      <c r="I76" s="34"/>
      <c r="J76" s="34"/>
      <c r="K76" s="34"/>
      <c r="L76" s="34"/>
      <c r="M76" s="34"/>
      <c r="N76" s="35"/>
    </row>
    <row r="77" spans="1:15">
      <c r="B77" s="64" t="s">
        <v>2086</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750" t="s">
        <v>2110</v>
      </c>
      <c r="C79" s="751"/>
      <c r="D79" s="751"/>
      <c r="E79" s="751"/>
      <c r="F79" s="751"/>
      <c r="G79" s="751"/>
      <c r="H79" s="751"/>
      <c r="I79" s="269"/>
      <c r="J79" s="289"/>
      <c r="K79" s="257" t="s">
        <v>2087</v>
      </c>
      <c r="L79" s="789" t="s">
        <v>2088</v>
      </c>
      <c r="M79" s="790"/>
      <c r="N79" s="258"/>
    </row>
    <row r="80" spans="1:15">
      <c r="B80" s="791" t="s">
        <v>2111</v>
      </c>
      <c r="C80" s="792"/>
      <c r="D80" s="792"/>
      <c r="E80" s="792"/>
      <c r="F80" s="792"/>
      <c r="G80" s="792"/>
      <c r="H80" s="792"/>
      <c r="I80" s="87"/>
      <c r="J80" s="88"/>
      <c r="K80" s="259">
        <v>0.2</v>
      </c>
      <c r="L80" s="793">
        <f>N75*K80</f>
        <v>3972.4939266559468</v>
      </c>
      <c r="M80" s="794"/>
      <c r="N80" s="51"/>
    </row>
    <row r="81" spans="1:14">
      <c r="B81" s="89" t="s">
        <v>2090</v>
      </c>
      <c r="C81" s="90"/>
      <c r="D81" s="90"/>
      <c r="E81" s="90"/>
      <c r="F81" s="90"/>
      <c r="G81" s="90"/>
      <c r="H81" s="90"/>
      <c r="I81" s="87"/>
      <c r="J81" s="88"/>
      <c r="K81" s="259">
        <v>0.05</v>
      </c>
      <c r="L81" s="793">
        <f>N75*K81</f>
        <v>993.12348166398669</v>
      </c>
      <c r="M81" s="794"/>
      <c r="N81" s="51"/>
    </row>
    <row r="82" spans="1:14" ht="15.75" thickBot="1">
      <c r="B82" s="91" t="s">
        <v>2091</v>
      </c>
      <c r="C82" s="92"/>
      <c r="D82" s="92"/>
      <c r="E82" s="92"/>
      <c r="F82" s="92"/>
      <c r="G82" s="92"/>
      <c r="H82" s="92"/>
      <c r="I82" s="93"/>
      <c r="J82" s="94"/>
      <c r="K82" s="260">
        <v>0.05</v>
      </c>
      <c r="L82" s="795">
        <f>N75*K82</f>
        <v>993.12348166398669</v>
      </c>
      <c r="M82" s="796"/>
      <c r="N82" s="51"/>
    </row>
    <row r="83" spans="1:14" ht="15.75" thickBot="1">
      <c r="B83" s="759" t="s">
        <v>2072</v>
      </c>
      <c r="C83" s="760"/>
      <c r="D83" s="760"/>
      <c r="E83" s="760"/>
      <c r="F83" s="760"/>
      <c r="G83" s="760"/>
      <c r="H83" s="760"/>
      <c r="I83" s="760"/>
      <c r="J83" s="760"/>
      <c r="K83" s="760"/>
      <c r="L83" s="760"/>
      <c r="M83" s="761"/>
      <c r="N83" s="52">
        <f>L80+L81+L82</f>
        <v>5958.7408899839193</v>
      </c>
    </row>
    <row r="84" spans="1:14" ht="15.75" thickBot="1">
      <c r="B84" s="33"/>
      <c r="C84" s="34"/>
      <c r="D84" s="34"/>
      <c r="E84" s="34"/>
      <c r="F84" s="34"/>
      <c r="G84" s="34"/>
      <c r="H84" s="34"/>
      <c r="I84" s="34"/>
      <c r="J84" s="34"/>
      <c r="K84" s="34"/>
      <c r="L84" s="34"/>
      <c r="M84" s="34"/>
      <c r="N84" s="35"/>
    </row>
    <row r="85" spans="1:14" ht="15.75" thickBot="1">
      <c r="A85" t="s">
        <v>2114</v>
      </c>
      <c r="B85" s="759" t="s">
        <v>2113</v>
      </c>
      <c r="C85" s="760"/>
      <c r="D85" s="760"/>
      <c r="E85" s="760"/>
      <c r="F85" s="760"/>
      <c r="G85" s="760"/>
      <c r="H85" s="760"/>
      <c r="I85" s="760"/>
      <c r="J85" s="760"/>
      <c r="K85" s="760"/>
      <c r="L85" s="760"/>
      <c r="M85" s="761"/>
      <c r="N85" s="166">
        <f>N75+N83</f>
        <v>25821.210523263653</v>
      </c>
    </row>
    <row r="86" spans="1:14">
      <c r="B86" s="13"/>
      <c r="C86" s="14"/>
      <c r="D86" s="14"/>
      <c r="E86" s="14"/>
      <c r="F86" s="14"/>
      <c r="G86" s="14"/>
      <c r="H86" s="14"/>
      <c r="I86" s="14"/>
      <c r="J86" s="14"/>
      <c r="K86" s="14"/>
      <c r="L86" s="14"/>
      <c r="M86" s="14"/>
      <c r="N86" s="15"/>
    </row>
    <row r="87" spans="1:14">
      <c r="B87" s="16"/>
      <c r="C87" s="12"/>
      <c r="D87" s="12"/>
      <c r="E87" s="12"/>
      <c r="F87" s="12"/>
      <c r="G87" s="12"/>
      <c r="H87" s="12"/>
      <c r="I87" s="12"/>
      <c r="J87" s="12"/>
      <c r="K87" s="12"/>
      <c r="L87" s="12"/>
      <c r="M87" s="12"/>
      <c r="N87" s="17"/>
    </row>
    <row r="88" spans="1:14">
      <c r="B88" s="16"/>
      <c r="C88" s="12"/>
      <c r="D88" s="12"/>
      <c r="E88" s="12"/>
      <c r="F88" s="12"/>
      <c r="G88" s="12"/>
      <c r="H88" s="12"/>
      <c r="I88" s="12"/>
      <c r="J88" s="12"/>
      <c r="K88" s="12"/>
      <c r="L88" s="12"/>
      <c r="M88" s="12"/>
      <c r="N88" s="17"/>
    </row>
    <row r="89" spans="1:14">
      <c r="B89" s="16"/>
      <c r="C89" s="12"/>
      <c r="D89" s="12"/>
      <c r="E89" s="12"/>
      <c r="F89" s="12"/>
      <c r="G89" s="12"/>
      <c r="H89" s="12"/>
      <c r="I89" s="12"/>
      <c r="J89" s="12"/>
      <c r="K89" s="12"/>
      <c r="L89" s="12"/>
      <c r="M89" s="12"/>
      <c r="N89" s="17"/>
    </row>
    <row r="90" spans="1:14">
      <c r="B90" s="16"/>
      <c r="C90" s="12"/>
      <c r="D90" s="12"/>
      <c r="E90" s="53" t="s">
        <v>2093</v>
      </c>
      <c r="F90" s="53"/>
      <c r="G90" s="53"/>
      <c r="H90" s="53"/>
      <c r="I90" s="53"/>
      <c r="J90" s="53"/>
      <c r="K90" s="12"/>
      <c r="L90" s="12"/>
      <c r="M90" s="12"/>
      <c r="N90" s="17"/>
    </row>
    <row r="91" spans="1:14">
      <c r="B91" s="16"/>
      <c r="C91" s="12"/>
      <c r="D91" s="12"/>
      <c r="E91" s="12" t="s">
        <v>2094</v>
      </c>
      <c r="F91" s="12"/>
      <c r="G91" s="12"/>
      <c r="H91" s="12"/>
      <c r="I91" s="12"/>
      <c r="J91" s="12"/>
      <c r="K91" s="12"/>
      <c r="L91" s="12"/>
      <c r="M91" s="12"/>
      <c r="N91" s="17"/>
    </row>
    <row r="92" spans="1:14">
      <c r="B92" s="16"/>
      <c r="C92" s="12"/>
      <c r="D92" s="12"/>
      <c r="E92" s="12" t="s">
        <v>2095</v>
      </c>
      <c r="F92" s="12"/>
      <c r="G92" s="12"/>
      <c r="H92" s="12"/>
      <c r="I92" s="12"/>
      <c r="J92" s="12"/>
      <c r="K92" s="12"/>
      <c r="L92" s="12"/>
      <c r="M92" s="12"/>
      <c r="N92" s="17"/>
    </row>
    <row r="93" spans="1:14">
      <c r="B93" s="16"/>
      <c r="C93" s="12"/>
      <c r="D93" s="12"/>
      <c r="E93" s="12" t="s">
        <v>2096</v>
      </c>
      <c r="F93" s="12"/>
      <c r="G93" s="12"/>
      <c r="H93" s="12"/>
      <c r="I93" s="12"/>
      <c r="J93" s="12"/>
      <c r="K93" s="12"/>
      <c r="L93" s="12"/>
      <c r="M93" s="12"/>
      <c r="N93" s="17"/>
    </row>
    <row r="94" spans="1:14" ht="15.75" thickBot="1">
      <c r="B94" s="16"/>
      <c r="C94" s="12"/>
      <c r="D94" s="12"/>
      <c r="E94" s="12"/>
      <c r="F94" s="12" t="s">
        <v>7</v>
      </c>
      <c r="G94" s="12"/>
      <c r="H94" s="12"/>
      <c r="I94" s="12"/>
      <c r="J94" s="12"/>
      <c r="K94" s="12"/>
      <c r="L94" s="12"/>
      <c r="M94" s="12"/>
      <c r="N94" s="17"/>
    </row>
    <row r="95" spans="1:14">
      <c r="B95" s="203" t="s">
        <v>2097</v>
      </c>
      <c r="C95" s="204"/>
      <c r="D95" s="204"/>
      <c r="E95" s="204"/>
      <c r="F95" s="204"/>
      <c r="G95" s="204"/>
      <c r="H95" s="204"/>
      <c r="I95" s="204"/>
      <c r="J95" s="204"/>
      <c r="K95" s="204"/>
      <c r="L95" s="204"/>
      <c r="M95" s="204"/>
      <c r="N95" s="205"/>
    </row>
    <row r="96" spans="1:14">
      <c r="B96" s="206"/>
      <c r="C96" s="207"/>
      <c r="D96" s="207"/>
      <c r="E96" s="207"/>
      <c r="F96" s="207"/>
      <c r="G96" s="207"/>
      <c r="H96" s="207"/>
      <c r="I96" s="207"/>
      <c r="J96" s="207"/>
      <c r="K96" s="207"/>
      <c r="L96" s="207"/>
      <c r="M96" s="207"/>
      <c r="N96" s="208"/>
    </row>
    <row r="97" spans="2:14">
      <c r="B97" s="206"/>
      <c r="C97" s="207"/>
      <c r="D97" s="207"/>
      <c r="E97" s="207"/>
      <c r="F97" s="207"/>
      <c r="G97" s="207"/>
      <c r="H97" s="207"/>
      <c r="I97" s="207"/>
      <c r="J97" s="207"/>
      <c r="K97" s="207"/>
      <c r="L97" s="207"/>
      <c r="M97" s="207"/>
      <c r="N97" s="208"/>
    </row>
    <row r="98" spans="2:14">
      <c r="B98" s="206"/>
      <c r="C98" s="207"/>
      <c r="D98" s="207"/>
      <c r="E98" s="207"/>
      <c r="F98" s="207"/>
      <c r="G98" s="207"/>
      <c r="H98" s="207"/>
      <c r="I98" s="207"/>
      <c r="J98" s="207"/>
      <c r="K98" s="207"/>
      <c r="L98" s="207"/>
      <c r="M98" s="207"/>
      <c r="N98" s="208"/>
    </row>
    <row r="99" spans="2:14" ht="15.75" thickBot="1">
      <c r="B99" s="209"/>
      <c r="C99" s="210"/>
      <c r="D99" s="210"/>
      <c r="E99" s="210"/>
      <c r="F99" s="210"/>
      <c r="G99" s="210"/>
      <c r="H99" s="210"/>
      <c r="I99" s="210"/>
      <c r="J99" s="210"/>
      <c r="K99" s="210"/>
      <c r="L99" s="210"/>
      <c r="M99" s="210"/>
      <c r="N99" s="211"/>
    </row>
    <row r="100" spans="2:14">
      <c r="B100" s="212"/>
      <c r="C100" s="213"/>
      <c r="D100" s="213"/>
      <c r="E100" s="213"/>
      <c r="F100" s="213"/>
      <c r="G100" s="213"/>
      <c r="H100" s="213"/>
      <c r="I100" s="213"/>
      <c r="J100" s="213"/>
      <c r="K100" s="213"/>
      <c r="L100" s="213"/>
      <c r="M100" s="213"/>
      <c r="N100" s="214"/>
    </row>
    <row r="101" spans="2:14">
      <c r="B101" s="198" t="s">
        <v>2098</v>
      </c>
      <c r="C101" s="31"/>
      <c r="D101" s="31"/>
      <c r="E101" s="31"/>
      <c r="F101" s="31"/>
      <c r="G101" s="31"/>
      <c r="H101" s="31"/>
      <c r="I101" s="31"/>
      <c r="J101" s="31"/>
      <c r="K101" s="31"/>
      <c r="L101" s="31"/>
      <c r="M101" s="31"/>
      <c r="N101" s="32"/>
    </row>
    <row r="102" spans="2:14" ht="15" customHeight="1">
      <c r="B102" s="797" t="s">
        <v>2099</v>
      </c>
      <c r="C102" s="798"/>
      <c r="D102" s="798"/>
      <c r="E102" s="798"/>
      <c r="F102" s="798"/>
      <c r="G102" s="798"/>
      <c r="H102" s="798"/>
      <c r="I102" s="798"/>
      <c r="J102" s="798"/>
      <c r="K102" s="798"/>
      <c r="L102" s="798"/>
      <c r="M102" s="798"/>
      <c r="N102" s="799"/>
    </row>
    <row r="103" spans="2:14" ht="15" customHeight="1">
      <c r="B103" s="797"/>
      <c r="C103" s="798"/>
      <c r="D103" s="798"/>
      <c r="E103" s="798"/>
      <c r="F103" s="798"/>
      <c r="G103" s="798"/>
      <c r="H103" s="798"/>
      <c r="I103" s="798"/>
      <c r="J103" s="798"/>
      <c r="K103" s="798"/>
      <c r="L103" s="798"/>
      <c r="M103" s="798"/>
      <c r="N103" s="799"/>
    </row>
    <row r="104" spans="2:14" ht="30" customHeight="1">
      <c r="B104" s="800" t="s">
        <v>2100</v>
      </c>
      <c r="C104" s="801"/>
      <c r="D104" s="801"/>
      <c r="E104" s="801"/>
      <c r="F104" s="801"/>
      <c r="G104" s="801"/>
      <c r="H104" s="801"/>
      <c r="I104" s="801"/>
      <c r="J104" s="801"/>
      <c r="K104" s="801"/>
      <c r="L104" s="801"/>
      <c r="M104" s="801"/>
      <c r="N104" s="802"/>
    </row>
    <row r="105" spans="2:14">
      <c r="B105" s="800"/>
      <c r="C105" s="801"/>
      <c r="D105" s="801"/>
      <c r="E105" s="801"/>
      <c r="F105" s="801"/>
      <c r="G105" s="801"/>
      <c r="H105" s="801"/>
      <c r="I105" s="801"/>
      <c r="J105" s="801"/>
      <c r="K105" s="801"/>
      <c r="L105" s="801"/>
      <c r="M105" s="801"/>
      <c r="N105" s="802"/>
    </row>
    <row r="106" spans="2:14">
      <c r="B106" s="286"/>
      <c r="C106" s="287"/>
      <c r="D106" s="287"/>
      <c r="E106" s="287"/>
      <c r="F106" s="287"/>
      <c r="G106" s="287"/>
      <c r="H106" s="287"/>
      <c r="I106" s="287"/>
      <c r="J106" s="287"/>
      <c r="K106" s="287"/>
      <c r="L106" s="287"/>
      <c r="M106" s="287"/>
      <c r="N106" s="288"/>
    </row>
    <row r="107" spans="2:14">
      <c r="B107" s="286"/>
      <c r="C107" s="287"/>
      <c r="D107" s="287"/>
      <c r="E107" s="287"/>
      <c r="F107" s="287"/>
      <c r="G107" s="287"/>
      <c r="H107" s="287"/>
      <c r="I107" s="287"/>
      <c r="J107" s="287"/>
      <c r="K107" s="287"/>
      <c r="L107" s="287"/>
      <c r="M107" s="287"/>
      <c r="N107" s="288"/>
    </row>
    <row r="108" spans="2:14">
      <c r="B108" s="286"/>
      <c r="C108" s="287"/>
      <c r="D108" s="287"/>
      <c r="E108" s="287"/>
      <c r="F108" s="287"/>
      <c r="G108" s="287"/>
      <c r="H108" s="287"/>
      <c r="I108" s="287"/>
      <c r="J108" s="287"/>
      <c r="K108" s="287"/>
      <c r="L108" s="287"/>
      <c r="M108" s="287"/>
      <c r="N108" s="288"/>
    </row>
    <row r="109" spans="2:14">
      <c r="B109" s="198"/>
      <c r="C109" s="31"/>
      <c r="D109" s="31"/>
      <c r="E109" s="31"/>
      <c r="F109" s="31"/>
      <c r="G109" s="31"/>
      <c r="H109" s="31"/>
      <c r="I109" s="31"/>
      <c r="J109" s="31"/>
      <c r="K109" s="31"/>
      <c r="L109" s="31"/>
      <c r="M109" s="31"/>
      <c r="N109" s="32"/>
    </row>
    <row r="110" spans="2:14">
      <c r="B110" s="16"/>
      <c r="C110" s="12"/>
      <c r="D110" s="12"/>
      <c r="E110" s="12" t="s">
        <v>2093</v>
      </c>
      <c r="F110" s="53"/>
      <c r="G110" s="53"/>
      <c r="H110" s="12"/>
      <c r="I110" s="12"/>
      <c r="J110" s="12"/>
      <c r="K110" s="12"/>
      <c r="L110" s="12"/>
      <c r="M110" s="12"/>
      <c r="N110" s="17"/>
    </row>
    <row r="111" spans="2:14">
      <c r="B111" s="16"/>
      <c r="C111" s="12"/>
      <c r="D111" s="12"/>
      <c r="E111" s="54" t="s">
        <v>2094</v>
      </c>
      <c r="F111" s="12"/>
      <c r="G111" s="12"/>
      <c r="H111" s="54"/>
      <c r="I111" s="54"/>
      <c r="J111" s="54"/>
      <c r="K111" s="12"/>
      <c r="L111" s="12"/>
      <c r="M111" s="12"/>
      <c r="N111" s="17"/>
    </row>
    <row r="112" spans="2:14">
      <c r="B112" s="16"/>
      <c r="C112" s="12"/>
      <c r="D112" s="12"/>
      <c r="E112" s="55" t="s">
        <v>2101</v>
      </c>
      <c r="F112" s="12"/>
      <c r="G112" s="12"/>
      <c r="H112" s="55"/>
      <c r="I112" s="55"/>
      <c r="J112" s="55"/>
      <c r="K112" s="12"/>
      <c r="L112" s="12"/>
      <c r="M112" s="12"/>
      <c r="N112" s="17"/>
    </row>
    <row r="113" spans="2:14">
      <c r="B113" s="56"/>
      <c r="C113" s="31"/>
      <c r="D113" s="31"/>
      <c r="E113" s="12" t="s">
        <v>2096</v>
      </c>
      <c r="F113" s="12"/>
      <c r="G113" s="12"/>
      <c r="H113" s="12"/>
      <c r="I113" s="12"/>
      <c r="J113" s="12"/>
      <c r="K113" s="31"/>
      <c r="L113" s="31"/>
      <c r="M113" s="31"/>
      <c r="N113" s="32"/>
    </row>
    <row r="114" spans="2:14">
      <c r="B114" s="56"/>
      <c r="C114" s="31"/>
      <c r="D114" s="31"/>
      <c r="E114" s="31"/>
      <c r="F114" s="12"/>
      <c r="G114" s="12"/>
      <c r="H114" s="12"/>
      <c r="I114" s="12"/>
      <c r="J114" s="12"/>
      <c r="K114" s="31"/>
      <c r="L114" s="31"/>
      <c r="M114" s="31"/>
      <c r="N114" s="32"/>
    </row>
    <row r="115" spans="2:14">
      <c r="B115" s="56" t="s">
        <v>2102</v>
      </c>
      <c r="C115" s="55"/>
      <c r="D115" s="55"/>
      <c r="E115" s="12"/>
      <c r="F115" s="12"/>
      <c r="G115" s="12"/>
      <c r="H115" s="12"/>
      <c r="I115" s="12"/>
      <c r="J115" s="736"/>
      <c r="K115" s="736"/>
      <c r="L115" s="736"/>
      <c r="M115" s="736"/>
      <c r="N115" s="737"/>
    </row>
    <row r="116" spans="2:14" ht="15.75" thickBot="1">
      <c r="B116" s="216" t="s">
        <v>2103</v>
      </c>
      <c r="C116" s="343"/>
      <c r="D116" s="343"/>
      <c r="E116" s="57"/>
      <c r="F116" s="57"/>
      <c r="G116" s="57"/>
      <c r="H116" s="57"/>
      <c r="I116" s="57"/>
      <c r="J116" s="738"/>
      <c r="K116" s="738"/>
      <c r="L116" s="738"/>
      <c r="M116" s="738"/>
      <c r="N116" s="739"/>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topLeftCell="A40" zoomScale="77" zoomScaleNormal="77" workbookViewId="0">
      <selection activeCell="J62" sqref="J62"/>
    </sheetView>
  </sheetViews>
  <sheetFormatPr baseColWidth="10" defaultColWidth="11.42578125"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388</v>
      </c>
      <c r="C31" s="81" t="s">
        <v>2210</v>
      </c>
      <c r="D31" s="82"/>
      <c r="E31" s="82"/>
      <c r="F31" s="82"/>
      <c r="G31" s="82"/>
      <c r="H31" s="82"/>
      <c r="I31" s="82"/>
      <c r="J31" s="82"/>
      <c r="K31" s="394"/>
      <c r="L31" s="261" t="s">
        <v>24</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847</v>
      </c>
      <c r="B36" s="772" t="str">
        <f>VLOOKUP(A36,EQUIPOS!A6:D154,3,FALSE)</f>
        <v>Compresor 120 HP, con martillo.</v>
      </c>
      <c r="C36" s="773"/>
      <c r="D36" s="773"/>
      <c r="E36" s="773"/>
      <c r="F36" s="773"/>
      <c r="G36" s="773"/>
      <c r="H36" s="774"/>
      <c r="I36" s="222"/>
      <c r="J36" s="223"/>
      <c r="K36" s="224">
        <f>VLOOKUP(A36,EQUIPOS!A6:D163,4,FALSE)</f>
        <v>107825.45581075011</v>
      </c>
      <c r="L36" s="225"/>
      <c r="M36" s="226">
        <v>2.5</v>
      </c>
      <c r="N36" s="227">
        <f>K36/M36</f>
        <v>43130.18232430004</v>
      </c>
    </row>
    <row r="37" spans="1:14">
      <c r="A37" s="113" t="s">
        <v>797</v>
      </c>
      <c r="B37" s="772" t="str">
        <f>VLOOKUP(A37,EQUIPOS!A7:D154,3,FALSE)</f>
        <v xml:space="preserve">Buldozer, Potencia al volante de 140 HP, motor de 2200 RPM, longitud de hoja 4,80m. </v>
      </c>
      <c r="C37" s="773"/>
      <c r="D37" s="773"/>
      <c r="E37" s="773"/>
      <c r="F37" s="773"/>
      <c r="G37" s="773"/>
      <c r="H37" s="774"/>
      <c r="I37" s="367"/>
      <c r="J37" s="368"/>
      <c r="K37" s="224">
        <f>VLOOKUP(A37,EQUIPOS!A7:D164,4,FALSE)</f>
        <v>219605.51776906211</v>
      </c>
      <c r="L37" s="290"/>
      <c r="M37" s="291">
        <v>100</v>
      </c>
      <c r="N37" s="227">
        <f>K37/M37</f>
        <v>2196.0551776906209</v>
      </c>
    </row>
    <row r="38" spans="1:14">
      <c r="A38" s="113" t="s">
        <v>1015</v>
      </c>
      <c r="B38" s="772" t="str">
        <f>VLOOKUP(A38,EQUIPOS!A8:D154,3,FALSE)</f>
        <v>Retroexcavadora sobre oruga, potencia 138 HP, balde de 1,5 m3.</v>
      </c>
      <c r="C38" s="773"/>
      <c r="D38" s="773"/>
      <c r="E38" s="773"/>
      <c r="F38" s="773"/>
      <c r="G38" s="773"/>
      <c r="H38" s="774"/>
      <c r="I38" s="283"/>
      <c r="J38" s="285"/>
      <c r="K38" s="224">
        <f>VLOOKUP(A38,EQUIPOS!A8:D165,4,FALSE)</f>
        <v>228822.74793962436</v>
      </c>
      <c r="L38" s="369"/>
      <c r="M38" s="370">
        <v>16</v>
      </c>
      <c r="N38" s="227">
        <f>K38/M38</f>
        <v>14301.421746226522</v>
      </c>
    </row>
    <row r="39" spans="1:14">
      <c r="B39" s="772"/>
      <c r="C39" s="773"/>
      <c r="D39" s="773"/>
      <c r="E39" s="778"/>
      <c r="F39" s="773"/>
      <c r="G39" s="773"/>
      <c r="H39" s="774"/>
      <c r="I39" s="36"/>
      <c r="J39" s="37"/>
      <c r="K39" s="229"/>
      <c r="L39" s="231"/>
      <c r="M39" s="232"/>
      <c r="N39" s="233"/>
    </row>
    <row r="40" spans="1:14">
      <c r="B40" s="779" t="s">
        <v>2105</v>
      </c>
      <c r="C40" s="780"/>
      <c r="D40" s="780"/>
      <c r="E40" s="38"/>
      <c r="F40" s="39"/>
      <c r="G40" s="39"/>
      <c r="H40" s="40"/>
      <c r="I40" s="36"/>
      <c r="J40" s="37"/>
      <c r="K40" s="234"/>
      <c r="L40" s="231"/>
      <c r="M40" s="351">
        <v>0.01</v>
      </c>
      <c r="N40" s="295">
        <f>N76*M40</f>
        <v>27.894392469875619</v>
      </c>
    </row>
    <row r="41" spans="1:14" ht="15.75" thickBot="1">
      <c r="B41" s="772"/>
      <c r="C41" s="773"/>
      <c r="D41" s="773"/>
      <c r="E41" s="773"/>
      <c r="F41" s="773"/>
      <c r="G41" s="773"/>
      <c r="H41" s="774"/>
      <c r="I41" s="781"/>
      <c r="J41" s="782"/>
      <c r="K41" s="41"/>
      <c r="L41" s="783"/>
      <c r="M41" s="784"/>
      <c r="N41" s="105"/>
    </row>
    <row r="42" spans="1:14" ht="15.75" thickBot="1">
      <c r="B42" s="759" t="s">
        <v>2072</v>
      </c>
      <c r="C42" s="760"/>
      <c r="D42" s="760"/>
      <c r="E42" s="760"/>
      <c r="F42" s="760"/>
      <c r="G42" s="760"/>
      <c r="H42" s="760"/>
      <c r="I42" s="760"/>
      <c r="J42" s="760"/>
      <c r="K42" s="760"/>
      <c r="L42" s="760"/>
      <c r="M42" s="761"/>
      <c r="N42" s="344">
        <f>SUM(N36:N41)</f>
        <v>59655.55364068706</v>
      </c>
    </row>
    <row r="43" spans="1:14">
      <c r="B43" s="235"/>
      <c r="C43" s="34"/>
      <c r="D43" s="34"/>
      <c r="E43" s="34"/>
      <c r="F43" s="34"/>
      <c r="G43" s="34"/>
      <c r="H43" s="34"/>
      <c r="I43" s="34"/>
      <c r="J43" s="34"/>
      <c r="K43" s="34"/>
      <c r="L43" s="34"/>
      <c r="M43" s="34"/>
      <c r="N43" s="35"/>
    </row>
    <row r="44" spans="1:14">
      <c r="B44" s="64" t="s">
        <v>2073</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750" t="s">
        <v>2063</v>
      </c>
      <c r="C46" s="751"/>
      <c r="D46" s="751"/>
      <c r="E46" s="751"/>
      <c r="F46" s="751"/>
      <c r="G46" s="751"/>
      <c r="H46" s="751"/>
      <c r="I46" s="752"/>
      <c r="J46" s="270" t="s">
        <v>2065</v>
      </c>
      <c r="K46" s="85" t="s">
        <v>2066</v>
      </c>
      <c r="L46" s="753" t="s">
        <v>2074</v>
      </c>
      <c r="M46" s="752"/>
      <c r="N46" s="86" t="s">
        <v>2071</v>
      </c>
    </row>
    <row r="47" spans="1:14">
      <c r="A47" s="108" t="s">
        <v>1155</v>
      </c>
      <c r="B47" s="43" t="str">
        <f>VLOOKUP(A47,MATERIALES!A5:D373,3,FALSE)</f>
        <v>Anfo</v>
      </c>
      <c r="C47" s="236"/>
      <c r="D47" s="236"/>
      <c r="E47" s="236"/>
      <c r="F47" s="236"/>
      <c r="G47" s="236"/>
      <c r="H47" s="236"/>
      <c r="I47" s="223"/>
      <c r="J47" s="200" t="str">
        <f>VLOOKUP(A47,MATERIALES!A3:D639,2,FALSE)</f>
        <v>kg</v>
      </c>
      <c r="K47" s="237">
        <v>0.3</v>
      </c>
      <c r="L47" s="222"/>
      <c r="M47" s="352">
        <f>VLOOKUP(A47,MATERIALES!A5:D396,4,FALSE)</f>
        <v>6659.9279138302982</v>
      </c>
      <c r="N47" s="227">
        <f>K47*M47</f>
        <v>1997.9783741490894</v>
      </c>
    </row>
    <row r="48" spans="1:14">
      <c r="A48" s="108" t="s">
        <v>1291</v>
      </c>
      <c r="B48" s="43" t="str">
        <f>VLOOKUP(A48,MATERIALES!A6:D373,3,FALSE)</f>
        <v>Cordón detonante</v>
      </c>
      <c r="C48" s="371"/>
      <c r="D48" s="371"/>
      <c r="E48" s="371"/>
      <c r="F48" s="371"/>
      <c r="G48" s="371"/>
      <c r="H48" s="371"/>
      <c r="I48" s="371"/>
      <c r="J48" s="266" t="str">
        <f>VLOOKUP(A48,MATERIALES!A4:D640,2,FALSE)</f>
        <v>m</v>
      </c>
      <c r="K48" s="347">
        <v>3</v>
      </c>
      <c r="L48" s="367"/>
      <c r="M48" s="352">
        <f>VLOOKUP(A48,MATERIALES!A6:D397,4,FALSE)</f>
        <v>1862.3147549640664</v>
      </c>
      <c r="N48" s="227">
        <f t="shared" ref="N48:N53" si="0">K48*M48</f>
        <v>5586.9442648921995</v>
      </c>
    </row>
    <row r="49" spans="1:14">
      <c r="A49" s="108" t="s">
        <v>1356</v>
      </c>
      <c r="B49" s="43" t="str">
        <f>VLOOKUP(A49,MATERIALES!A6:D373,3,FALSE)</f>
        <v>Explosivos  75% (INDUGEL)</v>
      </c>
      <c r="C49" s="371"/>
      <c r="D49" s="371"/>
      <c r="E49" s="371"/>
      <c r="F49" s="371"/>
      <c r="G49" s="371"/>
      <c r="H49" s="371"/>
      <c r="I49" s="371"/>
      <c r="J49" s="267" t="str">
        <f>VLOOKUP(A49,MATERIALES!A5:D641,2,FALSE)</f>
        <v>lb</v>
      </c>
      <c r="K49" s="347">
        <v>0.25</v>
      </c>
      <c r="L49" s="367"/>
      <c r="M49" s="352">
        <f>VLOOKUP(A49,MATERIALES!A6:D398,4,FALSE)</f>
        <v>15555.932607108325</v>
      </c>
      <c r="N49" s="227">
        <f t="shared" si="0"/>
        <v>3888.9831517770813</v>
      </c>
    </row>
    <row r="50" spans="1:14">
      <c r="A50" s="108" t="s">
        <v>1375</v>
      </c>
      <c r="B50" s="43" t="str">
        <f>VLOOKUP(A50,MATERIALES!A6:D373,3,FALSE)</f>
        <v>Fulminantes</v>
      </c>
      <c r="C50" s="371"/>
      <c r="D50" s="371"/>
      <c r="E50" s="371"/>
      <c r="F50" s="371"/>
      <c r="G50" s="371"/>
      <c r="H50" s="371"/>
      <c r="I50" s="371"/>
      <c r="J50" s="267" t="str">
        <f>VLOOKUP(A50,MATERIALES!A6:D642,2,FALSE)</f>
        <v>u</v>
      </c>
      <c r="K50" s="347">
        <v>1</v>
      </c>
      <c r="L50" s="367"/>
      <c r="M50" s="352">
        <f>VLOOKUP(A50,MATERIALES!A6:D399,4,FALSE)</f>
        <v>1203.3190710142617</v>
      </c>
      <c r="N50" s="227">
        <f t="shared" si="0"/>
        <v>1203.3190710142617</v>
      </c>
    </row>
    <row r="51" spans="1:14">
      <c r="A51" s="108" t="s">
        <v>1536</v>
      </c>
      <c r="B51" s="43" t="str">
        <f>VLOOKUP(A51,MATERIALES!A7:D373,3,FALSE)</f>
        <v>Mecha Lenta</v>
      </c>
      <c r="C51" s="371"/>
      <c r="D51" s="371"/>
      <c r="E51" s="371"/>
      <c r="F51" s="371"/>
      <c r="G51" s="371"/>
      <c r="H51" s="371"/>
      <c r="I51" s="371"/>
      <c r="J51" s="267" t="str">
        <f>VLOOKUP(A51,MATERIALES!A6:D643,2,FALSE)</f>
        <v>m</v>
      </c>
      <c r="K51" s="347">
        <v>1</v>
      </c>
      <c r="L51" s="367"/>
      <c r="M51" s="352">
        <f>VLOOKUP(A51,MATERIALES!A7:D400,4,FALSE)</f>
        <v>1133.9435970265693</v>
      </c>
      <c r="N51" s="227">
        <f t="shared" si="0"/>
        <v>1133.9435970265693</v>
      </c>
    </row>
    <row r="52" spans="1:14">
      <c r="A52" s="108" t="s">
        <v>1342</v>
      </c>
      <c r="B52" s="43" t="str">
        <f>VLOOKUP(A52,MATERIALES!A8:D373,3,FALSE)</f>
        <v>Escolta y transporte (una tarifa por cada m3 escoltado y transportado)</v>
      </c>
      <c r="C52" s="371"/>
      <c r="D52" s="371"/>
      <c r="E52" s="371"/>
      <c r="F52" s="371"/>
      <c r="G52" s="371"/>
      <c r="H52" s="371"/>
      <c r="I52" s="371"/>
      <c r="J52" s="267" t="str">
        <f>VLOOKUP(A52,MATERIALES!A6:D644,2,FALSE)</f>
        <v>kg</v>
      </c>
      <c r="K52" s="347">
        <v>0.45800000000000002</v>
      </c>
      <c r="L52" s="367"/>
      <c r="M52" s="352">
        <f>VLOOKUP(A52,MATERIALES!A8:D401,4,FALSE)</f>
        <v>6872.0310160950894</v>
      </c>
      <c r="N52" s="227">
        <f t="shared" si="0"/>
        <v>3147.390205371551</v>
      </c>
    </row>
    <row r="53" spans="1:14" ht="15.75" thickBot="1">
      <c r="A53" t="s">
        <v>1308</v>
      </c>
      <c r="B53" s="43" t="str">
        <f>VLOOKUP(A53,MATERIALES!A9:D373,3,FALSE)</f>
        <v>Derechos de explotación y/o disposición de materiales</v>
      </c>
      <c r="C53" s="265"/>
      <c r="D53" s="265"/>
      <c r="E53" s="265"/>
      <c r="F53" s="265"/>
      <c r="G53" s="265"/>
      <c r="H53" s="265"/>
      <c r="I53" s="265"/>
      <c r="J53" s="379" t="str">
        <f>VLOOKUP(A53,MATERIALES!A7:D645,2,FALSE)</f>
        <v>m3</v>
      </c>
      <c r="K53" s="124">
        <v>1.3</v>
      </c>
      <c r="L53" s="280"/>
      <c r="M53" s="352">
        <f>VLOOKUP(A53,MATERIALES!A9:D402,4,FALSE)</f>
        <v>5881.5453883064247</v>
      </c>
      <c r="N53" s="227">
        <f t="shared" si="0"/>
        <v>7646.0090047983522</v>
      </c>
    </row>
    <row r="54" spans="1:14" ht="15.75" thickBot="1">
      <c r="B54" s="759" t="s">
        <v>2072</v>
      </c>
      <c r="C54" s="760"/>
      <c r="D54" s="760"/>
      <c r="E54" s="760"/>
      <c r="F54" s="760"/>
      <c r="G54" s="760"/>
      <c r="H54" s="760"/>
      <c r="I54" s="760"/>
      <c r="J54" s="760"/>
      <c r="K54" s="760"/>
      <c r="L54" s="760"/>
      <c r="M54" s="761"/>
      <c r="N54" s="344">
        <f>SUM(N47:N53)</f>
        <v>24604.5676690291</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1867</v>
      </c>
      <c r="B59" s="46" t="str">
        <f>VLOOKUP(A59,TRANSPORTE!A5:D117,3,FALSE)</f>
        <v>Transporte de material de excavación</v>
      </c>
      <c r="C59" s="272"/>
      <c r="D59" s="272"/>
      <c r="E59" s="272"/>
      <c r="F59" s="272"/>
      <c r="G59" s="272"/>
      <c r="H59" s="266" t="s">
        <v>2122</v>
      </c>
      <c r="I59" s="234">
        <v>1.3</v>
      </c>
      <c r="J59" s="241">
        <v>1</v>
      </c>
      <c r="K59" s="234">
        <f>I59*J59</f>
        <v>1.3</v>
      </c>
      <c r="L59" s="763">
        <f>VLOOKUP(A59,TRANSPORTE!A5:D117,4,FALSE)</f>
        <v>1355.0479121462611</v>
      </c>
      <c r="M59" s="764"/>
      <c r="N59" s="242">
        <f>K59*L59</f>
        <v>1761.5622857901394</v>
      </c>
    </row>
    <row r="60" spans="1:14">
      <c r="B60" s="46"/>
      <c r="C60" s="47"/>
      <c r="D60" s="47"/>
      <c r="E60" s="47"/>
      <c r="F60" s="47"/>
      <c r="G60" s="47"/>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1761.5622857901394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s="141" t="s">
        <v>710</v>
      </c>
      <c r="B70" s="49" t="str">
        <f>VLOOKUP(A70,'MANO DE OBRA'!A8:D68,3,FALSE)</f>
        <v>Obrero (4)</v>
      </c>
      <c r="C70" s="47"/>
      <c r="D70" s="47"/>
      <c r="E70" s="47"/>
      <c r="F70" s="47"/>
      <c r="G70" s="47"/>
      <c r="H70" s="47"/>
      <c r="I70" s="247">
        <f>K70/J70*100</f>
        <v>135330.79999999999</v>
      </c>
      <c r="J70" s="248">
        <v>185</v>
      </c>
      <c r="K70" s="249">
        <f>VLOOKUP(A70,'MANO DE OBRA'!A8:D99,4,FALSE)</f>
        <v>250361.97999999998</v>
      </c>
      <c r="L70" s="50"/>
      <c r="M70" s="380">
        <v>128</v>
      </c>
      <c r="N70" s="345">
        <f>K70/M70</f>
        <v>1955.9529687499999</v>
      </c>
      <c r="O70" s="106"/>
    </row>
    <row r="71" spans="1:15">
      <c r="A71" s="141" t="s">
        <v>728</v>
      </c>
      <c r="B71" s="49" t="str">
        <f>VLOOKUP(A71,'MANO DE OBRA'!A8:D69,3,FALSE)</f>
        <v>Oficial</v>
      </c>
      <c r="C71" s="47"/>
      <c r="D71" s="47"/>
      <c r="E71" s="47"/>
      <c r="F71" s="47"/>
      <c r="G71" s="47"/>
      <c r="H71" s="47"/>
      <c r="I71" s="247">
        <f>K71/J71*100</f>
        <v>57668.23979157189</v>
      </c>
      <c r="J71" s="248">
        <v>185</v>
      </c>
      <c r="K71" s="249">
        <f>VLOOKUP(A71,'MANO DE OBRA'!A8:D100,4,FALSE)</f>
        <v>106686.24361440798</v>
      </c>
      <c r="L71" s="50"/>
      <c r="M71" s="378">
        <v>128</v>
      </c>
      <c r="N71" s="345">
        <f>K71/M71</f>
        <v>833.48627823756237</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59" t="s">
        <v>2072</v>
      </c>
      <c r="C76" s="760"/>
      <c r="D76" s="760"/>
      <c r="E76" s="760"/>
      <c r="F76" s="760"/>
      <c r="G76" s="760"/>
      <c r="H76" s="760"/>
      <c r="I76" s="766"/>
      <c r="J76" s="766"/>
      <c r="K76" s="766"/>
      <c r="L76" s="766"/>
      <c r="M76" s="767"/>
      <c r="N76" s="256">
        <f>SUM(N70:N75)</f>
        <v>2789.439246987562</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N42+N54+N65+N76</f>
        <v>88811.12284249386</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17762.224568498772</v>
      </c>
      <c r="M83" s="794"/>
      <c r="N83" s="51"/>
    </row>
    <row r="84" spans="1:14">
      <c r="B84" s="89" t="s">
        <v>2090</v>
      </c>
      <c r="C84" s="90"/>
      <c r="D84" s="90"/>
      <c r="E84" s="90"/>
      <c r="F84" s="90"/>
      <c r="G84" s="90"/>
      <c r="H84" s="90"/>
      <c r="I84" s="87"/>
      <c r="J84" s="88"/>
      <c r="K84" s="259">
        <v>0.05</v>
      </c>
      <c r="L84" s="793">
        <f>N78*K84</f>
        <v>4440.556142124693</v>
      </c>
      <c r="M84" s="794"/>
      <c r="N84" s="51"/>
    </row>
    <row r="85" spans="1:14" ht="15.75" thickBot="1">
      <c r="B85" s="91" t="s">
        <v>2091</v>
      </c>
      <c r="C85" s="92"/>
      <c r="D85" s="92"/>
      <c r="E85" s="92"/>
      <c r="F85" s="92"/>
      <c r="G85" s="92"/>
      <c r="H85" s="92"/>
      <c r="I85" s="93"/>
      <c r="J85" s="94"/>
      <c r="K85" s="260">
        <v>0.05</v>
      </c>
      <c r="L85" s="795">
        <f>N78*K85</f>
        <v>4440.556142124693</v>
      </c>
      <c r="M85" s="796"/>
      <c r="N85" s="51"/>
    </row>
    <row r="86" spans="1:14" ht="15.75" thickBot="1">
      <c r="B86" s="759" t="s">
        <v>2072</v>
      </c>
      <c r="C86" s="760"/>
      <c r="D86" s="760"/>
      <c r="E86" s="760"/>
      <c r="F86" s="760"/>
      <c r="G86" s="760"/>
      <c r="H86" s="760"/>
      <c r="I86" s="760"/>
      <c r="J86" s="760"/>
      <c r="K86" s="760"/>
      <c r="L86" s="760"/>
      <c r="M86" s="761"/>
      <c r="N86" s="52">
        <f>L83+L84+L85</f>
        <v>26643.336852748158</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115454.45969524203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topLeftCell="A40" zoomScale="77" zoomScaleNormal="77" workbookViewId="0"/>
  </sheetViews>
  <sheetFormatPr baseColWidth="10" defaultColWidth="11.42578125"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thickBo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390</v>
      </c>
      <c r="C31" s="81" t="s">
        <v>2211</v>
      </c>
      <c r="D31" s="82"/>
      <c r="E31" s="82"/>
      <c r="F31" s="82"/>
      <c r="G31" s="82"/>
      <c r="H31" s="82"/>
      <c r="I31" s="82"/>
      <c r="J31" s="82"/>
      <c r="K31" s="394"/>
      <c r="L31" s="261" t="s">
        <v>24</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847</v>
      </c>
      <c r="B36" s="772" t="str">
        <f>VLOOKUP(A36,EQUIPOS!A6:D154,3,FALSE)</f>
        <v>Compresor 120 HP, con martillo.</v>
      </c>
      <c r="C36" s="773"/>
      <c r="D36" s="773"/>
      <c r="E36" s="773"/>
      <c r="F36" s="773"/>
      <c r="G36" s="773"/>
      <c r="H36" s="774"/>
      <c r="I36" s="222"/>
      <c r="J36" s="223"/>
      <c r="K36" s="224">
        <f>VLOOKUP(A36,EQUIPOS!A6:D163,4,FALSE)</f>
        <v>107825.45581075011</v>
      </c>
      <c r="L36" s="225"/>
      <c r="M36" s="291">
        <v>2.5</v>
      </c>
      <c r="N36" s="227">
        <f>K36/M36</f>
        <v>43130.18232430004</v>
      </c>
    </row>
    <row r="37" spans="1:14">
      <c r="A37" s="113" t="s">
        <v>797</v>
      </c>
      <c r="B37" s="772" t="str">
        <f>VLOOKUP(A37,EQUIPOS!A7:D154,3,FALSE)</f>
        <v xml:space="preserve">Buldozer, Potencia al volante de 140 HP, motor de 2200 RPM, longitud de hoja 4,80m. </v>
      </c>
      <c r="C37" s="773"/>
      <c r="D37" s="773"/>
      <c r="E37" s="773"/>
      <c r="F37" s="773"/>
      <c r="G37" s="773"/>
      <c r="H37" s="774"/>
      <c r="I37" s="367"/>
      <c r="J37" s="368"/>
      <c r="K37" s="224">
        <f>VLOOKUP(A37,EQUIPOS!A7:D164,4,FALSE)</f>
        <v>219605.51776906211</v>
      </c>
      <c r="L37" s="290"/>
      <c r="M37" s="291">
        <v>100</v>
      </c>
      <c r="N37" s="227">
        <f>K37/M37</f>
        <v>2196.0551776906209</v>
      </c>
    </row>
    <row r="38" spans="1:14">
      <c r="A38" s="113" t="s">
        <v>951</v>
      </c>
      <c r="B38" s="772" t="str">
        <f>VLOOKUP(A38,EQUIPOS!A8:D154,3,FALSE)</f>
        <v xml:space="preserve">Motobomba 3 PULGADAS (incluye operario)
</v>
      </c>
      <c r="C38" s="773"/>
      <c r="D38" s="773"/>
      <c r="E38" s="773"/>
      <c r="F38" s="773"/>
      <c r="G38" s="773"/>
      <c r="H38" s="774"/>
      <c r="I38" s="283"/>
      <c r="J38" s="285"/>
      <c r="K38" s="224">
        <f>VLOOKUP(A38,EQUIPOS!A8:D165,4,FALSE)</f>
        <v>10519.421612742797</v>
      </c>
      <c r="L38" s="369"/>
      <c r="M38" s="370">
        <v>8</v>
      </c>
      <c r="N38" s="227">
        <f>K38/M38</f>
        <v>1314.9277015928496</v>
      </c>
    </row>
    <row r="39" spans="1:14">
      <c r="A39" t="s">
        <v>1015</v>
      </c>
      <c r="B39" s="772" t="str">
        <f>VLOOKUP(A39,EQUIPOS!A9:D154,3,FALSE)</f>
        <v>Retroexcavadora sobre oruga, potencia 138 HP, balde de 1,5 m3.</v>
      </c>
      <c r="C39" s="773"/>
      <c r="D39" s="773"/>
      <c r="E39" s="773"/>
      <c r="F39" s="773"/>
      <c r="G39" s="773"/>
      <c r="H39" s="774"/>
      <c r="I39" s="36"/>
      <c r="J39" s="37"/>
      <c r="K39" s="224">
        <f>VLOOKUP(A39,EQUIPOS!A9:D166,4,FALSE)</f>
        <v>228822.74793962436</v>
      </c>
      <c r="L39" s="231"/>
      <c r="M39" s="291">
        <v>8</v>
      </c>
      <c r="N39" s="227">
        <f>K39/M39</f>
        <v>28602.843492453045</v>
      </c>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0.01</v>
      </c>
      <c r="N41" s="295">
        <f>N78*M41</f>
        <v>241.11460680720396</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75485.123302843756</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1155</v>
      </c>
      <c r="B48" s="43" t="str">
        <f>VLOOKUP(A48,MATERIALES!A5:D373,3,FALSE)</f>
        <v>Anfo</v>
      </c>
      <c r="C48" s="236"/>
      <c r="D48" s="236"/>
      <c r="E48" s="236"/>
      <c r="F48" s="236"/>
      <c r="G48" s="236"/>
      <c r="H48" s="236"/>
      <c r="I48" s="223"/>
      <c r="J48" s="200" t="str">
        <f>VLOOKUP(A48,MATERIALES!A4:D640,2,FALSE)</f>
        <v>kg</v>
      </c>
      <c r="K48" s="237">
        <v>0.3</v>
      </c>
      <c r="L48" s="222"/>
      <c r="M48" s="352">
        <f>VLOOKUP(A48,MATERIALES!A5:D396,4,FALSE)</f>
        <v>6659.9279138302982</v>
      </c>
      <c r="N48" s="227">
        <f>K48*M48</f>
        <v>1997.9783741490894</v>
      </c>
    </row>
    <row r="49" spans="1:14">
      <c r="A49" s="108" t="s">
        <v>1291</v>
      </c>
      <c r="B49" s="43" t="str">
        <f>VLOOKUP(A49,MATERIALES!A6:D373,3,FALSE)</f>
        <v>Cordón detonante</v>
      </c>
      <c r="C49" s="371"/>
      <c r="D49" s="371"/>
      <c r="E49" s="371"/>
      <c r="F49" s="371"/>
      <c r="G49" s="371"/>
      <c r="H49" s="371"/>
      <c r="I49" s="371"/>
      <c r="J49" s="266" t="str">
        <f>VLOOKUP(A49,MATERIALES!A5:D641,2,FALSE)</f>
        <v>m</v>
      </c>
      <c r="K49" s="347">
        <v>3</v>
      </c>
      <c r="L49" s="367"/>
      <c r="M49" s="352">
        <f>VLOOKUP(A49,MATERIALES!A6:D397,4,FALSE)</f>
        <v>1862.3147549640664</v>
      </c>
      <c r="N49" s="227">
        <f t="shared" ref="N49:N54" si="0">K49*M49</f>
        <v>5586.9442648921995</v>
      </c>
    </row>
    <row r="50" spans="1:14">
      <c r="A50" s="108" t="s">
        <v>1356</v>
      </c>
      <c r="B50" s="43" t="str">
        <f>VLOOKUP(A50,MATERIALES!A6:D373,3,FALSE)</f>
        <v>Explosivos  75% (INDUGEL)</v>
      </c>
      <c r="C50" s="371"/>
      <c r="D50" s="371"/>
      <c r="E50" s="371"/>
      <c r="F50" s="371"/>
      <c r="G50" s="371"/>
      <c r="H50" s="371"/>
      <c r="I50" s="371"/>
      <c r="J50" s="267" t="str">
        <f>VLOOKUP(A50,MATERIALES!A6:D642,2,FALSE)</f>
        <v>lb</v>
      </c>
      <c r="K50" s="347">
        <v>0.25</v>
      </c>
      <c r="L50" s="367"/>
      <c r="M50" s="352">
        <f>VLOOKUP(A50,MATERIALES!A6:D398,4,FALSE)</f>
        <v>15555.932607108325</v>
      </c>
      <c r="N50" s="227">
        <f t="shared" si="0"/>
        <v>3888.9831517770813</v>
      </c>
    </row>
    <row r="51" spans="1:14">
      <c r="A51" s="108" t="s">
        <v>1375</v>
      </c>
      <c r="B51" s="43" t="str">
        <f>VLOOKUP(A51,MATERIALES!A6:D373,3,FALSE)</f>
        <v>Fulminantes</v>
      </c>
      <c r="C51" s="371"/>
      <c r="D51" s="371"/>
      <c r="E51" s="371"/>
      <c r="F51" s="371"/>
      <c r="G51" s="371"/>
      <c r="H51" s="371"/>
      <c r="I51" s="371"/>
      <c r="J51" s="267" t="str">
        <f>VLOOKUP(A51,MATERIALES!A6:D643,2,FALSE)</f>
        <v>u</v>
      </c>
      <c r="K51" s="347">
        <v>1</v>
      </c>
      <c r="L51" s="367"/>
      <c r="M51" s="352">
        <f>VLOOKUP(A51,MATERIALES!A6:D399,4,FALSE)</f>
        <v>1203.3190710142617</v>
      </c>
      <c r="N51" s="227">
        <f t="shared" si="0"/>
        <v>1203.3190710142617</v>
      </c>
    </row>
    <row r="52" spans="1:14">
      <c r="A52" s="108" t="s">
        <v>1536</v>
      </c>
      <c r="B52" s="43" t="str">
        <f>VLOOKUP(A52,MATERIALES!A7:D373,3,FALSE)</f>
        <v>Mecha Lenta</v>
      </c>
      <c r="C52" s="371"/>
      <c r="D52" s="371"/>
      <c r="E52" s="371"/>
      <c r="F52" s="371"/>
      <c r="G52" s="371"/>
      <c r="H52" s="371"/>
      <c r="I52" s="371"/>
      <c r="J52" s="267" t="str">
        <f>VLOOKUP(A52,MATERIALES!A6:D644,2,FALSE)</f>
        <v>m</v>
      </c>
      <c r="K52" s="347">
        <v>1</v>
      </c>
      <c r="L52" s="367"/>
      <c r="M52" s="352">
        <f>VLOOKUP(A52,MATERIALES!A7:D400,4,FALSE)</f>
        <v>1133.9435970265693</v>
      </c>
      <c r="N52" s="227">
        <f t="shared" si="0"/>
        <v>1133.9435970265693</v>
      </c>
    </row>
    <row r="53" spans="1:14">
      <c r="A53" s="108" t="s">
        <v>1342</v>
      </c>
      <c r="B53" s="43" t="str">
        <f>VLOOKUP(A53,MATERIALES!A7:D373,3,FALSE)</f>
        <v>Escolta y transporte (una tarifa por cada m3 escoltado y transportado)</v>
      </c>
      <c r="C53" s="371"/>
      <c r="D53" s="371"/>
      <c r="E53" s="371"/>
      <c r="F53" s="371"/>
      <c r="G53" s="371"/>
      <c r="H53" s="371"/>
      <c r="I53" s="371"/>
      <c r="J53" s="267" t="str">
        <f>VLOOKUP(A53,MATERIALES!A6:D644,2,FALSE)</f>
        <v>kg</v>
      </c>
      <c r="K53" s="347">
        <v>0.45800000000000002</v>
      </c>
      <c r="L53" s="367"/>
      <c r="M53" s="352">
        <f>VLOOKUP(A53,MATERIALES!A7:D400,4,FALSE)</f>
        <v>6872.0310160950894</v>
      </c>
      <c r="N53" s="227">
        <f>K53*M53</f>
        <v>3147.390205371551</v>
      </c>
    </row>
    <row r="54" spans="1:14">
      <c r="A54" s="108" t="s">
        <v>1308</v>
      </c>
      <c r="B54" s="43" t="str">
        <f>VLOOKUP(A54,MATERIALES!A8:D373,3,FALSE)</f>
        <v>Derechos de explotación y/o disposición de materiales</v>
      </c>
      <c r="C54" s="371"/>
      <c r="D54" s="371"/>
      <c r="E54" s="371"/>
      <c r="F54" s="371"/>
      <c r="G54" s="371"/>
      <c r="H54" s="371"/>
      <c r="I54" s="371"/>
      <c r="J54" s="267" t="str">
        <f>VLOOKUP(A54,MATERIALES!A7:D645,2,FALSE)</f>
        <v>m3</v>
      </c>
      <c r="K54" s="347">
        <v>1.3</v>
      </c>
      <c r="L54" s="367"/>
      <c r="M54" s="352">
        <f>VLOOKUP(A54,MATERIALES!A8:D401,4,FALSE)</f>
        <v>5881.5453883064247</v>
      </c>
      <c r="N54" s="227">
        <f t="shared" si="0"/>
        <v>7646.0090047983522</v>
      </c>
    </row>
    <row r="55" spans="1:14" ht="15.75" thickBot="1">
      <c r="B55" s="43"/>
      <c r="C55" s="265"/>
      <c r="D55" s="265"/>
      <c r="E55" s="265"/>
      <c r="F55" s="265"/>
      <c r="G55" s="265"/>
      <c r="H55" s="265"/>
      <c r="I55" s="265"/>
      <c r="J55" s="381"/>
      <c r="K55" s="124"/>
      <c r="L55" s="280"/>
      <c r="M55" s="352"/>
      <c r="N55" s="227"/>
    </row>
    <row r="56" spans="1:14" ht="15.75" thickBot="1">
      <c r="B56" s="759" t="s">
        <v>2072</v>
      </c>
      <c r="C56" s="760"/>
      <c r="D56" s="760"/>
      <c r="E56" s="760"/>
      <c r="F56" s="760"/>
      <c r="G56" s="760"/>
      <c r="H56" s="760"/>
      <c r="I56" s="760"/>
      <c r="J56" s="760"/>
      <c r="K56" s="760"/>
      <c r="L56" s="760"/>
      <c r="M56" s="761"/>
      <c r="N56" s="344">
        <f>SUM(N48:N55)</f>
        <v>24604.5676690291</v>
      </c>
    </row>
    <row r="57" spans="1:14">
      <c r="B57" s="33"/>
      <c r="C57" s="34"/>
      <c r="D57" s="34"/>
      <c r="E57" s="34"/>
      <c r="F57" s="34"/>
      <c r="G57" s="34"/>
      <c r="H57" s="34"/>
      <c r="I57" s="34"/>
      <c r="J57" s="34"/>
      <c r="K57" s="34"/>
      <c r="L57" s="34"/>
      <c r="M57" s="34"/>
      <c r="N57" s="35"/>
    </row>
    <row r="58" spans="1:14">
      <c r="B58" s="64" t="s">
        <v>2075</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268" t="s">
        <v>2076</v>
      </c>
      <c r="C60" s="269"/>
      <c r="D60" s="269"/>
      <c r="E60" s="269"/>
      <c r="F60" s="269"/>
      <c r="G60" s="269"/>
      <c r="H60" s="73" t="s">
        <v>2065</v>
      </c>
      <c r="I60" s="74" t="s">
        <v>2077</v>
      </c>
      <c r="J60" s="75" t="s">
        <v>2106</v>
      </c>
      <c r="K60" s="73" t="s">
        <v>2107</v>
      </c>
      <c r="L60" s="762" t="s">
        <v>2080</v>
      </c>
      <c r="M60" s="735"/>
      <c r="N60" s="76" t="s">
        <v>2071</v>
      </c>
    </row>
    <row r="61" spans="1:14">
      <c r="A61" t="s">
        <v>1867</v>
      </c>
      <c r="B61" s="46" t="str">
        <f>VLOOKUP(A61,TRANSPORTE!A5:D117,3,FALSE)</f>
        <v>Transporte de material de excavación</v>
      </c>
      <c r="C61" s="272"/>
      <c r="D61" s="272"/>
      <c r="E61" s="272"/>
      <c r="F61" s="272"/>
      <c r="G61" s="272"/>
      <c r="H61" s="266" t="s">
        <v>2122</v>
      </c>
      <c r="I61" s="234">
        <v>1.3</v>
      </c>
      <c r="J61" s="241">
        <v>1</v>
      </c>
      <c r="K61" s="234">
        <f>I61*J61</f>
        <v>1.3</v>
      </c>
      <c r="L61" s="763">
        <f>VLOOKUP(A61,TRANSPORTE!A5:D117,4,FALSE)</f>
        <v>1355.0479121462611</v>
      </c>
      <c r="M61" s="764"/>
      <c r="N61" s="242">
        <f>K61*L61</f>
        <v>1761.5622857901394</v>
      </c>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66"/>
      <c r="I64" s="234"/>
      <c r="J64" s="241"/>
      <c r="K64" s="234"/>
      <c r="L64" s="763"/>
      <c r="M64" s="764"/>
      <c r="N64" s="242"/>
    </row>
    <row r="65" spans="1:15">
      <c r="B65" s="46"/>
      <c r="C65" s="47"/>
      <c r="D65" s="47"/>
      <c r="E65" s="47"/>
      <c r="F65" s="47"/>
      <c r="G65" s="47"/>
      <c r="H65" s="243"/>
      <c r="I65" s="234"/>
      <c r="J65" s="234"/>
      <c r="K65" s="234"/>
      <c r="L65" s="244"/>
      <c r="M65" s="245"/>
      <c r="N65" s="246"/>
    </row>
    <row r="66" spans="1:15" ht="15.75" thickBot="1">
      <c r="B66" s="264"/>
      <c r="C66" s="265"/>
      <c r="D66" s="265"/>
      <c r="E66" s="265"/>
      <c r="F66" s="265"/>
      <c r="G66" s="265"/>
      <c r="H66" s="48"/>
      <c r="I66" s="124"/>
      <c r="J66" s="124"/>
      <c r="K66" s="124"/>
      <c r="L66" s="748"/>
      <c r="M66" s="749"/>
      <c r="N66" s="125"/>
    </row>
    <row r="67" spans="1:15" ht="15.75" thickBot="1">
      <c r="B67" s="765" t="s">
        <v>2072</v>
      </c>
      <c r="C67" s="766"/>
      <c r="D67" s="766"/>
      <c r="E67" s="766"/>
      <c r="F67" s="766"/>
      <c r="G67" s="766"/>
      <c r="H67" s="766"/>
      <c r="I67" s="766"/>
      <c r="J67" s="766"/>
      <c r="K67" s="766"/>
      <c r="L67" s="766"/>
      <c r="M67" s="767"/>
      <c r="N67" s="104">
        <f>N61+N62+N63+N64+N65</f>
        <v>1761.5622857901394</v>
      </c>
    </row>
    <row r="68" spans="1:15">
      <c r="B68" s="33"/>
      <c r="C68" s="34"/>
      <c r="D68" s="34"/>
      <c r="E68" s="34"/>
      <c r="F68" s="34"/>
      <c r="G68" s="34"/>
      <c r="H68" s="34"/>
      <c r="I68" s="34"/>
      <c r="J68" s="34"/>
      <c r="K68" s="34"/>
      <c r="L68" s="34"/>
      <c r="M68" s="34"/>
      <c r="N68" s="35"/>
    </row>
    <row r="69" spans="1:15">
      <c r="B69" s="64" t="s">
        <v>2081</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785" t="s">
        <v>2108</v>
      </c>
      <c r="C71" s="786"/>
      <c r="D71" s="786"/>
      <c r="E71" s="786"/>
      <c r="F71" s="786"/>
      <c r="G71" s="786"/>
      <c r="H71" s="786"/>
      <c r="I71" s="73" t="s">
        <v>2082</v>
      </c>
      <c r="J71" s="75" t="s">
        <v>2109</v>
      </c>
      <c r="K71" s="74" t="s">
        <v>2084</v>
      </c>
      <c r="L71" s="787" t="s">
        <v>2070</v>
      </c>
      <c r="M71" s="788"/>
      <c r="N71" s="98" t="s">
        <v>2071</v>
      </c>
    </row>
    <row r="72" spans="1:15">
      <c r="A72" s="141" t="s">
        <v>714</v>
      </c>
      <c r="B72" s="49" t="str">
        <f>VLOOKUP(A72,'MANO DE OBRA'!A8:D68,3,FALSE)</f>
        <v>Obrero (6)</v>
      </c>
      <c r="C72" s="47"/>
      <c r="D72" s="47"/>
      <c r="E72" s="47"/>
      <c r="F72" s="47"/>
      <c r="G72" s="47"/>
      <c r="H72" s="47"/>
      <c r="I72" s="247">
        <f>K72/J72*100</f>
        <v>202996.19999999998</v>
      </c>
      <c r="J72" s="248">
        <v>185</v>
      </c>
      <c r="K72" s="249">
        <f>VLOOKUP(A72,'MANO DE OBRA'!A8:D99,4,FALSE)</f>
        <v>375542.97</v>
      </c>
      <c r="L72" s="50"/>
      <c r="M72" s="380">
        <v>20</v>
      </c>
      <c r="N72" s="345">
        <f>K72/M72</f>
        <v>18777.148499999999</v>
      </c>
      <c r="O72" s="106"/>
    </row>
    <row r="73" spans="1:15">
      <c r="A73" s="141" t="s">
        <v>728</v>
      </c>
      <c r="B73" s="49" t="str">
        <f>VLOOKUP(A73,'MANO DE OBRA'!A8:D69,3,FALSE)</f>
        <v>Oficial</v>
      </c>
      <c r="C73" s="47"/>
      <c r="D73" s="47"/>
      <c r="E73" s="47"/>
      <c r="F73" s="47"/>
      <c r="G73" s="47"/>
      <c r="H73" s="47"/>
      <c r="I73" s="247">
        <f>K73/J73*100</f>
        <v>57668.23979157189</v>
      </c>
      <c r="J73" s="248">
        <v>185</v>
      </c>
      <c r="K73" s="249">
        <f>VLOOKUP(A73,'MANO DE OBRA'!A8:D100,4,FALSE)</f>
        <v>106686.24361440798</v>
      </c>
      <c r="L73" s="50"/>
      <c r="M73" s="378">
        <v>20</v>
      </c>
      <c r="N73" s="345">
        <f>K73/M73</f>
        <v>5334.3121807203988</v>
      </c>
    </row>
    <row r="74" spans="1:15">
      <c r="B74" s="49"/>
      <c r="C74" s="47"/>
      <c r="D74" s="47"/>
      <c r="E74" s="47"/>
      <c r="F74" s="47"/>
      <c r="G74" s="47"/>
      <c r="H74" s="47"/>
      <c r="I74" s="234"/>
      <c r="J74" s="252"/>
      <c r="K74" s="253"/>
      <c r="L74" s="50"/>
      <c r="M74" s="255"/>
      <c r="N74" s="251"/>
    </row>
    <row r="75" spans="1:15">
      <c r="B75" s="49"/>
      <c r="C75" s="47"/>
      <c r="D75" s="47"/>
      <c r="E75" s="47"/>
      <c r="F75" s="47"/>
      <c r="G75" s="47"/>
      <c r="H75" s="47"/>
      <c r="I75" s="234"/>
      <c r="J75" s="252"/>
      <c r="K75" s="253"/>
      <c r="L75" s="273"/>
      <c r="M75" s="255"/>
      <c r="N75" s="251"/>
    </row>
    <row r="76" spans="1:15">
      <c r="B76" s="49"/>
      <c r="C76" s="47"/>
      <c r="D76" s="47"/>
      <c r="E76" s="47"/>
      <c r="F76" s="47"/>
      <c r="G76" s="47"/>
      <c r="H76" s="47"/>
      <c r="I76" s="234"/>
      <c r="J76" s="252"/>
      <c r="K76" s="253"/>
      <c r="L76" s="273"/>
      <c r="M76" s="255"/>
      <c r="N76" s="251"/>
    </row>
    <row r="77" spans="1:15" ht="15.75" thickBot="1">
      <c r="B77" s="746"/>
      <c r="C77" s="747"/>
      <c r="D77" s="747"/>
      <c r="E77" s="747"/>
      <c r="F77" s="747"/>
      <c r="G77" s="747"/>
      <c r="H77" s="747"/>
      <c r="I77" s="124"/>
      <c r="J77" s="124"/>
      <c r="K77" s="124"/>
      <c r="L77" s="847"/>
      <c r="M77" s="847"/>
      <c r="N77" s="45"/>
    </row>
    <row r="78" spans="1:15" ht="15.75" thickBot="1">
      <c r="B78" s="765" t="s">
        <v>2072</v>
      </c>
      <c r="C78" s="766"/>
      <c r="D78" s="766"/>
      <c r="E78" s="766"/>
      <c r="F78" s="766"/>
      <c r="G78" s="766"/>
      <c r="H78" s="766"/>
      <c r="I78" s="766"/>
      <c r="J78" s="766"/>
      <c r="K78" s="766"/>
      <c r="L78" s="766"/>
      <c r="M78" s="767"/>
      <c r="N78" s="256">
        <f>SUM(N72:N77)</f>
        <v>24111.460680720396</v>
      </c>
    </row>
    <row r="79" spans="1:15" ht="15.75" thickBot="1">
      <c r="B79" s="33"/>
      <c r="C79" s="34"/>
      <c r="D79" s="34"/>
      <c r="E79" s="34"/>
      <c r="F79" s="34"/>
      <c r="G79" s="34"/>
      <c r="H79" s="34"/>
      <c r="I79" s="34"/>
      <c r="J79" s="34"/>
      <c r="K79" s="34"/>
      <c r="L79" s="34"/>
      <c r="M79" s="34"/>
      <c r="N79" s="35"/>
    </row>
    <row r="80" spans="1:15" ht="15.75" thickBot="1">
      <c r="B80" s="759" t="s">
        <v>2085</v>
      </c>
      <c r="C80" s="760"/>
      <c r="D80" s="760"/>
      <c r="E80" s="760"/>
      <c r="F80" s="760"/>
      <c r="G80" s="760"/>
      <c r="H80" s="760"/>
      <c r="I80" s="760"/>
      <c r="J80" s="760"/>
      <c r="K80" s="760"/>
      <c r="L80" s="760"/>
      <c r="M80" s="761"/>
      <c r="N80" s="99">
        <f>N43+N56+N67+N78</f>
        <v>125962.71393838339</v>
      </c>
    </row>
    <row r="81" spans="1:14">
      <c r="B81" s="33"/>
      <c r="C81" s="34"/>
      <c r="D81" s="34"/>
      <c r="E81" s="34"/>
      <c r="F81" s="34"/>
      <c r="G81" s="34"/>
      <c r="H81" s="34"/>
      <c r="I81" s="34"/>
      <c r="J81" s="34"/>
      <c r="K81" s="34"/>
      <c r="L81" s="34"/>
      <c r="M81" s="34"/>
      <c r="N81" s="35"/>
    </row>
    <row r="82" spans="1:14">
      <c r="B82" s="64" t="s">
        <v>2086</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750" t="s">
        <v>2110</v>
      </c>
      <c r="C84" s="751"/>
      <c r="D84" s="751"/>
      <c r="E84" s="751"/>
      <c r="F84" s="751"/>
      <c r="G84" s="751"/>
      <c r="H84" s="751"/>
      <c r="I84" s="269"/>
      <c r="J84" s="289"/>
      <c r="K84" s="257" t="s">
        <v>2087</v>
      </c>
      <c r="L84" s="789" t="s">
        <v>2088</v>
      </c>
      <c r="M84" s="790"/>
      <c r="N84" s="258"/>
    </row>
    <row r="85" spans="1:14">
      <c r="B85" s="791" t="s">
        <v>2111</v>
      </c>
      <c r="C85" s="792"/>
      <c r="D85" s="792"/>
      <c r="E85" s="792"/>
      <c r="F85" s="792"/>
      <c r="G85" s="792"/>
      <c r="H85" s="792"/>
      <c r="I85" s="87"/>
      <c r="J85" s="88"/>
      <c r="K85" s="259">
        <v>0.2</v>
      </c>
      <c r="L85" s="793">
        <f>N80*K85</f>
        <v>25192.542787676677</v>
      </c>
      <c r="M85" s="794"/>
      <c r="N85" s="51"/>
    </row>
    <row r="86" spans="1:14">
      <c r="B86" s="89" t="s">
        <v>2090</v>
      </c>
      <c r="C86" s="90"/>
      <c r="D86" s="90"/>
      <c r="E86" s="90"/>
      <c r="F86" s="90"/>
      <c r="G86" s="90"/>
      <c r="H86" s="90"/>
      <c r="I86" s="87"/>
      <c r="J86" s="88"/>
      <c r="K86" s="259">
        <v>0.05</v>
      </c>
      <c r="L86" s="793">
        <f>N80*K86</f>
        <v>6298.1356969191693</v>
      </c>
      <c r="M86" s="794"/>
      <c r="N86" s="51"/>
    </row>
    <row r="87" spans="1:14" ht="15.75" thickBot="1">
      <c r="B87" s="91" t="s">
        <v>2091</v>
      </c>
      <c r="C87" s="92"/>
      <c r="D87" s="92"/>
      <c r="E87" s="92"/>
      <c r="F87" s="92"/>
      <c r="G87" s="92"/>
      <c r="H87" s="92"/>
      <c r="I87" s="93"/>
      <c r="J87" s="94"/>
      <c r="K87" s="260">
        <v>0.05</v>
      </c>
      <c r="L87" s="795">
        <f>N80*K87</f>
        <v>6298.1356969191693</v>
      </c>
      <c r="M87" s="796"/>
      <c r="N87" s="51"/>
    </row>
    <row r="88" spans="1:14" ht="15.75" thickBot="1">
      <c r="B88" s="759" t="s">
        <v>2072</v>
      </c>
      <c r="C88" s="760"/>
      <c r="D88" s="760"/>
      <c r="E88" s="760"/>
      <c r="F88" s="760"/>
      <c r="G88" s="760"/>
      <c r="H88" s="760"/>
      <c r="I88" s="760"/>
      <c r="J88" s="760"/>
      <c r="K88" s="760"/>
      <c r="L88" s="760"/>
      <c r="M88" s="761"/>
      <c r="N88" s="52">
        <f>L85+L86+L87</f>
        <v>37788.814181515016</v>
      </c>
    </row>
    <row r="89" spans="1:14" ht="15.75" thickBot="1">
      <c r="B89" s="33"/>
      <c r="C89" s="34"/>
      <c r="D89" s="34"/>
      <c r="E89" s="34"/>
      <c r="F89" s="34"/>
      <c r="G89" s="34"/>
      <c r="H89" s="34"/>
      <c r="I89" s="34"/>
      <c r="J89" s="34"/>
      <c r="K89" s="34"/>
      <c r="L89" s="34"/>
      <c r="M89" s="34"/>
      <c r="N89" s="35"/>
    </row>
    <row r="90" spans="1:14" ht="15.75" thickBot="1">
      <c r="A90" t="s">
        <v>2114</v>
      </c>
      <c r="B90" s="759" t="s">
        <v>2113</v>
      </c>
      <c r="C90" s="760"/>
      <c r="D90" s="760"/>
      <c r="E90" s="760"/>
      <c r="F90" s="760"/>
      <c r="G90" s="760"/>
      <c r="H90" s="760"/>
      <c r="I90" s="760"/>
      <c r="J90" s="760"/>
      <c r="K90" s="760"/>
      <c r="L90" s="760"/>
      <c r="M90" s="761"/>
      <c r="N90" s="166">
        <f>N80+N88</f>
        <v>163751.5281198984</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2093</v>
      </c>
      <c r="F95" s="53"/>
      <c r="G95" s="53"/>
      <c r="H95" s="53"/>
      <c r="I95" s="53"/>
      <c r="J95" s="53"/>
      <c r="K95" s="12"/>
      <c r="L95" s="12"/>
      <c r="M95" s="12"/>
      <c r="N95" s="17"/>
    </row>
    <row r="96" spans="1:14">
      <c r="B96" s="16"/>
      <c r="C96" s="12"/>
      <c r="D96" s="12"/>
      <c r="E96" s="12" t="s">
        <v>2094</v>
      </c>
      <c r="F96" s="12"/>
      <c r="G96" s="12"/>
      <c r="H96" s="12"/>
      <c r="I96" s="12"/>
      <c r="J96" s="12"/>
      <c r="K96" s="12"/>
      <c r="L96" s="12"/>
      <c r="M96" s="12"/>
      <c r="N96" s="17"/>
    </row>
    <row r="97" spans="2:14">
      <c r="B97" s="16"/>
      <c r="C97" s="12"/>
      <c r="D97" s="12"/>
      <c r="E97" s="12" t="s">
        <v>2095</v>
      </c>
      <c r="F97" s="12"/>
      <c r="G97" s="12"/>
      <c r="H97" s="12"/>
      <c r="I97" s="12"/>
      <c r="J97" s="12"/>
      <c r="K97" s="12"/>
      <c r="L97" s="12"/>
      <c r="M97" s="12"/>
      <c r="N97" s="17"/>
    </row>
    <row r="98" spans="2:14">
      <c r="B98" s="16"/>
      <c r="C98" s="12"/>
      <c r="D98" s="12"/>
      <c r="E98" s="12" t="s">
        <v>2096</v>
      </c>
      <c r="F98" s="12"/>
      <c r="G98" s="12"/>
      <c r="H98" s="12"/>
      <c r="I98" s="12"/>
      <c r="J98" s="12"/>
      <c r="K98" s="12"/>
      <c r="L98" s="12"/>
      <c r="M98" s="12"/>
      <c r="N98" s="17"/>
    </row>
    <row r="99" spans="2:14" ht="15.75" thickBot="1">
      <c r="B99" s="16"/>
      <c r="C99" s="12"/>
      <c r="D99" s="12"/>
      <c r="E99" s="12"/>
      <c r="F99" s="12" t="s">
        <v>7</v>
      </c>
      <c r="G99" s="12"/>
      <c r="H99" s="12"/>
      <c r="I99" s="12"/>
      <c r="J99" s="12"/>
      <c r="K99" s="12"/>
      <c r="L99" s="12"/>
      <c r="M99" s="12"/>
      <c r="N99" s="17"/>
    </row>
    <row r="100" spans="2:14">
      <c r="B100" s="203" t="s">
        <v>2097</v>
      </c>
      <c r="C100" s="204"/>
      <c r="D100" s="204"/>
      <c r="E100" s="204"/>
      <c r="F100" s="204"/>
      <c r="G100" s="204"/>
      <c r="H100" s="204"/>
      <c r="I100" s="204"/>
      <c r="J100" s="204"/>
      <c r="K100" s="204"/>
      <c r="L100" s="204"/>
      <c r="M100" s="204"/>
      <c r="N100" s="205"/>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c r="B103" s="206"/>
      <c r="C103" s="207"/>
      <c r="D103" s="207"/>
      <c r="E103" s="207"/>
      <c r="F103" s="207"/>
      <c r="G103" s="207"/>
      <c r="H103" s="207"/>
      <c r="I103" s="207"/>
      <c r="J103" s="207"/>
      <c r="K103" s="207"/>
      <c r="L103" s="207"/>
      <c r="M103" s="207"/>
      <c r="N103" s="208"/>
    </row>
    <row r="104" spans="2:14" ht="15.75" thickBot="1">
      <c r="B104" s="209"/>
      <c r="C104" s="210"/>
      <c r="D104" s="210"/>
      <c r="E104" s="210"/>
      <c r="F104" s="210"/>
      <c r="G104" s="210"/>
      <c r="H104" s="210"/>
      <c r="I104" s="210"/>
      <c r="J104" s="210"/>
      <c r="K104" s="210"/>
      <c r="L104" s="210"/>
      <c r="M104" s="210"/>
      <c r="N104" s="211"/>
    </row>
    <row r="105" spans="2:14">
      <c r="B105" s="212"/>
      <c r="C105" s="213"/>
      <c r="D105" s="213"/>
      <c r="E105" s="213"/>
      <c r="F105" s="213"/>
      <c r="G105" s="213"/>
      <c r="H105" s="213"/>
      <c r="I105" s="213"/>
      <c r="J105" s="213"/>
      <c r="K105" s="213"/>
      <c r="L105" s="213"/>
      <c r="M105" s="213"/>
      <c r="N105" s="214"/>
    </row>
    <row r="106" spans="2:14">
      <c r="B106" s="198" t="s">
        <v>2098</v>
      </c>
      <c r="C106" s="31"/>
      <c r="D106" s="31"/>
      <c r="E106" s="31"/>
      <c r="F106" s="31"/>
      <c r="G106" s="31"/>
      <c r="H106" s="31"/>
      <c r="I106" s="31"/>
      <c r="J106" s="31"/>
      <c r="K106" s="31"/>
      <c r="L106" s="31"/>
      <c r="M106" s="31"/>
      <c r="N106" s="32"/>
    </row>
    <row r="107" spans="2:14" ht="15" customHeight="1">
      <c r="B107" s="797" t="s">
        <v>2099</v>
      </c>
      <c r="C107" s="798"/>
      <c r="D107" s="798"/>
      <c r="E107" s="798"/>
      <c r="F107" s="798"/>
      <c r="G107" s="798"/>
      <c r="H107" s="798"/>
      <c r="I107" s="798"/>
      <c r="J107" s="798"/>
      <c r="K107" s="798"/>
      <c r="L107" s="798"/>
      <c r="M107" s="798"/>
      <c r="N107" s="799"/>
    </row>
    <row r="108" spans="2:14" ht="15" customHeight="1">
      <c r="B108" s="797"/>
      <c r="C108" s="798"/>
      <c r="D108" s="798"/>
      <c r="E108" s="798"/>
      <c r="F108" s="798"/>
      <c r="G108" s="798"/>
      <c r="H108" s="798"/>
      <c r="I108" s="798"/>
      <c r="J108" s="798"/>
      <c r="K108" s="798"/>
      <c r="L108" s="798"/>
      <c r="M108" s="798"/>
      <c r="N108" s="799"/>
    </row>
    <row r="109" spans="2:14" ht="30" customHeight="1">
      <c r="B109" s="800" t="s">
        <v>2100</v>
      </c>
      <c r="C109" s="801"/>
      <c r="D109" s="801"/>
      <c r="E109" s="801"/>
      <c r="F109" s="801"/>
      <c r="G109" s="801"/>
      <c r="H109" s="801"/>
      <c r="I109" s="801"/>
      <c r="J109" s="801"/>
      <c r="K109" s="801"/>
      <c r="L109" s="801"/>
      <c r="M109" s="801"/>
      <c r="N109" s="802"/>
    </row>
    <row r="110" spans="2:14">
      <c r="B110" s="800"/>
      <c r="C110" s="801"/>
      <c r="D110" s="801"/>
      <c r="E110" s="801"/>
      <c r="F110" s="801"/>
      <c r="G110" s="801"/>
      <c r="H110" s="801"/>
      <c r="I110" s="801"/>
      <c r="J110" s="801"/>
      <c r="K110" s="801"/>
      <c r="L110" s="801"/>
      <c r="M110" s="801"/>
      <c r="N110" s="802"/>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286"/>
      <c r="C113" s="287"/>
      <c r="D113" s="287"/>
      <c r="E113" s="287"/>
      <c r="F113" s="287"/>
      <c r="G113" s="287"/>
      <c r="H113" s="287"/>
      <c r="I113" s="287"/>
      <c r="J113" s="287"/>
      <c r="K113" s="287"/>
      <c r="L113" s="287"/>
      <c r="M113" s="287"/>
      <c r="N113" s="288"/>
    </row>
    <row r="114" spans="2:14">
      <c r="B114" s="198"/>
      <c r="C114" s="31"/>
      <c r="D114" s="31"/>
      <c r="E114" s="31"/>
      <c r="F114" s="31"/>
      <c r="G114" s="31"/>
      <c r="H114" s="31"/>
      <c r="I114" s="31"/>
      <c r="J114" s="31"/>
      <c r="K114" s="31"/>
      <c r="L114" s="31"/>
      <c r="M114" s="31"/>
      <c r="N114" s="32"/>
    </row>
    <row r="115" spans="2:14">
      <c r="B115" s="16"/>
      <c r="C115" s="12"/>
      <c r="D115" s="12"/>
      <c r="E115" s="12" t="s">
        <v>2093</v>
      </c>
      <c r="F115" s="53"/>
      <c r="G115" s="53"/>
      <c r="H115" s="12"/>
      <c r="I115" s="12"/>
      <c r="J115" s="12"/>
      <c r="K115" s="12"/>
      <c r="L115" s="12"/>
      <c r="M115" s="12"/>
      <c r="N115" s="17"/>
    </row>
    <row r="116" spans="2:14">
      <c r="B116" s="16"/>
      <c r="C116" s="12"/>
      <c r="D116" s="12"/>
      <c r="E116" s="54" t="s">
        <v>2094</v>
      </c>
      <c r="F116" s="12"/>
      <c r="G116" s="12"/>
      <c r="H116" s="54"/>
      <c r="I116" s="54"/>
      <c r="J116" s="54"/>
      <c r="K116" s="12"/>
      <c r="L116" s="12"/>
      <c r="M116" s="12"/>
      <c r="N116" s="17"/>
    </row>
    <row r="117" spans="2:14">
      <c r="B117" s="16"/>
      <c r="C117" s="12"/>
      <c r="D117" s="12"/>
      <c r="E117" s="55" t="s">
        <v>2101</v>
      </c>
      <c r="F117" s="12"/>
      <c r="G117" s="12"/>
      <c r="H117" s="55"/>
      <c r="I117" s="55"/>
      <c r="J117" s="55"/>
      <c r="K117" s="12"/>
      <c r="L117" s="12"/>
      <c r="M117" s="12"/>
      <c r="N117" s="17"/>
    </row>
    <row r="118" spans="2:14">
      <c r="B118" s="56"/>
      <c r="C118" s="31"/>
      <c r="D118" s="31"/>
      <c r="E118" s="12" t="s">
        <v>2096</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2102</v>
      </c>
      <c r="C120" s="55"/>
      <c r="D120" s="55"/>
      <c r="E120" s="12"/>
      <c r="F120" s="12"/>
      <c r="G120" s="12"/>
      <c r="H120" s="12"/>
      <c r="I120" s="12"/>
      <c r="J120" s="736"/>
      <c r="K120" s="736"/>
      <c r="L120" s="736"/>
      <c r="M120" s="736"/>
      <c r="N120" s="737"/>
    </row>
    <row r="121" spans="2:14" ht="15.75" thickBot="1">
      <c r="B121" s="216" t="s">
        <v>2103</v>
      </c>
      <c r="C121" s="343"/>
      <c r="D121" s="343"/>
      <c r="E121" s="57"/>
      <c r="F121" s="57"/>
      <c r="G121" s="57"/>
      <c r="H121" s="57"/>
      <c r="I121" s="57"/>
      <c r="J121" s="738"/>
      <c r="K121" s="738"/>
      <c r="L121" s="738"/>
      <c r="M121" s="738"/>
      <c r="N121" s="739"/>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topLeftCell="A13" zoomScale="77" zoomScaleNormal="77" workbookViewId="0"/>
  </sheetViews>
  <sheetFormatPr baseColWidth="10" defaultColWidth="11.42578125"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2.25"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thickBo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392</v>
      </c>
      <c r="C31" s="81" t="s">
        <v>2212</v>
      </c>
      <c r="D31" s="82"/>
      <c r="E31" s="82"/>
      <c r="F31" s="82"/>
      <c r="G31" s="82"/>
      <c r="H31" s="82"/>
      <c r="I31" s="82"/>
      <c r="J31" s="82"/>
      <c r="K31" s="394"/>
      <c r="L31" s="261" t="s">
        <v>24</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797</v>
      </c>
      <c r="B36" s="772" t="str">
        <f>VLOOKUP(A36,EQUIPOS!A6:D154,3,FALSE)</f>
        <v xml:space="preserve">Buldozer, Potencia al volante de 140 HP, motor de 2200 RPM, longitud de hoja 4,80m. </v>
      </c>
      <c r="C36" s="773"/>
      <c r="D36" s="773"/>
      <c r="E36" s="773"/>
      <c r="F36" s="773"/>
      <c r="G36" s="773"/>
      <c r="H36" s="774"/>
      <c r="I36" s="222"/>
      <c r="J36" s="223"/>
      <c r="K36" s="224">
        <f>VLOOKUP(A36,EQUIPOS!A6:D163,4,FALSE)</f>
        <v>219605.51776906211</v>
      </c>
      <c r="L36" s="225"/>
      <c r="M36" s="291">
        <v>100</v>
      </c>
      <c r="N36" s="227">
        <f>K36/M36</f>
        <v>2196.0551776906209</v>
      </c>
    </row>
    <row r="37" spans="1:14">
      <c r="A37" s="113" t="s">
        <v>1015</v>
      </c>
      <c r="B37" s="772" t="str">
        <f>VLOOKUP(A37,EQUIPOS!A7:D154,3,FALSE)</f>
        <v>Retroexcavadora sobre oruga, potencia 138 HP, balde de 1,5 m3.</v>
      </c>
      <c r="C37" s="773"/>
      <c r="D37" s="773"/>
      <c r="E37" s="773"/>
      <c r="F37" s="773"/>
      <c r="G37" s="773"/>
      <c r="H37" s="774"/>
      <c r="I37" s="367"/>
      <c r="J37" s="368"/>
      <c r="K37" s="224">
        <f>VLOOKUP(A37,EQUIPOS!A7:D164,4,FALSE)</f>
        <v>228822.74793962436</v>
      </c>
      <c r="L37" s="290"/>
      <c r="M37" s="291">
        <v>35</v>
      </c>
      <c r="N37" s="227">
        <f>K37/M37</f>
        <v>6537.7927982749816</v>
      </c>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0.01</v>
      </c>
      <c r="N41" s="295">
        <f>N77*M41</f>
        <v>8.2809726290859995</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8742.1289485946872</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1308</v>
      </c>
      <c r="B48" s="43" t="str">
        <f>VLOOKUP(A48,MATERIALES!A5:D373,3,FALSE)</f>
        <v>Derechos de explotación y/o disposición de materiales</v>
      </c>
      <c r="C48" s="236"/>
      <c r="D48" s="236"/>
      <c r="E48" s="236"/>
      <c r="F48" s="236"/>
      <c r="G48" s="236"/>
      <c r="H48" s="236"/>
      <c r="I48" s="223"/>
      <c r="J48" s="200" t="str">
        <f>VLOOKUP(A48,MATERIALES!A4:D640,2,FALSE)</f>
        <v>m3</v>
      </c>
      <c r="K48" s="237">
        <v>1.3</v>
      </c>
      <c r="L48" s="222"/>
      <c r="M48" s="352">
        <f>VLOOKUP(A48,MATERIALES!A5:D396,4,FALSE)</f>
        <v>5881.5453883064247</v>
      </c>
      <c r="N48" s="227">
        <f>K48*M48</f>
        <v>7646.0090047983522</v>
      </c>
    </row>
    <row r="49" spans="1:14">
      <c r="A49" s="108"/>
      <c r="B49" s="43"/>
      <c r="C49" s="371"/>
      <c r="D49" s="371"/>
      <c r="E49" s="371"/>
      <c r="F49" s="371"/>
      <c r="G49" s="371"/>
      <c r="H49" s="371"/>
      <c r="I49" s="371"/>
      <c r="J49" s="266"/>
      <c r="K49" s="347"/>
      <c r="L49" s="367"/>
      <c r="M49" s="352"/>
      <c r="N49" s="227"/>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A52" s="108"/>
      <c r="B52" s="43"/>
      <c r="C52" s="371"/>
      <c r="D52" s="371"/>
      <c r="E52" s="371"/>
      <c r="F52" s="371"/>
      <c r="G52" s="371"/>
      <c r="H52" s="371"/>
      <c r="I52" s="371"/>
      <c r="J52" s="266"/>
      <c r="K52" s="347"/>
      <c r="L52" s="367"/>
      <c r="M52" s="352"/>
      <c r="N52" s="227"/>
    </row>
    <row r="53" spans="1:14">
      <c r="A53" s="108"/>
      <c r="B53" s="43"/>
      <c r="C53" s="371"/>
      <c r="D53" s="371"/>
      <c r="E53" s="371"/>
      <c r="F53" s="371"/>
      <c r="G53" s="371"/>
      <c r="H53" s="371"/>
      <c r="I53" s="371"/>
      <c r="J53" s="266"/>
      <c r="K53" s="347"/>
      <c r="L53" s="367"/>
      <c r="M53" s="352"/>
      <c r="N53" s="227"/>
    </row>
    <row r="54" spans="1:14" ht="15.75" thickBot="1">
      <c r="B54" s="43"/>
      <c r="C54" s="265"/>
      <c r="D54" s="265"/>
      <c r="E54" s="265"/>
      <c r="F54" s="265"/>
      <c r="G54" s="265"/>
      <c r="H54" s="265"/>
      <c r="I54" s="265"/>
      <c r="J54" s="381"/>
      <c r="K54" s="124"/>
      <c r="L54" s="280"/>
      <c r="M54" s="352"/>
      <c r="N54" s="227">
        <f>K54*M54</f>
        <v>0</v>
      </c>
    </row>
    <row r="55" spans="1:14" ht="15.75" thickBot="1">
      <c r="B55" s="759" t="s">
        <v>2072</v>
      </c>
      <c r="C55" s="760"/>
      <c r="D55" s="760"/>
      <c r="E55" s="760"/>
      <c r="F55" s="760"/>
      <c r="G55" s="760"/>
      <c r="H55" s="760"/>
      <c r="I55" s="760"/>
      <c r="J55" s="760"/>
      <c r="K55" s="760"/>
      <c r="L55" s="760"/>
      <c r="M55" s="761"/>
      <c r="N55" s="344">
        <f>SUM(N48:N54)</f>
        <v>7646.0090047983522</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A60" t="s">
        <v>1867</v>
      </c>
      <c r="B60" s="46" t="str">
        <f>VLOOKUP(A60,TRANSPORTE!A5:D117,3,FALSE)</f>
        <v>Transporte de material de excavación</v>
      </c>
      <c r="C60" s="272"/>
      <c r="D60" s="272"/>
      <c r="E60" s="272"/>
      <c r="F60" s="272"/>
      <c r="G60" s="272"/>
      <c r="H60" s="266" t="s">
        <v>2122</v>
      </c>
      <c r="I60" s="234">
        <v>1.3</v>
      </c>
      <c r="J60" s="241">
        <v>1</v>
      </c>
      <c r="K60" s="234">
        <f>I60*J60</f>
        <v>1.3</v>
      </c>
      <c r="L60" s="763">
        <f>VLOOKUP(A60,TRANSPORTE!A5:D117,4,FALSE)</f>
        <v>1355.0479121462611</v>
      </c>
      <c r="M60" s="764"/>
      <c r="N60" s="242">
        <f>K60*L60</f>
        <v>1761.5622857901394</v>
      </c>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f>N60+N61+N62+N63+N64</f>
        <v>1761.5622857901394</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788"/>
      <c r="N70" s="98" t="s">
        <v>2071</v>
      </c>
    </row>
    <row r="71" spans="1:15">
      <c r="A71" s="141" t="s">
        <v>728</v>
      </c>
      <c r="B71" s="49" t="str">
        <f>VLOOKUP(A71,'MANO DE OBRA'!A8:D68,3,FALSE)</f>
        <v>Oficial</v>
      </c>
      <c r="C71" s="47"/>
      <c r="D71" s="47"/>
      <c r="E71" s="47"/>
      <c r="F71" s="47"/>
      <c r="G71" s="47"/>
      <c r="H71" s="47"/>
      <c r="I71" s="247">
        <f>K71/J71*100</f>
        <v>57668.23979157189</v>
      </c>
      <c r="J71" s="248">
        <v>185</v>
      </c>
      <c r="K71" s="249">
        <f>VLOOKUP(A71,'MANO DE OBRA'!A8:D99,4,FALSE)</f>
        <v>106686.24361440798</v>
      </c>
      <c r="L71" s="50"/>
      <c r="M71" s="380">
        <v>280</v>
      </c>
      <c r="N71" s="345">
        <f>K71/M71</f>
        <v>381.02229862288567</v>
      </c>
      <c r="O71" s="106"/>
    </row>
    <row r="72" spans="1:15">
      <c r="A72" s="141" t="s">
        <v>706</v>
      </c>
      <c r="B72" s="49" t="str">
        <f>VLOOKUP(A72,'MANO DE OBRA'!A8:D69,3,FALSE)</f>
        <v>Obrero (2)</v>
      </c>
      <c r="C72" s="47"/>
      <c r="D72" s="47"/>
      <c r="E72" s="47"/>
      <c r="F72" s="47"/>
      <c r="G72" s="47"/>
      <c r="H72" s="47"/>
      <c r="I72" s="247">
        <f>K72/J72*100</f>
        <v>67665.399999999994</v>
      </c>
      <c r="J72" s="248">
        <v>185</v>
      </c>
      <c r="K72" s="249">
        <f>VLOOKUP(A72,'MANO DE OBRA'!A8:D100,4,FALSE)</f>
        <v>125180.98999999999</v>
      </c>
      <c r="L72" s="50"/>
      <c r="M72" s="378">
        <v>280</v>
      </c>
      <c r="N72" s="345">
        <f>K72/M72</f>
        <v>447.07496428571426</v>
      </c>
    </row>
    <row r="73" spans="1:15">
      <c r="B73" s="49"/>
      <c r="C73" s="47"/>
      <c r="D73" s="47"/>
      <c r="E73" s="47"/>
      <c r="F73" s="47"/>
      <c r="G73" s="47"/>
      <c r="H73" s="47"/>
      <c r="I73" s="234"/>
      <c r="J73" s="252"/>
      <c r="K73" s="253"/>
      <c r="L73" s="50"/>
      <c r="M73" s="255"/>
      <c r="N73" s="251"/>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125"/>
    </row>
    <row r="77" spans="1:15" ht="15.75" thickBot="1">
      <c r="B77" s="765" t="s">
        <v>2072</v>
      </c>
      <c r="C77" s="766"/>
      <c r="D77" s="766"/>
      <c r="E77" s="766"/>
      <c r="F77" s="766"/>
      <c r="G77" s="766"/>
      <c r="H77" s="766"/>
      <c r="I77" s="766"/>
      <c r="J77" s="766"/>
      <c r="K77" s="766"/>
      <c r="L77" s="766"/>
      <c r="M77" s="767"/>
      <c r="N77" s="401">
        <f>SUM(N71:N76)</f>
        <v>828.09726290859999</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18977.797502091777</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3795.5595004183556</v>
      </c>
      <c r="M84" s="794"/>
      <c r="N84" s="51"/>
    </row>
    <row r="85" spans="1:14">
      <c r="B85" s="89" t="s">
        <v>2090</v>
      </c>
      <c r="C85" s="90"/>
      <c r="D85" s="90"/>
      <c r="E85" s="90"/>
      <c r="F85" s="90"/>
      <c r="G85" s="90"/>
      <c r="H85" s="90"/>
      <c r="I85" s="87"/>
      <c r="J85" s="88"/>
      <c r="K85" s="259">
        <v>0.05</v>
      </c>
      <c r="L85" s="793">
        <f>N79*K85</f>
        <v>948.8898751045889</v>
      </c>
      <c r="M85" s="794"/>
      <c r="N85" s="51"/>
    </row>
    <row r="86" spans="1:14" ht="15.75" thickBot="1">
      <c r="B86" s="91" t="s">
        <v>2091</v>
      </c>
      <c r="C86" s="92"/>
      <c r="D86" s="92"/>
      <c r="E86" s="92"/>
      <c r="F86" s="92"/>
      <c r="G86" s="92"/>
      <c r="H86" s="92"/>
      <c r="I86" s="93"/>
      <c r="J86" s="94"/>
      <c r="K86" s="260">
        <v>0.05</v>
      </c>
      <c r="L86" s="795">
        <f>N79*K86</f>
        <v>948.8898751045889</v>
      </c>
      <c r="M86" s="796"/>
      <c r="N86" s="51"/>
    </row>
    <row r="87" spans="1:14" ht="15.75" thickBot="1">
      <c r="B87" s="759" t="s">
        <v>2072</v>
      </c>
      <c r="C87" s="760"/>
      <c r="D87" s="760"/>
      <c r="E87" s="760"/>
      <c r="F87" s="760"/>
      <c r="G87" s="760"/>
      <c r="H87" s="760"/>
      <c r="I87" s="760"/>
      <c r="J87" s="760"/>
      <c r="K87" s="760"/>
      <c r="L87" s="760"/>
      <c r="M87" s="761"/>
      <c r="N87" s="52">
        <f>L84+L85+L86</f>
        <v>5693.3392506275331</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24671.136752719311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topLeftCell="A34" zoomScale="76" zoomScaleNormal="76" workbookViewId="0">
      <selection activeCell="M35" sqref="M35"/>
    </sheetView>
  </sheetViews>
  <sheetFormatPr baseColWidth="10" defaultColWidth="11.42578125"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7.75" customHeight="1" thickBot="1">
      <c r="B29" s="71" t="s">
        <v>1</v>
      </c>
      <c r="C29" s="768" t="s">
        <v>2063</v>
      </c>
      <c r="D29" s="769"/>
      <c r="E29" s="769"/>
      <c r="F29" s="769"/>
      <c r="G29" s="769"/>
      <c r="H29" s="769"/>
      <c r="I29" s="769"/>
      <c r="J29" s="72"/>
      <c r="K29" s="294" t="s">
        <v>2064</v>
      </c>
      <c r="L29" s="770" t="s">
        <v>2065</v>
      </c>
      <c r="M29" s="771"/>
      <c r="N29" s="71" t="s">
        <v>2066</v>
      </c>
    </row>
    <row r="30" spans="1:14" ht="15.75" customHeight="1" thickBot="1">
      <c r="A30" t="s">
        <v>21</v>
      </c>
      <c r="B30" s="80" t="s">
        <v>394</v>
      </c>
      <c r="C30" s="81" t="s">
        <v>2213</v>
      </c>
      <c r="D30" s="82"/>
      <c r="E30" s="82"/>
      <c r="F30" s="82"/>
      <c r="G30" s="82"/>
      <c r="H30" s="82"/>
      <c r="I30" s="82"/>
      <c r="J30" s="82"/>
      <c r="K30" s="394"/>
      <c r="L30" s="261" t="s">
        <v>24</v>
      </c>
      <c r="M30" s="180"/>
      <c r="N30" s="84"/>
    </row>
    <row r="31" spans="1:14" ht="6" customHeight="1">
      <c r="B31" s="95"/>
      <c r="C31" s="96"/>
      <c r="D31" s="96"/>
      <c r="E31" s="96"/>
      <c r="F31" s="96"/>
      <c r="G31" s="96"/>
      <c r="H31" s="96"/>
      <c r="I31" s="96"/>
      <c r="J31" s="96"/>
      <c r="K31" s="96"/>
      <c r="L31" s="96"/>
      <c r="M31" s="96"/>
      <c r="N31" s="97"/>
    </row>
    <row r="32" spans="1:14">
      <c r="B32" s="58" t="s">
        <v>2067</v>
      </c>
      <c r="C32" s="59"/>
      <c r="D32" s="59"/>
      <c r="E32" s="59"/>
      <c r="F32" s="59"/>
      <c r="G32" s="59"/>
      <c r="H32" s="59"/>
      <c r="I32" s="59"/>
      <c r="J32" s="59"/>
      <c r="K32" s="59"/>
      <c r="L32" s="59"/>
      <c r="M32" s="59"/>
      <c r="N32" s="60"/>
    </row>
    <row r="33" spans="1:14" ht="15.75" thickBot="1">
      <c r="B33" s="221"/>
      <c r="C33" s="61"/>
      <c r="D33" s="61"/>
      <c r="E33" s="61"/>
      <c r="F33" s="61"/>
      <c r="G33" s="61"/>
      <c r="H33" s="61"/>
      <c r="I33" s="62"/>
      <c r="J33" s="62"/>
      <c r="K33" s="61"/>
      <c r="L33" s="61"/>
      <c r="M33" s="61"/>
      <c r="N33" s="63"/>
    </row>
    <row r="34" spans="1:14">
      <c r="B34" s="740" t="s">
        <v>2063</v>
      </c>
      <c r="C34" s="741"/>
      <c r="D34" s="741"/>
      <c r="E34" s="741"/>
      <c r="F34" s="741"/>
      <c r="G34" s="741"/>
      <c r="H34" s="742"/>
      <c r="I34" s="743" t="s">
        <v>2068</v>
      </c>
      <c r="J34" s="744"/>
      <c r="K34" s="69" t="s">
        <v>2069</v>
      </c>
      <c r="L34" s="745" t="s">
        <v>2070</v>
      </c>
      <c r="M34" s="742"/>
      <c r="N34" s="70" t="s">
        <v>2071</v>
      </c>
    </row>
    <row r="35" spans="1:14">
      <c r="A35" s="113" t="s">
        <v>953</v>
      </c>
      <c r="B35" s="772" t="str">
        <f>VLOOKUP(A35,EQUIPOS!A6:D154,3,FALSE)</f>
        <v xml:space="preserve">Motobomba 4 pulgadas
</v>
      </c>
      <c r="C35" s="773"/>
      <c r="D35" s="773"/>
      <c r="E35" s="773"/>
      <c r="F35" s="773"/>
      <c r="G35" s="773"/>
      <c r="H35" s="774"/>
      <c r="I35" s="222"/>
      <c r="J35" s="223"/>
      <c r="K35" s="224">
        <f>VLOOKUP(A35,EQUIPOS!A6:D163,4,FALSE)</f>
        <v>7702.1346790847638</v>
      </c>
      <c r="L35" s="225"/>
      <c r="M35" s="291">
        <v>21</v>
      </c>
      <c r="N35" s="227">
        <f>K35/M35</f>
        <v>366.7683180516554</v>
      </c>
    </row>
    <row r="36" spans="1:14">
      <c r="A36" s="113" t="s">
        <v>797</v>
      </c>
      <c r="B36" s="772" t="str">
        <f>VLOOKUP(A36,EQUIPOS!A7:D154,3,FALSE)</f>
        <v xml:space="preserve">Buldozer, Potencia al volante de 140 HP, motor de 2200 RPM, longitud de hoja 4,80m. </v>
      </c>
      <c r="C36" s="773"/>
      <c r="D36" s="773"/>
      <c r="E36" s="773"/>
      <c r="F36" s="773"/>
      <c r="G36" s="773"/>
      <c r="H36" s="774"/>
      <c r="I36" s="367"/>
      <c r="J36" s="368"/>
      <c r="K36" s="224">
        <f>VLOOKUP(A36,EQUIPOS!A7:D164,4,FALSE)</f>
        <v>219605.51776906211</v>
      </c>
      <c r="L36" s="290"/>
      <c r="M36" s="291">
        <v>100</v>
      </c>
      <c r="N36" s="227">
        <f>K36/M36</f>
        <v>2196.0551776906209</v>
      </c>
    </row>
    <row r="37" spans="1:14">
      <c r="A37" s="113" t="s">
        <v>1015</v>
      </c>
      <c r="B37" s="772" t="str">
        <f>VLOOKUP(A37,EQUIPOS!A8:D154,3,FALSE)</f>
        <v>Retroexcavadora sobre oruga, potencia 138 HP, balde de 1,5 m3.</v>
      </c>
      <c r="C37" s="773"/>
      <c r="D37" s="773"/>
      <c r="E37" s="773"/>
      <c r="F37" s="773"/>
      <c r="G37" s="773"/>
      <c r="H37" s="774"/>
      <c r="I37" s="283"/>
      <c r="J37" s="285"/>
      <c r="K37" s="224">
        <f>VLOOKUP(A37,EQUIPOS!A8:D165,4,FALSE)</f>
        <v>228822.74793962436</v>
      </c>
      <c r="L37" s="369"/>
      <c r="M37" s="370">
        <v>21</v>
      </c>
      <c r="N37" s="227">
        <f>K37/M37</f>
        <v>10896.321330458302</v>
      </c>
    </row>
    <row r="38" spans="1:14">
      <c r="B38" s="772"/>
      <c r="C38" s="773"/>
      <c r="D38" s="773"/>
      <c r="E38" s="773"/>
      <c r="F38" s="773"/>
      <c r="G38" s="773"/>
      <c r="H38" s="774"/>
      <c r="I38" s="36"/>
      <c r="J38" s="37"/>
      <c r="K38" s="224"/>
      <c r="L38" s="231"/>
      <c r="M38" s="291"/>
      <c r="N38" s="227"/>
    </row>
    <row r="39" spans="1:14">
      <c r="B39" s="275"/>
      <c r="C39" s="276"/>
      <c r="D39" s="276"/>
      <c r="E39" s="276"/>
      <c r="F39" s="278"/>
      <c r="G39" s="278"/>
      <c r="H39" s="123"/>
      <c r="I39" s="36"/>
      <c r="J39" s="37"/>
      <c r="K39" s="224"/>
      <c r="L39" s="231"/>
      <c r="M39" s="232"/>
      <c r="N39" s="228"/>
    </row>
    <row r="40" spans="1:14">
      <c r="B40" s="779" t="s">
        <v>2105</v>
      </c>
      <c r="C40" s="780"/>
      <c r="D40" s="780"/>
      <c r="E40" s="38"/>
      <c r="F40" s="39"/>
      <c r="G40" s="39"/>
      <c r="H40" s="40"/>
      <c r="I40" s="36"/>
      <c r="J40" s="37"/>
      <c r="K40" s="234"/>
      <c r="L40" s="231"/>
      <c r="M40" s="351">
        <v>0.01</v>
      </c>
      <c r="N40" s="295">
        <f>N76*M40</f>
        <v>13.801621048476665</v>
      </c>
    </row>
    <row r="41" spans="1:14" ht="15.75" thickBot="1">
      <c r="B41" s="772"/>
      <c r="C41" s="773"/>
      <c r="D41" s="773"/>
      <c r="E41" s="773"/>
      <c r="F41" s="773"/>
      <c r="G41" s="773"/>
      <c r="H41" s="774"/>
      <c r="I41" s="781"/>
      <c r="J41" s="782"/>
      <c r="K41" s="41"/>
      <c r="L41" s="783"/>
      <c r="M41" s="784"/>
      <c r="N41" s="105"/>
    </row>
    <row r="42" spans="1:14" ht="15.75" thickBot="1">
      <c r="B42" s="759" t="s">
        <v>2072</v>
      </c>
      <c r="C42" s="760"/>
      <c r="D42" s="760"/>
      <c r="E42" s="760"/>
      <c r="F42" s="760"/>
      <c r="G42" s="760"/>
      <c r="H42" s="760"/>
      <c r="I42" s="760"/>
      <c r="J42" s="760"/>
      <c r="K42" s="760"/>
      <c r="L42" s="760"/>
      <c r="M42" s="761"/>
      <c r="N42" s="344">
        <f>SUM(N35:N41)</f>
        <v>13472.946447249056</v>
      </c>
    </row>
    <row r="43" spans="1:14">
      <c r="B43" s="235"/>
      <c r="C43" s="34"/>
      <c r="D43" s="34"/>
      <c r="E43" s="34"/>
      <c r="F43" s="34"/>
      <c r="G43" s="34"/>
      <c r="H43" s="34"/>
      <c r="I43" s="34"/>
      <c r="J43" s="34"/>
      <c r="K43" s="34"/>
      <c r="L43" s="34"/>
      <c r="M43" s="34"/>
      <c r="N43" s="35"/>
    </row>
    <row r="44" spans="1:14">
      <c r="B44" s="64" t="s">
        <v>2073</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750" t="s">
        <v>2063</v>
      </c>
      <c r="C46" s="751"/>
      <c r="D46" s="751"/>
      <c r="E46" s="751"/>
      <c r="F46" s="751"/>
      <c r="G46" s="751"/>
      <c r="H46" s="751"/>
      <c r="I46" s="752"/>
      <c r="J46" s="270" t="s">
        <v>2065</v>
      </c>
      <c r="K46" s="85" t="s">
        <v>2066</v>
      </c>
      <c r="L46" s="753" t="s">
        <v>2074</v>
      </c>
      <c r="M46" s="752"/>
      <c r="N46" s="86" t="s">
        <v>2071</v>
      </c>
    </row>
    <row r="47" spans="1:14">
      <c r="A47" s="108" t="s">
        <v>1308</v>
      </c>
      <c r="B47" s="43" t="str">
        <f>VLOOKUP(A47,MATERIALES!A5:D373,3,FALSE)</f>
        <v>Derechos de explotación y/o disposición de materiales</v>
      </c>
      <c r="C47" s="236"/>
      <c r="D47" s="236"/>
      <c r="E47" s="236"/>
      <c r="F47" s="236"/>
      <c r="G47" s="236"/>
      <c r="H47" s="236"/>
      <c r="I47" s="223"/>
      <c r="J47" s="200" t="str">
        <f>VLOOKUP(A47,MATERIALES!A4:D640,2,FALSE)</f>
        <v>m3</v>
      </c>
      <c r="K47" s="237">
        <v>1.3</v>
      </c>
      <c r="L47" s="222"/>
      <c r="M47" s="352">
        <f>VLOOKUP(A47,MATERIALES!A5:D396,4,FALSE)</f>
        <v>5881.5453883064247</v>
      </c>
      <c r="N47" s="227">
        <f>K47*M47</f>
        <v>7646.0090047983522</v>
      </c>
    </row>
    <row r="48" spans="1:14">
      <c r="A48" s="108"/>
      <c r="B48" s="43"/>
      <c r="C48" s="371"/>
      <c r="D48" s="371"/>
      <c r="E48" s="371"/>
      <c r="F48" s="371"/>
      <c r="G48" s="371"/>
      <c r="H48" s="371"/>
      <c r="I48" s="371"/>
      <c r="J48" s="266"/>
      <c r="K48" s="347"/>
      <c r="L48" s="367"/>
      <c r="M48" s="352"/>
      <c r="N48" s="227"/>
    </row>
    <row r="49" spans="1:14">
      <c r="A49" s="108"/>
      <c r="B49" s="43"/>
      <c r="C49" s="371"/>
      <c r="D49" s="371"/>
      <c r="E49" s="371"/>
      <c r="F49" s="371"/>
      <c r="G49" s="371"/>
      <c r="H49" s="371"/>
      <c r="I49" s="371"/>
      <c r="J49" s="266"/>
      <c r="K49" s="347"/>
      <c r="L49" s="367"/>
      <c r="M49" s="352"/>
      <c r="N49" s="227"/>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A52" s="108"/>
      <c r="B52" s="43"/>
      <c r="C52" s="371"/>
      <c r="D52" s="371"/>
      <c r="E52" s="371"/>
      <c r="F52" s="371"/>
      <c r="G52" s="371"/>
      <c r="H52" s="371"/>
      <c r="I52" s="371"/>
      <c r="J52" s="266"/>
      <c r="K52" s="347"/>
      <c r="L52" s="367"/>
      <c r="M52" s="352"/>
      <c r="N52" s="227"/>
    </row>
    <row r="53" spans="1:14" ht="15.75" thickBot="1">
      <c r="B53" s="43"/>
      <c r="C53" s="265"/>
      <c r="D53" s="265"/>
      <c r="E53" s="265"/>
      <c r="F53" s="265"/>
      <c r="G53" s="265"/>
      <c r="H53" s="265"/>
      <c r="I53" s="265"/>
      <c r="J53" s="381"/>
      <c r="K53" s="124"/>
      <c r="L53" s="280"/>
      <c r="M53" s="352"/>
      <c r="N53" s="227"/>
    </row>
    <row r="54" spans="1:14" ht="15.75" thickBot="1">
      <c r="B54" s="759" t="s">
        <v>2072</v>
      </c>
      <c r="C54" s="760"/>
      <c r="D54" s="760"/>
      <c r="E54" s="760"/>
      <c r="F54" s="760"/>
      <c r="G54" s="760"/>
      <c r="H54" s="760"/>
      <c r="I54" s="760"/>
      <c r="J54" s="760"/>
      <c r="K54" s="760"/>
      <c r="L54" s="760"/>
      <c r="M54" s="761"/>
      <c r="N54" s="344">
        <f>SUM(N47:N53)</f>
        <v>7646.0090047983522</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1867</v>
      </c>
      <c r="B59" s="46" t="str">
        <f>VLOOKUP(A59,TRANSPORTE!A5:D117,3,FALSE)</f>
        <v>Transporte de material de excavación</v>
      </c>
      <c r="C59" s="272"/>
      <c r="D59" s="272"/>
      <c r="E59" s="272"/>
      <c r="F59" s="272"/>
      <c r="G59" s="272"/>
      <c r="H59" s="266" t="s">
        <v>2122</v>
      </c>
      <c r="I59" s="234">
        <v>1.3</v>
      </c>
      <c r="J59" s="241">
        <v>1</v>
      </c>
      <c r="K59" s="234">
        <f>I59*J59</f>
        <v>1.3</v>
      </c>
      <c r="L59" s="763">
        <f>VLOOKUP(A59,TRANSPORTE!A5:D117,4,FALSE)</f>
        <v>1355.0479121462611</v>
      </c>
      <c r="M59" s="764"/>
      <c r="N59" s="242">
        <f>K59*L59</f>
        <v>1761.5622857901394</v>
      </c>
    </row>
    <row r="60" spans="1:14">
      <c r="B60" s="46"/>
      <c r="C60" s="47"/>
      <c r="D60" s="47"/>
      <c r="E60" s="47"/>
      <c r="F60" s="47"/>
      <c r="G60" s="47"/>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1761.5622857901394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s="141" t="s">
        <v>706</v>
      </c>
      <c r="B70" s="49" t="str">
        <f>VLOOKUP(A70,'MANO DE OBRA'!A8:D68,3,FALSE)</f>
        <v>Obrero (2)</v>
      </c>
      <c r="C70" s="47"/>
      <c r="D70" s="47"/>
      <c r="E70" s="47"/>
      <c r="F70" s="47"/>
      <c r="G70" s="47"/>
      <c r="H70" s="47"/>
      <c r="I70" s="247">
        <f>K70/J70*100</f>
        <v>67665.399999999994</v>
      </c>
      <c r="J70" s="248">
        <v>185</v>
      </c>
      <c r="K70" s="249">
        <f>VLOOKUP(A70,'MANO DE OBRA'!A8:D99,4,FALSE)</f>
        <v>125180.98999999999</v>
      </c>
      <c r="L70" s="50"/>
      <c r="M70" s="380">
        <v>168</v>
      </c>
      <c r="N70" s="345">
        <f>K70/M70</f>
        <v>745.12494047619043</v>
      </c>
      <c r="O70" s="106"/>
    </row>
    <row r="71" spans="1:15">
      <c r="A71" s="141" t="s">
        <v>728</v>
      </c>
      <c r="B71" s="49" t="str">
        <f>VLOOKUP(A71,'MANO DE OBRA'!A8:D69,3,FALSE)</f>
        <v>Oficial</v>
      </c>
      <c r="C71" s="47"/>
      <c r="D71" s="47"/>
      <c r="E71" s="47"/>
      <c r="F71" s="47"/>
      <c r="G71" s="47"/>
      <c r="H71" s="47"/>
      <c r="I71" s="247">
        <f>K71/J71*100</f>
        <v>57668.23979157189</v>
      </c>
      <c r="J71" s="248">
        <v>185</v>
      </c>
      <c r="K71" s="249">
        <f>VLOOKUP(A71,'MANO DE OBRA'!A8:D100,4,FALSE)</f>
        <v>106686.24361440798</v>
      </c>
      <c r="L71" s="50"/>
      <c r="M71" s="378">
        <v>168</v>
      </c>
      <c r="N71" s="345">
        <f>K71/M71</f>
        <v>635.03716437147614</v>
      </c>
    </row>
    <row r="72" spans="1:15">
      <c r="B72" s="49"/>
      <c r="C72" s="47"/>
      <c r="D72" s="47"/>
      <c r="E72" s="47"/>
      <c r="F72" s="47"/>
      <c r="G72" s="47"/>
      <c r="H72" s="47"/>
      <c r="I72" s="234"/>
      <c r="J72" s="252"/>
      <c r="K72" s="253"/>
      <c r="L72" s="50"/>
      <c r="M72" s="255"/>
      <c r="N72" s="251"/>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125"/>
    </row>
    <row r="76" spans="1:15" ht="15.75" thickBot="1">
      <c r="B76" s="765" t="s">
        <v>2072</v>
      </c>
      <c r="C76" s="766"/>
      <c r="D76" s="766"/>
      <c r="E76" s="766"/>
      <c r="F76" s="766"/>
      <c r="G76" s="766"/>
      <c r="H76" s="766"/>
      <c r="I76" s="766"/>
      <c r="J76" s="766"/>
      <c r="K76" s="766"/>
      <c r="L76" s="766"/>
      <c r="M76" s="767"/>
      <c r="N76" s="401">
        <f>SUM(N70:N75)</f>
        <v>1380.1621048476666</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N42+N54+N65+N76</f>
        <v>24260.679842685215</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4852.1359685370435</v>
      </c>
      <c r="M83" s="794"/>
      <c r="N83" s="51"/>
    </row>
    <row r="84" spans="1:14">
      <c r="B84" s="89" t="s">
        <v>2090</v>
      </c>
      <c r="C84" s="90"/>
      <c r="D84" s="90"/>
      <c r="E84" s="90"/>
      <c r="F84" s="90"/>
      <c r="G84" s="90"/>
      <c r="H84" s="90"/>
      <c r="I84" s="87"/>
      <c r="J84" s="88"/>
      <c r="K84" s="259">
        <v>0.05</v>
      </c>
      <c r="L84" s="793">
        <f>N78*K84</f>
        <v>1213.0339921342609</v>
      </c>
      <c r="M84" s="794"/>
      <c r="N84" s="51"/>
    </row>
    <row r="85" spans="1:14" ht="15.75" thickBot="1">
      <c r="B85" s="91" t="s">
        <v>2091</v>
      </c>
      <c r="C85" s="92"/>
      <c r="D85" s="92"/>
      <c r="E85" s="92"/>
      <c r="F85" s="92"/>
      <c r="G85" s="92"/>
      <c r="H85" s="92"/>
      <c r="I85" s="93"/>
      <c r="J85" s="94"/>
      <c r="K85" s="260">
        <v>0.05</v>
      </c>
      <c r="L85" s="795">
        <f>N78*K85</f>
        <v>1213.0339921342609</v>
      </c>
      <c r="M85" s="796"/>
      <c r="N85" s="51"/>
    </row>
    <row r="86" spans="1:14" ht="15.75" thickBot="1">
      <c r="B86" s="759" t="s">
        <v>2072</v>
      </c>
      <c r="C86" s="760"/>
      <c r="D86" s="760"/>
      <c r="E86" s="760"/>
      <c r="F86" s="760"/>
      <c r="G86" s="760"/>
      <c r="H86" s="760"/>
      <c r="I86" s="760"/>
      <c r="J86" s="760"/>
      <c r="K86" s="760"/>
      <c r="L86" s="760"/>
      <c r="M86" s="761"/>
      <c r="N86" s="52">
        <f>L83+L84+L85</f>
        <v>7278.2039528055657</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31538.883795490779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29.25"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topLeftCell="A40" zoomScale="77" zoomScaleNormal="77" workbookViewId="0">
      <selection activeCell="L71" sqref="L71"/>
    </sheetView>
  </sheetViews>
  <sheetFormatPr baseColWidth="10" defaultColWidth="11.42578125"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75"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396</v>
      </c>
      <c r="C31" s="81" t="s">
        <v>2214</v>
      </c>
      <c r="D31" s="82"/>
      <c r="E31" s="82"/>
      <c r="F31" s="82"/>
      <c r="G31" s="82"/>
      <c r="H31" s="82"/>
      <c r="I31" s="82"/>
      <c r="J31" s="82"/>
      <c r="K31" s="394"/>
      <c r="L31" s="261" t="s">
        <v>24</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829</v>
      </c>
      <c r="B36" s="772" t="str">
        <f>VLOOKUP(A36,EQUIPOS!A6:D154,3,FALSE)</f>
        <v>Compactador manual (SALTARIN) Peso de operación (Kg.) 52, Fuerza de impacto por golpe (KN) 12.</v>
      </c>
      <c r="C36" s="773"/>
      <c r="D36" s="773"/>
      <c r="E36" s="773"/>
      <c r="F36" s="773"/>
      <c r="G36" s="773"/>
      <c r="H36" s="774"/>
      <c r="I36" s="222"/>
      <c r="J36" s="223"/>
      <c r="K36" s="224">
        <f>VLOOKUP(A36,EQUIPOS!A6:D163,4,FALSE)</f>
        <v>6872.0152854615708</v>
      </c>
      <c r="L36" s="225"/>
      <c r="M36" s="291">
        <v>2.5</v>
      </c>
      <c r="N36" s="227">
        <f>K36/M36</f>
        <v>2748.8061141846283</v>
      </c>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N77*M41</f>
        <v>469.42871250000002</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3218.2348266846284</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1534</v>
      </c>
      <c r="B48" s="43" t="str">
        <f>VLOOKUP(A48,MATERIALES!A5:D373,3,FALSE)</f>
        <v>Material seleccionado para Relleno</v>
      </c>
      <c r="C48" s="236"/>
      <c r="D48" s="236"/>
      <c r="E48" s="236"/>
      <c r="F48" s="236"/>
      <c r="G48" s="236"/>
      <c r="H48" s="236"/>
      <c r="I48" s="223"/>
      <c r="J48" s="200" t="str">
        <f>VLOOKUP(A48,MATERIALES!A4:D640,2,FALSE)</f>
        <v>m3</v>
      </c>
      <c r="K48" s="237">
        <v>1.3</v>
      </c>
      <c r="L48" s="222"/>
      <c r="M48" s="352">
        <f>VLOOKUP(A48,MATERIALES!A5:D396,4,FALSE)</f>
        <v>21521.460735197677</v>
      </c>
      <c r="N48" s="227">
        <f>K48*M48</f>
        <v>27977.89895575698</v>
      </c>
    </row>
    <row r="49" spans="1:14">
      <c r="A49" s="108" t="s">
        <v>1131</v>
      </c>
      <c r="B49" s="43" t="str">
        <f>VLOOKUP(A49,MATERIALES!A6:D373,3,FALSE)</f>
        <v>Agua</v>
      </c>
      <c r="C49" s="371"/>
      <c r="D49" s="371"/>
      <c r="E49" s="371"/>
      <c r="F49" s="371"/>
      <c r="G49" s="371"/>
      <c r="H49" s="371"/>
      <c r="I49" s="371"/>
      <c r="J49" s="266" t="str">
        <f>VLOOKUP(A49,MATERIALES!A5:D641,2,FALSE)</f>
        <v>lt</v>
      </c>
      <c r="K49" s="347">
        <v>30</v>
      </c>
      <c r="L49" s="367"/>
      <c r="M49" s="352">
        <f>VLOOKUP(A49,MATERIALES!A6:D397,4,FALSE)</f>
        <v>56.024337816260008</v>
      </c>
      <c r="N49" s="227">
        <f>K49*M49</f>
        <v>1680.7301344878003</v>
      </c>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A52" s="108"/>
      <c r="B52" s="43"/>
      <c r="C52" s="371"/>
      <c r="D52" s="371"/>
      <c r="E52" s="371"/>
      <c r="F52" s="371"/>
      <c r="G52" s="371"/>
      <c r="H52" s="371"/>
      <c r="I52" s="371"/>
      <c r="J52" s="266"/>
      <c r="K52" s="347"/>
      <c r="L52" s="367"/>
      <c r="M52" s="352"/>
      <c r="N52" s="227"/>
    </row>
    <row r="53" spans="1:14">
      <c r="A53" s="108"/>
      <c r="B53" s="43"/>
      <c r="C53" s="371"/>
      <c r="D53" s="371"/>
      <c r="E53" s="371"/>
      <c r="F53" s="371"/>
      <c r="G53" s="371"/>
      <c r="H53" s="371"/>
      <c r="I53" s="371"/>
      <c r="J53" s="266"/>
      <c r="K53" s="347"/>
      <c r="L53" s="367"/>
      <c r="M53" s="352"/>
      <c r="N53" s="227"/>
    </row>
    <row r="54" spans="1:14" ht="15.75" thickBot="1">
      <c r="B54" s="43"/>
      <c r="C54" s="265"/>
      <c r="D54" s="265"/>
      <c r="E54" s="265"/>
      <c r="F54" s="265"/>
      <c r="G54" s="265"/>
      <c r="H54" s="265"/>
      <c r="I54" s="265"/>
      <c r="J54" s="381"/>
      <c r="K54" s="124"/>
      <c r="L54" s="280"/>
      <c r="M54" s="352"/>
      <c r="N54" s="227"/>
    </row>
    <row r="55" spans="1:14" ht="15.75" thickBot="1">
      <c r="B55" s="759" t="s">
        <v>2072</v>
      </c>
      <c r="C55" s="760"/>
      <c r="D55" s="760"/>
      <c r="E55" s="760"/>
      <c r="F55" s="760"/>
      <c r="G55" s="760"/>
      <c r="H55" s="760"/>
      <c r="I55" s="760"/>
      <c r="J55" s="760"/>
      <c r="K55" s="760"/>
      <c r="L55" s="760"/>
      <c r="M55" s="761"/>
      <c r="N55" s="344">
        <f>SUM(N48:N54)</f>
        <v>29658.62909024478</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A60" t="s">
        <v>1894</v>
      </c>
      <c r="B60" s="46" t="str">
        <f>VLOOKUP(A60,TRANSPORTE!A5:D117,3,FALSE)</f>
        <v>Transporte de material seleccionado para relleno</v>
      </c>
      <c r="C60" s="272"/>
      <c r="D60" s="272"/>
      <c r="E60" s="272"/>
      <c r="F60" s="272"/>
      <c r="G60" s="272"/>
      <c r="H60" s="266" t="s">
        <v>2122</v>
      </c>
      <c r="I60" s="234">
        <v>1.3</v>
      </c>
      <c r="J60" s="241">
        <v>1</v>
      </c>
      <c r="K60" s="234">
        <f>I60*J60</f>
        <v>1.3</v>
      </c>
      <c r="L60" s="763">
        <f>VLOOKUP(A60,TRANSPORTE!A5:D117,4,FALSE)</f>
        <v>1355.0479121462611</v>
      </c>
      <c r="M60" s="764"/>
      <c r="N60" s="242">
        <f>K60*L60</f>
        <v>1761.5622857901394</v>
      </c>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f>N60+N61+N62+N63+N64</f>
        <v>1761.5622857901394</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788"/>
      <c r="N70" s="98" t="s">
        <v>2071</v>
      </c>
    </row>
    <row r="71" spans="1:15">
      <c r="A71" s="141" t="s">
        <v>708</v>
      </c>
      <c r="B71" s="49" t="str">
        <f>VLOOKUP(A71,'MANO DE OBRA'!A8:D68,3,FALSE)</f>
        <v>Obrero (3)</v>
      </c>
      <c r="C71" s="47"/>
      <c r="D71" s="47"/>
      <c r="E71" s="47"/>
      <c r="F71" s="47"/>
      <c r="G71" s="47"/>
      <c r="H71" s="47"/>
      <c r="I71" s="247">
        <f>K71/J71*100</f>
        <v>101498.09999999999</v>
      </c>
      <c r="J71" s="248">
        <v>185</v>
      </c>
      <c r="K71" s="249">
        <f>VLOOKUP(A71,'MANO DE OBRA'!A8:D99,4,FALSE)</f>
        <v>187771.48499999999</v>
      </c>
      <c r="L71" s="50"/>
      <c r="M71" s="380">
        <v>20</v>
      </c>
      <c r="N71" s="345">
        <f>K71/M71</f>
        <v>9388.5742499999997</v>
      </c>
      <c r="O71" s="106"/>
    </row>
    <row r="72" spans="1:15">
      <c r="A72" s="141"/>
      <c r="B72" s="49"/>
      <c r="C72" s="47"/>
      <c r="D72" s="47"/>
      <c r="E72" s="47"/>
      <c r="F72" s="47"/>
      <c r="G72" s="47"/>
      <c r="H72" s="47"/>
      <c r="I72" s="247"/>
      <c r="J72" s="248"/>
      <c r="K72" s="249"/>
      <c r="L72" s="50"/>
      <c r="M72" s="378"/>
      <c r="N72" s="345"/>
    </row>
    <row r="73" spans="1:15">
      <c r="B73" s="49"/>
      <c r="C73" s="47"/>
      <c r="D73" s="47"/>
      <c r="E73" s="47"/>
      <c r="F73" s="47"/>
      <c r="G73" s="47"/>
      <c r="H73" s="47"/>
      <c r="I73" s="234"/>
      <c r="J73" s="252"/>
      <c r="K73" s="253"/>
      <c r="L73" s="50"/>
      <c r="M73" s="255"/>
      <c r="N73" s="251"/>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45"/>
    </row>
    <row r="77" spans="1:15" ht="15.75" thickBot="1">
      <c r="B77" s="765" t="s">
        <v>2072</v>
      </c>
      <c r="C77" s="766"/>
      <c r="D77" s="766"/>
      <c r="E77" s="766"/>
      <c r="F77" s="766"/>
      <c r="G77" s="766"/>
      <c r="H77" s="766"/>
      <c r="I77" s="766"/>
      <c r="J77" s="766"/>
      <c r="K77" s="766"/>
      <c r="L77" s="766"/>
      <c r="M77" s="767"/>
      <c r="N77" s="256">
        <f>SUM(N71:N76)</f>
        <v>9388.5742499999997</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44027.000452719549</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8805.4000905439098</v>
      </c>
      <c r="M84" s="794"/>
      <c r="N84" s="51"/>
    </row>
    <row r="85" spans="1:14">
      <c r="B85" s="89" t="s">
        <v>2090</v>
      </c>
      <c r="C85" s="90"/>
      <c r="D85" s="90"/>
      <c r="E85" s="90"/>
      <c r="F85" s="90"/>
      <c r="G85" s="90"/>
      <c r="H85" s="90"/>
      <c r="I85" s="87"/>
      <c r="J85" s="88"/>
      <c r="K85" s="259">
        <v>0.05</v>
      </c>
      <c r="L85" s="793">
        <f>N79*K85</f>
        <v>2201.3500226359774</v>
      </c>
      <c r="M85" s="794"/>
      <c r="N85" s="51"/>
    </row>
    <row r="86" spans="1:14" ht="15.75" thickBot="1">
      <c r="B86" s="91" t="s">
        <v>2091</v>
      </c>
      <c r="C86" s="92"/>
      <c r="D86" s="92"/>
      <c r="E86" s="92"/>
      <c r="F86" s="92"/>
      <c r="G86" s="92"/>
      <c r="H86" s="92"/>
      <c r="I86" s="93"/>
      <c r="J86" s="94"/>
      <c r="K86" s="260">
        <v>0.05</v>
      </c>
      <c r="L86" s="795">
        <f>N79*K86</f>
        <v>2201.3500226359774</v>
      </c>
      <c r="M86" s="796"/>
      <c r="N86" s="51"/>
    </row>
    <row r="87" spans="1:14" ht="15.75" thickBot="1">
      <c r="B87" s="759" t="s">
        <v>2072</v>
      </c>
      <c r="C87" s="760"/>
      <c r="D87" s="760"/>
      <c r="E87" s="760"/>
      <c r="F87" s="760"/>
      <c r="G87" s="760"/>
      <c r="H87" s="760"/>
      <c r="I87" s="760"/>
      <c r="J87" s="760"/>
      <c r="K87" s="760"/>
      <c r="L87" s="760"/>
      <c r="M87" s="761"/>
      <c r="N87" s="52">
        <f>L84+L85+L86</f>
        <v>13208.100135815865</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57235.10058853541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topLeftCell="A43" zoomScale="75" zoomScaleNormal="75" workbookViewId="0"/>
  </sheetViews>
  <sheetFormatPr baseColWidth="10" defaultColWidth="11.42578125"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398</v>
      </c>
      <c r="C31" s="81" t="s">
        <v>2215</v>
      </c>
      <c r="D31" s="82"/>
      <c r="E31" s="82"/>
      <c r="F31" s="82"/>
      <c r="G31" s="82"/>
      <c r="H31" s="82"/>
      <c r="I31" s="82"/>
      <c r="J31" s="82"/>
      <c r="K31" s="394"/>
      <c r="L31" s="261" t="s">
        <v>24</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829</v>
      </c>
      <c r="B36" s="772" t="str">
        <f>VLOOKUP(A36,EQUIPOS!A6:D154,3,FALSE)</f>
        <v>Compactador manual (SALTARIN) Peso de operación (Kg.) 52, Fuerza de impacto por golpe (KN) 12.</v>
      </c>
      <c r="C36" s="773"/>
      <c r="D36" s="773"/>
      <c r="E36" s="773"/>
      <c r="F36" s="773"/>
      <c r="G36" s="773"/>
      <c r="H36" s="774"/>
      <c r="I36" s="222"/>
      <c r="J36" s="223"/>
      <c r="K36" s="224">
        <f>VLOOKUP(A36,EQUIPOS!A6:D163,4,FALSE)</f>
        <v>6872.0152854615708</v>
      </c>
      <c r="L36" s="225"/>
      <c r="M36" s="291">
        <v>2.5</v>
      </c>
      <c r="N36" s="227">
        <f>K36/M36</f>
        <v>2748.8061141846283</v>
      </c>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N77*M41</f>
        <v>469.42871250000002</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3218.2348266846284</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1510</v>
      </c>
      <c r="B48" s="43" t="str">
        <f>VLOOKUP(A48,MATERIALES!A5:D373,3,FALSE)</f>
        <v>Material de Recebo Para Relleno</v>
      </c>
      <c r="C48" s="236"/>
      <c r="D48" s="236"/>
      <c r="E48" s="236"/>
      <c r="F48" s="236"/>
      <c r="G48" s="236"/>
      <c r="H48" s="236"/>
      <c r="I48" s="223"/>
      <c r="J48" s="200" t="str">
        <f>VLOOKUP(A48,MATERIALES!A4:D640,2,FALSE)</f>
        <v>m3</v>
      </c>
      <c r="K48" s="237">
        <v>1.3</v>
      </c>
      <c r="L48" s="222"/>
      <c r="M48" s="352">
        <f>VLOOKUP(A48,MATERIALES!A5:D396,4,FALSE)</f>
        <v>18166.10485844898</v>
      </c>
      <c r="N48" s="227">
        <f>K48*M48</f>
        <v>23615.936315983676</v>
      </c>
    </row>
    <row r="49" spans="1:14">
      <c r="A49" s="108" t="s">
        <v>1131</v>
      </c>
      <c r="B49" s="43" t="str">
        <f>VLOOKUP(A49,MATERIALES!A6:D373,3,FALSE)</f>
        <v>Agua</v>
      </c>
      <c r="C49" s="371"/>
      <c r="D49" s="371"/>
      <c r="E49" s="371"/>
      <c r="F49" s="371"/>
      <c r="G49" s="371"/>
      <c r="H49" s="371"/>
      <c r="I49" s="371"/>
      <c r="J49" s="266" t="str">
        <f>VLOOKUP(A49,MATERIALES!A5:D641,2,FALSE)</f>
        <v>lt</v>
      </c>
      <c r="K49" s="347">
        <v>30</v>
      </c>
      <c r="L49" s="367"/>
      <c r="M49" s="352">
        <f>VLOOKUP(A49,MATERIALES!A6:D397,4,FALSE)</f>
        <v>56.024337816260008</v>
      </c>
      <c r="N49" s="227">
        <f>K49*M49</f>
        <v>1680.7301344878003</v>
      </c>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A52" s="108"/>
      <c r="B52" s="43"/>
      <c r="C52" s="371"/>
      <c r="D52" s="371"/>
      <c r="E52" s="371"/>
      <c r="F52" s="371"/>
      <c r="G52" s="371"/>
      <c r="H52" s="371"/>
      <c r="I52" s="371"/>
      <c r="J52" s="266"/>
      <c r="K52" s="347"/>
      <c r="L52" s="367"/>
      <c r="M52" s="352"/>
      <c r="N52" s="227"/>
    </row>
    <row r="53" spans="1:14">
      <c r="A53" s="108"/>
      <c r="B53" s="43"/>
      <c r="C53" s="371"/>
      <c r="D53" s="371"/>
      <c r="E53" s="371"/>
      <c r="F53" s="371"/>
      <c r="G53" s="371"/>
      <c r="H53" s="371"/>
      <c r="I53" s="371"/>
      <c r="J53" s="266"/>
      <c r="K53" s="347"/>
      <c r="L53" s="367"/>
      <c r="M53" s="352"/>
      <c r="N53" s="227"/>
    </row>
    <row r="54" spans="1:14" ht="15.75" thickBot="1">
      <c r="B54" s="43"/>
      <c r="C54" s="265"/>
      <c r="D54" s="265"/>
      <c r="E54" s="265"/>
      <c r="F54" s="265"/>
      <c r="G54" s="265"/>
      <c r="H54" s="265"/>
      <c r="I54" s="265"/>
      <c r="J54" s="381"/>
      <c r="K54" s="124"/>
      <c r="L54" s="280"/>
      <c r="M54" s="352"/>
      <c r="N54" s="227"/>
    </row>
    <row r="55" spans="1:14" ht="15.75" thickBot="1">
      <c r="B55" s="759" t="s">
        <v>2072</v>
      </c>
      <c r="C55" s="760"/>
      <c r="D55" s="760"/>
      <c r="E55" s="760"/>
      <c r="F55" s="760"/>
      <c r="G55" s="760"/>
      <c r="H55" s="760"/>
      <c r="I55" s="760"/>
      <c r="J55" s="760"/>
      <c r="K55" s="760"/>
      <c r="L55" s="760"/>
      <c r="M55" s="761"/>
      <c r="N55" s="344">
        <f>SUM(N48:N54)</f>
        <v>25296.666450471475</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A60" t="s">
        <v>1894</v>
      </c>
      <c r="B60" s="46" t="str">
        <f>VLOOKUP(A60,TRANSPORTE!A5:D117,3,FALSE)</f>
        <v>Transporte de material seleccionado para relleno</v>
      </c>
      <c r="C60" s="272"/>
      <c r="D60" s="272"/>
      <c r="E60" s="272"/>
      <c r="F60" s="272"/>
      <c r="G60" s="272"/>
      <c r="H60" s="266" t="s">
        <v>2122</v>
      </c>
      <c r="I60" s="234">
        <v>1.3</v>
      </c>
      <c r="J60" s="241">
        <v>1</v>
      </c>
      <c r="K60" s="234">
        <f>I60*J60</f>
        <v>1.3</v>
      </c>
      <c r="L60" s="763">
        <f>VLOOKUP(A60,TRANSPORTE!A5:D117,4,FALSE)</f>
        <v>1355.0479121462611</v>
      </c>
      <c r="M60" s="764"/>
      <c r="N60" s="242">
        <f>K60*L60</f>
        <v>1761.5622857901394</v>
      </c>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45"/>
    </row>
    <row r="66" spans="1:15" ht="15.75" thickBot="1">
      <c r="B66" s="765" t="s">
        <v>2072</v>
      </c>
      <c r="C66" s="766"/>
      <c r="D66" s="766"/>
      <c r="E66" s="766"/>
      <c r="F66" s="766"/>
      <c r="G66" s="766"/>
      <c r="H66" s="766"/>
      <c r="I66" s="766"/>
      <c r="J66" s="766"/>
      <c r="K66" s="766"/>
      <c r="L66" s="766"/>
      <c r="M66" s="767"/>
      <c r="N66" s="104">
        <f>N60+N61+N62+N63+N64</f>
        <v>1761.5622857901394</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788"/>
      <c r="N70" s="98" t="s">
        <v>2071</v>
      </c>
    </row>
    <row r="71" spans="1:15">
      <c r="A71" s="141" t="s">
        <v>708</v>
      </c>
      <c r="B71" s="49" t="str">
        <f>VLOOKUP(A71,'MANO DE OBRA'!A8:D68,3,FALSE)</f>
        <v>Obrero (3)</v>
      </c>
      <c r="C71" s="47"/>
      <c r="D71" s="47"/>
      <c r="E71" s="47"/>
      <c r="F71" s="47"/>
      <c r="G71" s="47"/>
      <c r="H71" s="47"/>
      <c r="I71" s="247">
        <f>K71/J71*100</f>
        <v>101498.09999999999</v>
      </c>
      <c r="J71" s="248">
        <v>185</v>
      </c>
      <c r="K71" s="249">
        <f>VLOOKUP(A71,'MANO DE OBRA'!A8:D99,4,FALSE)</f>
        <v>187771.48499999999</v>
      </c>
      <c r="L71" s="50"/>
      <c r="M71" s="380">
        <v>20</v>
      </c>
      <c r="N71" s="345">
        <f>K71/M71</f>
        <v>9388.5742499999997</v>
      </c>
      <c r="O71" s="106"/>
    </row>
    <row r="72" spans="1:15">
      <c r="A72" s="141"/>
      <c r="B72" s="49"/>
      <c r="C72" s="47"/>
      <c r="D72" s="47"/>
      <c r="E72" s="47"/>
      <c r="F72" s="47"/>
      <c r="G72" s="47"/>
      <c r="H72" s="47"/>
      <c r="I72" s="247"/>
      <c r="J72" s="248"/>
      <c r="K72" s="249"/>
      <c r="L72" s="50"/>
      <c r="M72" s="378"/>
      <c r="N72" s="345"/>
    </row>
    <row r="73" spans="1:15">
      <c r="B73" s="49"/>
      <c r="C73" s="47"/>
      <c r="D73" s="47"/>
      <c r="E73" s="47"/>
      <c r="F73" s="47"/>
      <c r="G73" s="47"/>
      <c r="H73" s="47"/>
      <c r="I73" s="234"/>
      <c r="J73" s="252"/>
      <c r="K73" s="253"/>
      <c r="L73" s="50"/>
      <c r="M73" s="255"/>
      <c r="N73" s="251"/>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45"/>
    </row>
    <row r="77" spans="1:15" ht="15.75" thickBot="1">
      <c r="B77" s="765" t="s">
        <v>2072</v>
      </c>
      <c r="C77" s="766"/>
      <c r="D77" s="766"/>
      <c r="E77" s="766"/>
      <c r="F77" s="766"/>
      <c r="G77" s="766"/>
      <c r="H77" s="766"/>
      <c r="I77" s="766"/>
      <c r="J77" s="766"/>
      <c r="K77" s="766"/>
      <c r="L77" s="766"/>
      <c r="M77" s="767"/>
      <c r="N77" s="256">
        <f>SUM(N71:N76)</f>
        <v>9388.5742499999997</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39665.037812946241</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7933.0075625892487</v>
      </c>
      <c r="M84" s="794"/>
      <c r="N84" s="51"/>
    </row>
    <row r="85" spans="1:14">
      <c r="B85" s="89" t="s">
        <v>2090</v>
      </c>
      <c r="C85" s="90"/>
      <c r="D85" s="90"/>
      <c r="E85" s="90"/>
      <c r="F85" s="90"/>
      <c r="G85" s="90"/>
      <c r="H85" s="90"/>
      <c r="I85" s="87"/>
      <c r="J85" s="88"/>
      <c r="K85" s="259">
        <v>0.05</v>
      </c>
      <c r="L85" s="793">
        <f>N79*K85</f>
        <v>1983.2518906473122</v>
      </c>
      <c r="M85" s="794"/>
      <c r="N85" s="51"/>
    </row>
    <row r="86" spans="1:14" ht="15.75" thickBot="1">
      <c r="B86" s="91" t="s">
        <v>2091</v>
      </c>
      <c r="C86" s="92"/>
      <c r="D86" s="92"/>
      <c r="E86" s="92"/>
      <c r="F86" s="92"/>
      <c r="G86" s="92"/>
      <c r="H86" s="92"/>
      <c r="I86" s="93"/>
      <c r="J86" s="94"/>
      <c r="K86" s="260">
        <v>0.05</v>
      </c>
      <c r="L86" s="795">
        <f>N79*K86</f>
        <v>1983.2518906473122</v>
      </c>
      <c r="M86" s="796"/>
      <c r="N86" s="51"/>
    </row>
    <row r="87" spans="1:14" ht="15.75" thickBot="1">
      <c r="B87" s="759" t="s">
        <v>2072</v>
      </c>
      <c r="C87" s="760"/>
      <c r="D87" s="760"/>
      <c r="E87" s="760"/>
      <c r="F87" s="760"/>
      <c r="G87" s="760"/>
      <c r="H87" s="760"/>
      <c r="I87" s="760"/>
      <c r="J87" s="760"/>
      <c r="K87" s="760"/>
      <c r="L87" s="760"/>
      <c r="M87" s="761"/>
      <c r="N87" s="52">
        <f>L84+L85+L86</f>
        <v>11899.511343883873</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51564.549156830115</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election activeCell="R55" sqref="R55"/>
    </sheetView>
  </sheetViews>
  <sheetFormatPr baseColWidth="10" defaultColWidth="11.42578125"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9.25"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thickBo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400</v>
      </c>
      <c r="C31" s="81" t="s">
        <v>2216</v>
      </c>
      <c r="D31" s="82"/>
      <c r="E31" s="82"/>
      <c r="F31" s="82"/>
      <c r="G31" s="82"/>
      <c r="H31" s="82"/>
      <c r="I31" s="82"/>
      <c r="J31" s="82"/>
      <c r="K31" s="394"/>
      <c r="L31" s="261" t="s">
        <v>24</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829</v>
      </c>
      <c r="B36" s="772" t="str">
        <f>VLOOKUP(A36,EQUIPOS!A6:D154,3,FALSE)</f>
        <v>Compactador manual (SALTARIN) Peso de operación (Kg.) 52, Fuerza de impacto por golpe (KN) 12.</v>
      </c>
      <c r="C36" s="773"/>
      <c r="D36" s="773"/>
      <c r="E36" s="773"/>
      <c r="F36" s="773"/>
      <c r="G36" s="773"/>
      <c r="H36" s="774"/>
      <c r="I36" s="222"/>
      <c r="J36" s="223"/>
      <c r="K36" s="224">
        <f>VLOOKUP(A36,EQUIPOS!A6:D163,4,FALSE)</f>
        <v>6872.0152854615708</v>
      </c>
      <c r="L36" s="225"/>
      <c r="M36" s="291">
        <v>2.5</v>
      </c>
      <c r="N36" s="227">
        <f>K36/M36</f>
        <v>2748.8061141846283</v>
      </c>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N77*M41</f>
        <v>469.42871250000002</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3218.2348266846284</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1492</v>
      </c>
      <c r="B48" s="43" t="str">
        <f>VLOOKUP(A48,MATERIALES!A5:D373,3,FALSE)</f>
        <v>Material  Granular Tipo SBG</v>
      </c>
      <c r="C48" s="236"/>
      <c r="D48" s="236"/>
      <c r="E48" s="236"/>
      <c r="F48" s="236"/>
      <c r="G48" s="236"/>
      <c r="H48" s="236"/>
      <c r="I48" s="223"/>
      <c r="J48" s="200" t="str">
        <f>VLOOKUP(A48,MATERIALES!A4:D640,2,FALSE)</f>
        <v>m3</v>
      </c>
      <c r="K48" s="237">
        <v>1.3</v>
      </c>
      <c r="L48" s="222"/>
      <c r="M48" s="352">
        <f>VLOOKUP(A48,MATERIALES!A5:D396,4,FALSE)</f>
        <v>43949.139240197168</v>
      </c>
      <c r="N48" s="227">
        <f>K48*M48</f>
        <v>57133.881012256323</v>
      </c>
    </row>
    <row r="49" spans="1:14">
      <c r="A49" s="108" t="s">
        <v>1131</v>
      </c>
      <c r="B49" s="43" t="str">
        <f>VLOOKUP(A49,MATERIALES!A6:D373,3,FALSE)</f>
        <v>Agua</v>
      </c>
      <c r="C49" s="371"/>
      <c r="D49" s="371"/>
      <c r="E49" s="371"/>
      <c r="F49" s="371"/>
      <c r="G49" s="371"/>
      <c r="H49" s="371"/>
      <c r="I49" s="371"/>
      <c r="J49" s="266" t="str">
        <f>VLOOKUP(A49,MATERIALES!A5:D641,2,FALSE)</f>
        <v>lt</v>
      </c>
      <c r="K49" s="347">
        <v>30</v>
      </c>
      <c r="L49" s="367"/>
      <c r="M49" s="352">
        <f>VLOOKUP(A49,MATERIALES!A6:D397,4,FALSE)</f>
        <v>56.024337816260008</v>
      </c>
      <c r="N49" s="227">
        <f>K49*M49</f>
        <v>1680.7301344878003</v>
      </c>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A52" s="108"/>
      <c r="B52" s="43"/>
      <c r="C52" s="371"/>
      <c r="D52" s="371"/>
      <c r="E52" s="371"/>
      <c r="F52" s="371"/>
      <c r="G52" s="371"/>
      <c r="H52" s="371"/>
      <c r="I52" s="371"/>
      <c r="J52" s="266"/>
      <c r="K52" s="347"/>
      <c r="L52" s="367"/>
      <c r="M52" s="352"/>
      <c r="N52" s="227"/>
    </row>
    <row r="53" spans="1:14">
      <c r="A53" s="108"/>
      <c r="B53" s="43"/>
      <c r="C53" s="371"/>
      <c r="D53" s="371"/>
      <c r="E53" s="371"/>
      <c r="F53" s="371"/>
      <c r="G53" s="371"/>
      <c r="H53" s="371"/>
      <c r="I53" s="371"/>
      <c r="J53" s="266"/>
      <c r="K53" s="347"/>
      <c r="L53" s="367"/>
      <c r="M53" s="352"/>
      <c r="N53" s="227"/>
    </row>
    <row r="54" spans="1:14" ht="15.75" thickBot="1">
      <c r="B54" s="43"/>
      <c r="C54" s="265"/>
      <c r="D54" s="265"/>
      <c r="E54" s="265"/>
      <c r="F54" s="265"/>
      <c r="G54" s="265"/>
      <c r="H54" s="265"/>
      <c r="I54" s="265"/>
      <c r="J54" s="381"/>
      <c r="K54" s="124"/>
      <c r="L54" s="280"/>
      <c r="M54" s="352"/>
      <c r="N54" s="227"/>
    </row>
    <row r="55" spans="1:14" ht="15.75" thickBot="1">
      <c r="B55" s="759" t="s">
        <v>2072</v>
      </c>
      <c r="C55" s="760"/>
      <c r="D55" s="760"/>
      <c r="E55" s="760"/>
      <c r="F55" s="760"/>
      <c r="G55" s="760"/>
      <c r="H55" s="760"/>
      <c r="I55" s="760"/>
      <c r="J55" s="760"/>
      <c r="K55" s="760"/>
      <c r="L55" s="760"/>
      <c r="M55" s="761"/>
      <c r="N55" s="344">
        <f>SUM(N48:N54)</f>
        <v>58814.611146744122</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A60" t="s">
        <v>1894</v>
      </c>
      <c r="B60" s="46" t="str">
        <f>VLOOKUP(A60,TRANSPORTE!A5:D117,3,FALSE)</f>
        <v>Transporte de material seleccionado para relleno</v>
      </c>
      <c r="C60" s="272"/>
      <c r="D60" s="272"/>
      <c r="E60" s="272"/>
      <c r="F60" s="272"/>
      <c r="G60" s="272"/>
      <c r="H60" s="266" t="s">
        <v>2122</v>
      </c>
      <c r="I60" s="234">
        <v>1.3</v>
      </c>
      <c r="J60" s="241">
        <v>1</v>
      </c>
      <c r="K60" s="234">
        <f>I60*J60</f>
        <v>1.3</v>
      </c>
      <c r="L60" s="763">
        <f>VLOOKUP(A60,TRANSPORTE!A5:D117,4,FALSE)</f>
        <v>1355.0479121462611</v>
      </c>
      <c r="M60" s="764"/>
      <c r="N60" s="242">
        <f>K60*L60</f>
        <v>1761.5622857901394</v>
      </c>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f>N60+N61+N62+N63+N64</f>
        <v>1761.5622857901394</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788"/>
      <c r="N70" s="98" t="s">
        <v>2071</v>
      </c>
    </row>
    <row r="71" spans="1:15">
      <c r="A71" s="141" t="s">
        <v>708</v>
      </c>
      <c r="B71" s="49" t="str">
        <f>VLOOKUP(A71,'MANO DE OBRA'!A8:D68,3,FALSE)</f>
        <v>Obrero (3)</v>
      </c>
      <c r="C71" s="47"/>
      <c r="D71" s="47"/>
      <c r="E71" s="47"/>
      <c r="F71" s="47"/>
      <c r="G71" s="47"/>
      <c r="H71" s="47"/>
      <c r="I71" s="247">
        <f>K71/J71*100</f>
        <v>101498.09999999999</v>
      </c>
      <c r="J71" s="248">
        <v>185</v>
      </c>
      <c r="K71" s="249">
        <f>VLOOKUP(A71,'MANO DE OBRA'!A8:D99,4,FALSE)</f>
        <v>187771.48499999999</v>
      </c>
      <c r="L71" s="50"/>
      <c r="M71" s="380">
        <v>20</v>
      </c>
      <c r="N71" s="345">
        <f>K71/M71</f>
        <v>9388.5742499999997</v>
      </c>
      <c r="O71" s="106"/>
    </row>
    <row r="72" spans="1:15">
      <c r="A72" s="141"/>
      <c r="B72" s="49"/>
      <c r="C72" s="47"/>
      <c r="D72" s="47"/>
      <c r="E72" s="47"/>
      <c r="F72" s="47"/>
      <c r="G72" s="47"/>
      <c r="H72" s="47"/>
      <c r="I72" s="247"/>
      <c r="J72" s="248"/>
      <c r="K72" s="249"/>
      <c r="L72" s="50"/>
      <c r="M72" s="378"/>
      <c r="N72" s="345"/>
    </row>
    <row r="73" spans="1:15">
      <c r="B73" s="49"/>
      <c r="C73" s="47"/>
      <c r="D73" s="47"/>
      <c r="E73" s="47"/>
      <c r="F73" s="47"/>
      <c r="G73" s="47"/>
      <c r="H73" s="47"/>
      <c r="I73" s="234"/>
      <c r="J73" s="252"/>
      <c r="K73" s="253"/>
      <c r="L73" s="50"/>
      <c r="M73" s="255"/>
      <c r="N73" s="251"/>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125"/>
    </row>
    <row r="77" spans="1:15" ht="15.75" thickBot="1">
      <c r="B77" s="765" t="s">
        <v>2072</v>
      </c>
      <c r="C77" s="766"/>
      <c r="D77" s="766"/>
      <c r="E77" s="766"/>
      <c r="F77" s="766"/>
      <c r="G77" s="766"/>
      <c r="H77" s="766"/>
      <c r="I77" s="766"/>
      <c r="J77" s="766"/>
      <c r="K77" s="766"/>
      <c r="L77" s="766"/>
      <c r="M77" s="767"/>
      <c r="N77" s="401">
        <f>SUM(N71:N76)</f>
        <v>9388.5742499999997</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73182.982509218898</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14636.59650184378</v>
      </c>
      <c r="M84" s="794"/>
      <c r="N84" s="51"/>
    </row>
    <row r="85" spans="1:14">
      <c r="B85" s="89" t="s">
        <v>2090</v>
      </c>
      <c r="C85" s="90"/>
      <c r="D85" s="90"/>
      <c r="E85" s="90"/>
      <c r="F85" s="90"/>
      <c r="G85" s="90"/>
      <c r="H85" s="90"/>
      <c r="I85" s="87"/>
      <c r="J85" s="88"/>
      <c r="K85" s="259">
        <v>0.05</v>
      </c>
      <c r="L85" s="793">
        <f>N79*K85</f>
        <v>3659.149125460945</v>
      </c>
      <c r="M85" s="794"/>
      <c r="N85" s="51"/>
    </row>
    <row r="86" spans="1:14" ht="15.75" thickBot="1">
      <c r="B86" s="91" t="s">
        <v>2091</v>
      </c>
      <c r="C86" s="92"/>
      <c r="D86" s="92"/>
      <c r="E86" s="92"/>
      <c r="F86" s="92"/>
      <c r="G86" s="92"/>
      <c r="H86" s="92"/>
      <c r="I86" s="93"/>
      <c r="J86" s="94"/>
      <c r="K86" s="260">
        <v>0.05</v>
      </c>
      <c r="L86" s="795">
        <f>N79*K86</f>
        <v>3659.149125460945</v>
      </c>
      <c r="M86" s="796"/>
      <c r="N86" s="51"/>
    </row>
    <row r="87" spans="1:14" ht="15.75" thickBot="1">
      <c r="B87" s="759" t="s">
        <v>2072</v>
      </c>
      <c r="C87" s="760"/>
      <c r="D87" s="760"/>
      <c r="E87" s="760"/>
      <c r="F87" s="760"/>
      <c r="G87" s="760"/>
      <c r="H87" s="760"/>
      <c r="I87" s="760"/>
      <c r="J87" s="760"/>
      <c r="K87" s="760"/>
      <c r="L87" s="760"/>
      <c r="M87" s="761"/>
      <c r="N87" s="52">
        <f>L84+L85+L86</f>
        <v>21954.894752765671</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95137.877261984569</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29.25"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ColWidth="11.42578125"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9.25"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thickBot="1">
      <c r="B30" s="71" t="s">
        <v>1</v>
      </c>
      <c r="C30" s="768" t="s">
        <v>2063</v>
      </c>
      <c r="D30" s="769"/>
      <c r="E30" s="769"/>
      <c r="F30" s="769"/>
      <c r="G30" s="769"/>
      <c r="H30" s="769"/>
      <c r="I30" s="769"/>
      <c r="J30" s="72"/>
      <c r="K30" s="262"/>
      <c r="L30" s="770" t="s">
        <v>2065</v>
      </c>
      <c r="M30" s="771"/>
      <c r="N30" s="71" t="s">
        <v>2066</v>
      </c>
    </row>
    <row r="31" spans="1:14" ht="18.75" customHeight="1" thickBot="1">
      <c r="A31" t="s">
        <v>21</v>
      </c>
      <c r="B31" s="80" t="s">
        <v>402</v>
      </c>
      <c r="C31" s="81" t="s">
        <v>2217</v>
      </c>
      <c r="D31" s="82"/>
      <c r="E31" s="82"/>
      <c r="F31" s="82"/>
      <c r="G31" s="82"/>
      <c r="H31" s="82"/>
      <c r="I31" s="82"/>
      <c r="J31" s="82"/>
      <c r="K31" s="394"/>
      <c r="L31" s="261" t="s">
        <v>24</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829</v>
      </c>
      <c r="B36" s="772" t="str">
        <f>VLOOKUP(A36,EQUIPOS!A6:D154,3,FALSE)</f>
        <v>Compactador manual (SALTARIN) Peso de operación (Kg.) 52, Fuerza de impacto por golpe (KN) 12.</v>
      </c>
      <c r="C36" s="773"/>
      <c r="D36" s="773"/>
      <c r="E36" s="773"/>
      <c r="F36" s="773"/>
      <c r="G36" s="773"/>
      <c r="H36" s="774"/>
      <c r="I36" s="222"/>
      <c r="J36" s="223"/>
      <c r="K36" s="224">
        <f>VLOOKUP(A36,EQUIPOS!A6:D163,4,FALSE)</f>
        <v>6872.0152854615708</v>
      </c>
      <c r="L36" s="225"/>
      <c r="M36" s="291">
        <v>2.5</v>
      </c>
      <c r="N36" s="227">
        <f>K36/M36</f>
        <v>2748.8061141846283</v>
      </c>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N77*M41</f>
        <v>469.42871250000002</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3218.2348266846284</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1528</v>
      </c>
      <c r="B48" s="43" t="str">
        <f>VLOOKUP(A48,MATERIALES!A5:D373,3,FALSE)</f>
        <v>Material Granular Tipo  BG</v>
      </c>
      <c r="C48" s="236"/>
      <c r="D48" s="236"/>
      <c r="E48" s="236"/>
      <c r="F48" s="236"/>
      <c r="G48" s="236"/>
      <c r="H48" s="236"/>
      <c r="I48" s="223"/>
      <c r="J48" s="200" t="str">
        <f>VLOOKUP(A48,MATERIALES!A4:D640,2,FALSE)</f>
        <v>m3</v>
      </c>
      <c r="K48" s="237">
        <v>1.3</v>
      </c>
      <c r="L48" s="222"/>
      <c r="M48" s="352">
        <f>VLOOKUP(A48,MATERIALES!A5:D396,4,FALSE)</f>
        <v>57903.876790194445</v>
      </c>
      <c r="N48" s="227">
        <f>K48*M48</f>
        <v>75275.039827252782</v>
      </c>
    </row>
    <row r="49" spans="1:14">
      <c r="A49" s="108" t="s">
        <v>1131</v>
      </c>
      <c r="B49" s="43" t="str">
        <f>VLOOKUP(A49,MATERIALES!A6:D373,3,FALSE)</f>
        <v>Agua</v>
      </c>
      <c r="C49" s="371"/>
      <c r="D49" s="371"/>
      <c r="E49" s="371"/>
      <c r="F49" s="371"/>
      <c r="G49" s="371"/>
      <c r="H49" s="371"/>
      <c r="I49" s="371"/>
      <c r="J49" s="266" t="str">
        <f>VLOOKUP(A49,MATERIALES!A5:D641,2,FALSE)</f>
        <v>lt</v>
      </c>
      <c r="K49" s="347">
        <v>30</v>
      </c>
      <c r="L49" s="367"/>
      <c r="M49" s="352">
        <f>VLOOKUP(A49,MATERIALES!A6:D397,4,FALSE)</f>
        <v>56.024337816260008</v>
      </c>
      <c r="N49" s="227">
        <f>K49*M49</f>
        <v>1680.7301344878003</v>
      </c>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A52" s="108"/>
      <c r="B52" s="43"/>
      <c r="C52" s="371"/>
      <c r="D52" s="371"/>
      <c r="E52" s="371"/>
      <c r="F52" s="371"/>
      <c r="G52" s="371"/>
      <c r="H52" s="371"/>
      <c r="I52" s="371"/>
      <c r="J52" s="266"/>
      <c r="K52" s="347"/>
      <c r="L52" s="367"/>
      <c r="M52" s="352"/>
      <c r="N52" s="227"/>
    </row>
    <row r="53" spans="1:14">
      <c r="A53" s="108"/>
      <c r="B53" s="43"/>
      <c r="C53" s="371"/>
      <c r="D53" s="371"/>
      <c r="E53" s="371"/>
      <c r="F53" s="371"/>
      <c r="G53" s="371"/>
      <c r="H53" s="371"/>
      <c r="I53" s="371"/>
      <c r="J53" s="266"/>
      <c r="K53" s="347"/>
      <c r="L53" s="367"/>
      <c r="M53" s="352"/>
      <c r="N53" s="227"/>
    </row>
    <row r="54" spans="1:14" ht="15.75" thickBot="1">
      <c r="B54" s="43"/>
      <c r="C54" s="265"/>
      <c r="D54" s="265"/>
      <c r="E54" s="265"/>
      <c r="F54" s="265"/>
      <c r="G54" s="265"/>
      <c r="H54" s="265"/>
      <c r="I54" s="265"/>
      <c r="J54" s="381"/>
      <c r="K54" s="124"/>
      <c r="L54" s="280"/>
      <c r="M54" s="352"/>
      <c r="N54" s="227"/>
    </row>
    <row r="55" spans="1:14" ht="15.75" thickBot="1">
      <c r="B55" s="759" t="s">
        <v>2072</v>
      </c>
      <c r="C55" s="760"/>
      <c r="D55" s="760"/>
      <c r="E55" s="760"/>
      <c r="F55" s="760"/>
      <c r="G55" s="760"/>
      <c r="H55" s="760"/>
      <c r="I55" s="760"/>
      <c r="J55" s="760"/>
      <c r="K55" s="760"/>
      <c r="L55" s="760"/>
      <c r="M55" s="761"/>
      <c r="N55" s="344">
        <f>SUM(N48:N54)</f>
        <v>76955.769961740589</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A60" t="s">
        <v>1894</v>
      </c>
      <c r="B60" s="46" t="str">
        <f>VLOOKUP(A60,TRANSPORTE!A5:D117,3,FALSE)</f>
        <v>Transporte de material seleccionado para relleno</v>
      </c>
      <c r="C60" s="272"/>
      <c r="D60" s="272"/>
      <c r="E60" s="272"/>
      <c r="F60" s="272"/>
      <c r="G60" s="272"/>
      <c r="H60" s="266" t="s">
        <v>2122</v>
      </c>
      <c r="I60" s="234">
        <v>1.3</v>
      </c>
      <c r="J60" s="241">
        <v>1</v>
      </c>
      <c r="K60" s="234">
        <f>I60*J60</f>
        <v>1.3</v>
      </c>
      <c r="L60" s="763">
        <f>VLOOKUP(A60,TRANSPORTE!A5:D117,4,FALSE)</f>
        <v>1355.0479121462611</v>
      </c>
      <c r="M60" s="764"/>
      <c r="N60" s="242">
        <f>K60*L60</f>
        <v>1761.5622857901394</v>
      </c>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f>N60+N61+N62+N63+N64</f>
        <v>1761.5622857901394</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708</v>
      </c>
      <c r="B71" s="49" t="str">
        <f>VLOOKUP(A71,'MANO DE OBRA'!A8:D68,3,FALSE)</f>
        <v>Obrero (3)</v>
      </c>
      <c r="C71" s="47"/>
      <c r="D71" s="47"/>
      <c r="E71" s="47"/>
      <c r="F71" s="47"/>
      <c r="G71" s="47"/>
      <c r="H71" s="47"/>
      <c r="I71" s="247">
        <f>K71/J71*100</f>
        <v>101498.09999999999</v>
      </c>
      <c r="J71" s="248">
        <v>185</v>
      </c>
      <c r="K71" s="249">
        <f>VLOOKUP(A71,'MANO DE OBRA'!A8:D99,4,FALSE)</f>
        <v>187771.48499999999</v>
      </c>
      <c r="L71" s="50"/>
      <c r="M71" s="380">
        <v>20</v>
      </c>
      <c r="N71" s="345">
        <f>K71/M71</f>
        <v>9388.5742499999997</v>
      </c>
      <c r="O71" s="106"/>
    </row>
    <row r="72" spans="1:15">
      <c r="A72" s="141"/>
      <c r="B72" s="49"/>
      <c r="C72" s="47"/>
      <c r="D72" s="47"/>
      <c r="E72" s="47"/>
      <c r="F72" s="47"/>
      <c r="G72" s="47"/>
      <c r="H72" s="47"/>
      <c r="I72" s="247"/>
      <c r="J72" s="248"/>
      <c r="K72" s="249"/>
      <c r="L72" s="50"/>
      <c r="M72" s="378"/>
      <c r="N72" s="345"/>
    </row>
    <row r="73" spans="1:15">
      <c r="B73" s="49"/>
      <c r="C73" s="47"/>
      <c r="D73" s="47"/>
      <c r="E73" s="47"/>
      <c r="F73" s="47"/>
      <c r="G73" s="47"/>
      <c r="H73" s="47"/>
      <c r="I73" s="234"/>
      <c r="J73" s="252"/>
      <c r="K73" s="253"/>
      <c r="L73" s="50"/>
      <c r="M73" s="255"/>
      <c r="N73" s="251"/>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125"/>
    </row>
    <row r="77" spans="1:15" ht="15.75" thickBot="1">
      <c r="B77" s="765" t="s">
        <v>2072</v>
      </c>
      <c r="C77" s="766"/>
      <c r="D77" s="766"/>
      <c r="E77" s="766"/>
      <c r="F77" s="766"/>
      <c r="G77" s="766"/>
      <c r="H77" s="766"/>
      <c r="I77" s="766"/>
      <c r="J77" s="766"/>
      <c r="K77" s="766"/>
      <c r="L77" s="766"/>
      <c r="M77" s="767"/>
      <c r="N77" s="401">
        <f>SUM(N71:N76)</f>
        <v>9388.5742499999997</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91324.14132421535</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18264.828264843072</v>
      </c>
      <c r="M84" s="794"/>
      <c r="N84" s="51"/>
    </row>
    <row r="85" spans="1:14">
      <c r="B85" s="89" t="s">
        <v>2090</v>
      </c>
      <c r="C85" s="90"/>
      <c r="D85" s="90"/>
      <c r="E85" s="90"/>
      <c r="F85" s="90"/>
      <c r="G85" s="90"/>
      <c r="H85" s="90"/>
      <c r="I85" s="87"/>
      <c r="J85" s="88"/>
      <c r="K85" s="259">
        <v>0.05</v>
      </c>
      <c r="L85" s="793">
        <f>N79*K85</f>
        <v>4566.2070662107681</v>
      </c>
      <c r="M85" s="794"/>
      <c r="N85" s="51"/>
    </row>
    <row r="86" spans="1:14" ht="15.75" thickBot="1">
      <c r="B86" s="91" t="s">
        <v>2091</v>
      </c>
      <c r="C86" s="92"/>
      <c r="D86" s="92"/>
      <c r="E86" s="92"/>
      <c r="F86" s="92"/>
      <c r="G86" s="92"/>
      <c r="H86" s="92"/>
      <c r="I86" s="93"/>
      <c r="J86" s="94"/>
      <c r="K86" s="260">
        <v>0.05</v>
      </c>
      <c r="L86" s="795">
        <f>N79*K86</f>
        <v>4566.2070662107681</v>
      </c>
      <c r="M86" s="796"/>
      <c r="N86" s="51"/>
    </row>
    <row r="87" spans="1:14" ht="15.75" thickBot="1">
      <c r="B87" s="759" t="s">
        <v>2072</v>
      </c>
      <c r="C87" s="760"/>
      <c r="D87" s="760"/>
      <c r="E87" s="760"/>
      <c r="F87" s="760"/>
      <c r="G87" s="760"/>
      <c r="H87" s="760"/>
      <c r="I87" s="760"/>
      <c r="J87" s="760"/>
      <c r="K87" s="760"/>
      <c r="L87" s="760"/>
      <c r="M87" s="761"/>
      <c r="N87" s="52">
        <f>L84+L85+L86</f>
        <v>27397.24239726461</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118721.38372147996</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ColWidth="11.42578125"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9.25"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thickBot="1">
      <c r="B30" s="71" t="s">
        <v>1</v>
      </c>
      <c r="C30" s="768" t="s">
        <v>2063</v>
      </c>
      <c r="D30" s="769"/>
      <c r="E30" s="769"/>
      <c r="F30" s="769"/>
      <c r="G30" s="769"/>
      <c r="H30" s="769"/>
      <c r="I30" s="769"/>
      <c r="J30" s="72"/>
      <c r="K30" s="262"/>
      <c r="L30" s="770" t="s">
        <v>2065</v>
      </c>
      <c r="M30" s="771"/>
      <c r="N30" s="71" t="s">
        <v>2066</v>
      </c>
    </row>
    <row r="31" spans="1:14" ht="18.75" customHeight="1" thickBot="1">
      <c r="A31" t="s">
        <v>21</v>
      </c>
      <c r="B31" s="80" t="s">
        <v>404</v>
      </c>
      <c r="C31" s="81" t="s">
        <v>2218</v>
      </c>
      <c r="D31" s="82"/>
      <c r="E31" s="82"/>
      <c r="F31" s="82"/>
      <c r="G31" s="82"/>
      <c r="H31" s="82"/>
      <c r="I31" s="82"/>
      <c r="J31" s="82"/>
      <c r="K31" s="394"/>
      <c r="L31" s="261" t="s">
        <v>24</v>
      </c>
      <c r="M31" s="180"/>
      <c r="N31" s="84"/>
    </row>
    <row r="32" spans="1:14" ht="6" customHeight="1">
      <c r="B32" s="95"/>
      <c r="C32" s="96"/>
      <c r="D32" s="96"/>
      <c r="E32" s="96"/>
      <c r="F32" s="96"/>
      <c r="G32" s="96"/>
      <c r="H32" s="96"/>
      <c r="I32" s="96"/>
      <c r="J32" s="96"/>
      <c r="K32" s="96"/>
      <c r="L32" s="96"/>
      <c r="M32" s="96"/>
      <c r="N32" s="97"/>
    </row>
    <row r="33" spans="1:16">
      <c r="B33" s="58" t="s">
        <v>2067</v>
      </c>
      <c r="C33" s="59"/>
      <c r="D33" s="59"/>
      <c r="E33" s="59"/>
      <c r="F33" s="59"/>
      <c r="G33" s="59"/>
      <c r="H33" s="59"/>
      <c r="I33" s="59"/>
      <c r="J33" s="59"/>
      <c r="K33" s="59"/>
      <c r="L33" s="59"/>
      <c r="M33" s="59"/>
      <c r="N33" s="60"/>
    </row>
    <row r="34" spans="1:16" ht="15.75" thickBot="1">
      <c r="B34" s="221"/>
      <c r="C34" s="61"/>
      <c r="D34" s="61"/>
      <c r="E34" s="61"/>
      <c r="F34" s="61"/>
      <c r="G34" s="61"/>
      <c r="H34" s="61"/>
      <c r="I34" s="62"/>
      <c r="J34" s="62"/>
      <c r="K34" s="61"/>
      <c r="L34" s="61"/>
      <c r="M34" s="61"/>
      <c r="N34" s="63"/>
    </row>
    <row r="35" spans="1:16">
      <c r="B35" s="740" t="s">
        <v>2063</v>
      </c>
      <c r="C35" s="741"/>
      <c r="D35" s="741"/>
      <c r="E35" s="741"/>
      <c r="F35" s="741"/>
      <c r="G35" s="741"/>
      <c r="H35" s="742"/>
      <c r="I35" s="743" t="s">
        <v>2068</v>
      </c>
      <c r="J35" s="744"/>
      <c r="K35" s="69" t="s">
        <v>2069</v>
      </c>
      <c r="L35" s="745" t="s">
        <v>2070</v>
      </c>
      <c r="M35" s="742"/>
      <c r="N35" s="70" t="s">
        <v>2071</v>
      </c>
    </row>
    <row r="36" spans="1:16">
      <c r="A36" s="113"/>
      <c r="B36" s="772"/>
      <c r="C36" s="773"/>
      <c r="D36" s="773"/>
      <c r="E36" s="773"/>
      <c r="F36" s="773"/>
      <c r="G36" s="773"/>
      <c r="H36" s="774"/>
      <c r="I36" s="222"/>
      <c r="J36" s="223"/>
      <c r="K36" s="224"/>
      <c r="L36" s="225"/>
      <c r="M36" s="291"/>
      <c r="N36" s="227"/>
      <c r="P36" s="106"/>
    </row>
    <row r="37" spans="1:16">
      <c r="A37" s="113"/>
      <c r="B37" s="772"/>
      <c r="C37" s="773"/>
      <c r="D37" s="773"/>
      <c r="E37" s="773"/>
      <c r="F37" s="773"/>
      <c r="G37" s="773"/>
      <c r="H37" s="774"/>
      <c r="I37" s="367"/>
      <c r="J37" s="368"/>
      <c r="K37" s="224"/>
      <c r="L37" s="290"/>
      <c r="M37" s="291"/>
      <c r="N37" s="227"/>
      <c r="P37" s="103"/>
    </row>
    <row r="38" spans="1:16">
      <c r="A38" s="113"/>
      <c r="B38" s="772"/>
      <c r="C38" s="773"/>
      <c r="D38" s="773"/>
      <c r="E38" s="773"/>
      <c r="F38" s="773"/>
      <c r="G38" s="773"/>
      <c r="H38" s="774"/>
      <c r="I38" s="283"/>
      <c r="J38" s="285"/>
      <c r="K38" s="224"/>
      <c r="L38" s="369"/>
      <c r="M38" s="370"/>
      <c r="N38" s="227"/>
      <c r="P38" s="106"/>
    </row>
    <row r="39" spans="1:16">
      <c r="B39" s="772"/>
      <c r="C39" s="773"/>
      <c r="D39" s="773"/>
      <c r="E39" s="773"/>
      <c r="F39" s="773"/>
      <c r="G39" s="773"/>
      <c r="H39" s="774"/>
      <c r="I39" s="36"/>
      <c r="J39" s="37"/>
      <c r="K39" s="224"/>
      <c r="L39" s="231"/>
      <c r="M39" s="291"/>
      <c r="N39" s="227"/>
      <c r="P39" s="106"/>
    </row>
    <row r="40" spans="1:16">
      <c r="B40" s="275"/>
      <c r="C40" s="276"/>
      <c r="D40" s="276"/>
      <c r="E40" s="276"/>
      <c r="F40" s="278"/>
      <c r="G40" s="278"/>
      <c r="H40" s="123"/>
      <c r="I40" s="36"/>
      <c r="J40" s="37"/>
      <c r="K40" s="224"/>
      <c r="L40" s="231"/>
      <c r="M40" s="232"/>
      <c r="N40" s="228"/>
      <c r="P40" s="103"/>
    </row>
    <row r="41" spans="1:16">
      <c r="B41" s="779" t="s">
        <v>2105</v>
      </c>
      <c r="C41" s="780"/>
      <c r="D41" s="780"/>
      <c r="E41" s="38"/>
      <c r="F41" s="39"/>
      <c r="G41" s="39"/>
      <c r="H41" s="40"/>
      <c r="I41" s="36"/>
      <c r="J41" s="37"/>
      <c r="K41" s="234"/>
      <c r="L41" s="231"/>
      <c r="M41" s="351">
        <v>0.05</v>
      </c>
      <c r="N41" s="295">
        <f>N77*M41</f>
        <v>469.42871250000002</v>
      </c>
      <c r="P41" s="106"/>
    </row>
    <row r="42" spans="1:16" ht="15.75" thickBot="1">
      <c r="B42" s="772"/>
      <c r="C42" s="773"/>
      <c r="D42" s="773"/>
      <c r="E42" s="773"/>
      <c r="F42" s="773"/>
      <c r="G42" s="773"/>
      <c r="H42" s="774"/>
      <c r="I42" s="781"/>
      <c r="J42" s="782"/>
      <c r="K42" s="41"/>
      <c r="L42" s="783"/>
      <c r="M42" s="784"/>
      <c r="N42" s="105"/>
    </row>
    <row r="43" spans="1:16" ht="15.75" thickBot="1">
      <c r="B43" s="759" t="s">
        <v>2072</v>
      </c>
      <c r="C43" s="760"/>
      <c r="D43" s="760"/>
      <c r="E43" s="760"/>
      <c r="F43" s="760"/>
      <c r="G43" s="760"/>
      <c r="H43" s="760"/>
      <c r="I43" s="760"/>
      <c r="J43" s="760"/>
      <c r="K43" s="760"/>
      <c r="L43" s="760"/>
      <c r="M43" s="761"/>
      <c r="N43" s="344">
        <f>SUM(N36:N42)</f>
        <v>469.42871250000002</v>
      </c>
    </row>
    <row r="44" spans="1:16">
      <c r="B44" s="235"/>
      <c r="C44" s="34"/>
      <c r="D44" s="34"/>
      <c r="E44" s="34"/>
      <c r="F44" s="34"/>
      <c r="G44" s="34"/>
      <c r="H44" s="34"/>
      <c r="I44" s="34"/>
      <c r="J44" s="34"/>
      <c r="K44" s="34"/>
      <c r="L44" s="34"/>
      <c r="M44" s="34"/>
      <c r="N44" s="35"/>
    </row>
    <row r="45" spans="1:16">
      <c r="B45" s="64" t="s">
        <v>2073</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750" t="s">
        <v>2063</v>
      </c>
      <c r="C47" s="751"/>
      <c r="D47" s="751"/>
      <c r="E47" s="751"/>
      <c r="F47" s="751"/>
      <c r="G47" s="751"/>
      <c r="H47" s="751"/>
      <c r="I47" s="752"/>
      <c r="J47" s="270" t="s">
        <v>2065</v>
      </c>
      <c r="K47" s="85" t="s">
        <v>2066</v>
      </c>
      <c r="L47" s="753" t="s">
        <v>2074</v>
      </c>
      <c r="M47" s="752"/>
      <c r="N47" s="86" t="s">
        <v>2071</v>
      </c>
    </row>
    <row r="48" spans="1:16">
      <c r="A48" s="108" t="s">
        <v>1526</v>
      </c>
      <c r="B48" s="43" t="str">
        <f>VLOOKUP(A48,MATERIALES!A5:D373,3,FALSE)</f>
        <v>Material filtrante (6´´)</v>
      </c>
      <c r="C48" s="236"/>
      <c r="D48" s="236"/>
      <c r="E48" s="236"/>
      <c r="F48" s="236"/>
      <c r="G48" s="236"/>
      <c r="H48" s="236"/>
      <c r="I48" s="223"/>
      <c r="J48" s="200" t="str">
        <f>VLOOKUP(A48,MATERIALES!A4:D640,2,FALSE)</f>
        <v>m3</v>
      </c>
      <c r="K48" s="237">
        <v>1.3</v>
      </c>
      <c r="L48" s="222"/>
      <c r="M48" s="352">
        <f>VLOOKUP(A48,MATERIALES!A5:D396,4,FALSE)</f>
        <v>54745.661478523958</v>
      </c>
      <c r="N48" s="227">
        <f>K48*M48</f>
        <v>71169.359922081145</v>
      </c>
    </row>
    <row r="49" spans="1:14">
      <c r="A49" s="108"/>
      <c r="B49" s="43"/>
      <c r="C49" s="371"/>
      <c r="D49" s="371"/>
      <c r="E49" s="371"/>
      <c r="F49" s="371"/>
      <c r="G49" s="371"/>
      <c r="H49" s="371"/>
      <c r="I49" s="371"/>
      <c r="J49" s="266"/>
      <c r="K49" s="347"/>
      <c r="L49" s="367"/>
      <c r="M49" s="352"/>
      <c r="N49" s="227"/>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A52" s="108"/>
      <c r="B52" s="43"/>
      <c r="C52" s="371"/>
      <c r="D52" s="371"/>
      <c r="E52" s="371"/>
      <c r="F52" s="371"/>
      <c r="G52" s="371"/>
      <c r="H52" s="371"/>
      <c r="I52" s="371"/>
      <c r="J52" s="266"/>
      <c r="K52" s="347"/>
      <c r="L52" s="367"/>
      <c r="M52" s="352"/>
      <c r="N52" s="227"/>
    </row>
    <row r="53" spans="1:14">
      <c r="A53" s="108"/>
      <c r="B53" s="43"/>
      <c r="C53" s="371"/>
      <c r="D53" s="371"/>
      <c r="E53" s="371"/>
      <c r="F53" s="371"/>
      <c r="G53" s="371"/>
      <c r="H53" s="371"/>
      <c r="I53" s="371"/>
      <c r="J53" s="266"/>
      <c r="K53" s="347"/>
      <c r="L53" s="367"/>
      <c r="M53" s="352"/>
      <c r="N53" s="227"/>
    </row>
    <row r="54" spans="1:14" ht="15.75" thickBot="1">
      <c r="B54" s="43"/>
      <c r="C54" s="265"/>
      <c r="D54" s="265"/>
      <c r="E54" s="265"/>
      <c r="F54" s="265"/>
      <c r="G54" s="265"/>
      <c r="H54" s="265"/>
      <c r="I54" s="265"/>
      <c r="J54" s="381"/>
      <c r="K54" s="124"/>
      <c r="L54" s="280"/>
      <c r="M54" s="352"/>
      <c r="N54" s="227"/>
    </row>
    <row r="55" spans="1:14" ht="15.75" thickBot="1">
      <c r="B55" s="759" t="s">
        <v>2072</v>
      </c>
      <c r="C55" s="760"/>
      <c r="D55" s="760"/>
      <c r="E55" s="760"/>
      <c r="F55" s="760"/>
      <c r="G55" s="760"/>
      <c r="H55" s="760"/>
      <c r="I55" s="760"/>
      <c r="J55" s="760"/>
      <c r="K55" s="760"/>
      <c r="L55" s="760"/>
      <c r="M55" s="761"/>
      <c r="N55" s="344">
        <f>SUM(N48:N54)</f>
        <v>71169.359922081145</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A60" t="s">
        <v>1894</v>
      </c>
      <c r="B60" s="46" t="str">
        <f>VLOOKUP(A60,TRANSPORTE!A5:D117,3,FALSE)</f>
        <v>Transporte de material seleccionado para relleno</v>
      </c>
      <c r="C60" s="272"/>
      <c r="D60" s="272"/>
      <c r="E60" s="272"/>
      <c r="F60" s="272"/>
      <c r="G60" s="272"/>
      <c r="H60" s="266" t="s">
        <v>2122</v>
      </c>
      <c r="I60" s="234">
        <v>1.3</v>
      </c>
      <c r="J60" s="241">
        <v>1</v>
      </c>
      <c r="K60" s="234">
        <f>I60*J60</f>
        <v>1.3</v>
      </c>
      <c r="L60" s="763">
        <f>VLOOKUP(A60,TRANSPORTE!A5:D117,4,FALSE)</f>
        <v>1355.0479121462611</v>
      </c>
      <c r="M60" s="764"/>
      <c r="N60" s="242">
        <f>K60*L60</f>
        <v>1761.5622857901394</v>
      </c>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f>N60+N61+N62+N63+N64</f>
        <v>1761.5622857901394</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788"/>
      <c r="N70" s="98" t="s">
        <v>2071</v>
      </c>
    </row>
    <row r="71" spans="1:15">
      <c r="A71" s="141" t="s">
        <v>708</v>
      </c>
      <c r="B71" s="49" t="str">
        <f>VLOOKUP(A71,'MANO DE OBRA'!A8:D68,3,FALSE)</f>
        <v>Obrero (3)</v>
      </c>
      <c r="C71" s="47"/>
      <c r="D71" s="47"/>
      <c r="E71" s="47"/>
      <c r="F71" s="47"/>
      <c r="G71" s="47"/>
      <c r="H71" s="47"/>
      <c r="I71" s="247">
        <f>K71/J71*100</f>
        <v>101498.09999999999</v>
      </c>
      <c r="J71" s="248">
        <v>185</v>
      </c>
      <c r="K71" s="249">
        <f>VLOOKUP(A71,'MANO DE OBRA'!A8:D99,4,FALSE)</f>
        <v>187771.48499999999</v>
      </c>
      <c r="L71" s="50"/>
      <c r="M71" s="380">
        <v>20</v>
      </c>
      <c r="N71" s="345">
        <f>K71/M71</f>
        <v>9388.5742499999997</v>
      </c>
      <c r="O71" s="106"/>
    </row>
    <row r="72" spans="1:15">
      <c r="A72" s="141"/>
      <c r="B72" s="49"/>
      <c r="C72" s="47"/>
      <c r="D72" s="47"/>
      <c r="E72" s="47"/>
      <c r="F72" s="47"/>
      <c r="G72" s="47"/>
      <c r="H72" s="47"/>
      <c r="I72" s="247"/>
      <c r="J72" s="248"/>
      <c r="K72" s="249"/>
      <c r="L72" s="50"/>
      <c r="M72" s="378"/>
      <c r="N72" s="345"/>
    </row>
    <row r="73" spans="1:15">
      <c r="B73" s="49"/>
      <c r="C73" s="47"/>
      <c r="D73" s="47"/>
      <c r="E73" s="47"/>
      <c r="F73" s="47"/>
      <c r="G73" s="47"/>
      <c r="H73" s="47"/>
      <c r="I73" s="234"/>
      <c r="J73" s="252"/>
      <c r="K73" s="253"/>
      <c r="L73" s="50"/>
      <c r="M73" s="255"/>
      <c r="N73" s="251"/>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45"/>
    </row>
    <row r="77" spans="1:15" ht="15.75" thickBot="1">
      <c r="B77" s="765" t="s">
        <v>2072</v>
      </c>
      <c r="C77" s="766"/>
      <c r="D77" s="766"/>
      <c r="E77" s="766"/>
      <c r="F77" s="766"/>
      <c r="G77" s="766"/>
      <c r="H77" s="766"/>
      <c r="I77" s="766"/>
      <c r="J77" s="766"/>
      <c r="K77" s="766"/>
      <c r="L77" s="766"/>
      <c r="M77" s="767"/>
      <c r="N77" s="256">
        <f>SUM(N71:N76)</f>
        <v>9388.5742499999997</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82788.92517037128</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16557.785034074255</v>
      </c>
      <c r="M84" s="794"/>
      <c r="N84" s="51"/>
    </row>
    <row r="85" spans="1:14">
      <c r="B85" s="89" t="s">
        <v>2090</v>
      </c>
      <c r="C85" s="90"/>
      <c r="D85" s="90"/>
      <c r="E85" s="90"/>
      <c r="F85" s="90"/>
      <c r="G85" s="90"/>
      <c r="H85" s="90"/>
      <c r="I85" s="87"/>
      <c r="J85" s="88"/>
      <c r="K85" s="259">
        <v>0.05</v>
      </c>
      <c r="L85" s="793">
        <f>N79*K85</f>
        <v>4139.4462585185638</v>
      </c>
      <c r="M85" s="794"/>
      <c r="N85" s="51"/>
    </row>
    <row r="86" spans="1:14" ht="15.75" thickBot="1">
      <c r="B86" s="91" t="s">
        <v>2091</v>
      </c>
      <c r="C86" s="92"/>
      <c r="D86" s="92"/>
      <c r="E86" s="92"/>
      <c r="F86" s="92"/>
      <c r="G86" s="92"/>
      <c r="H86" s="92"/>
      <c r="I86" s="93"/>
      <c r="J86" s="94"/>
      <c r="K86" s="260">
        <v>0.05</v>
      </c>
      <c r="L86" s="795">
        <f>N79*K86</f>
        <v>4139.4462585185638</v>
      </c>
      <c r="M86" s="796"/>
      <c r="N86" s="51"/>
    </row>
    <row r="87" spans="1:14" ht="15.75" thickBot="1">
      <c r="B87" s="759" t="s">
        <v>2072</v>
      </c>
      <c r="C87" s="760"/>
      <c r="D87" s="760"/>
      <c r="E87" s="760"/>
      <c r="F87" s="760"/>
      <c r="G87" s="760"/>
      <c r="H87" s="760"/>
      <c r="I87" s="760"/>
      <c r="J87" s="760"/>
      <c r="K87" s="760"/>
      <c r="L87" s="760"/>
      <c r="M87" s="761"/>
      <c r="N87" s="52">
        <f>L84+L85+L86</f>
        <v>24836.677551111385</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107625.60272148266</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ColWidth="11.42578125"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9.25"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406</v>
      </c>
      <c r="C31" s="81" t="s">
        <v>2219</v>
      </c>
      <c r="D31" s="82"/>
      <c r="E31" s="82"/>
      <c r="F31" s="82"/>
      <c r="G31" s="82"/>
      <c r="H31" s="82"/>
      <c r="I31" s="82"/>
      <c r="J31" s="82"/>
      <c r="K31" s="394"/>
      <c r="L31" s="261" t="s">
        <v>24</v>
      </c>
      <c r="M31" s="180"/>
      <c r="N31" s="84"/>
    </row>
    <row r="32" spans="1:14" ht="6" customHeight="1">
      <c r="B32" s="95"/>
      <c r="C32" s="96"/>
      <c r="D32" s="96"/>
      <c r="E32" s="96"/>
      <c r="F32" s="96"/>
      <c r="G32" s="96"/>
      <c r="H32" s="96"/>
      <c r="I32" s="96"/>
      <c r="J32" s="96"/>
      <c r="K32" s="96"/>
      <c r="L32" s="96"/>
      <c r="M32" s="96"/>
      <c r="N32" s="97"/>
    </row>
    <row r="33" spans="1:16">
      <c r="B33" s="58" t="s">
        <v>2067</v>
      </c>
      <c r="C33" s="59"/>
      <c r="D33" s="59"/>
      <c r="E33" s="59"/>
      <c r="F33" s="59"/>
      <c r="G33" s="59"/>
      <c r="H33" s="59"/>
      <c r="I33" s="59"/>
      <c r="J33" s="59"/>
      <c r="K33" s="59"/>
      <c r="L33" s="59"/>
      <c r="M33" s="59"/>
      <c r="N33" s="60"/>
    </row>
    <row r="34" spans="1:16" ht="15.75" thickBot="1">
      <c r="B34" s="221"/>
      <c r="C34" s="61"/>
      <c r="D34" s="61"/>
      <c r="E34" s="61"/>
      <c r="F34" s="61"/>
      <c r="G34" s="61"/>
      <c r="H34" s="61"/>
      <c r="I34" s="62"/>
      <c r="J34" s="62"/>
      <c r="K34" s="61"/>
      <c r="L34" s="61"/>
      <c r="M34" s="61"/>
      <c r="N34" s="63"/>
    </row>
    <row r="35" spans="1:16">
      <c r="B35" s="740" t="s">
        <v>2063</v>
      </c>
      <c r="C35" s="741"/>
      <c r="D35" s="741"/>
      <c r="E35" s="741"/>
      <c r="F35" s="741"/>
      <c r="G35" s="741"/>
      <c r="H35" s="742"/>
      <c r="I35" s="743" t="s">
        <v>2068</v>
      </c>
      <c r="J35" s="744"/>
      <c r="K35" s="69" t="s">
        <v>2069</v>
      </c>
      <c r="L35" s="745" t="s">
        <v>2070</v>
      </c>
      <c r="M35" s="742"/>
      <c r="N35" s="70" t="s">
        <v>2071</v>
      </c>
    </row>
    <row r="36" spans="1:16">
      <c r="A36" s="113"/>
      <c r="B36" s="772"/>
      <c r="C36" s="773"/>
      <c r="D36" s="773"/>
      <c r="E36" s="773"/>
      <c r="F36" s="773"/>
      <c r="G36" s="773"/>
      <c r="H36" s="774"/>
      <c r="I36" s="222"/>
      <c r="J36" s="223"/>
      <c r="K36" s="224"/>
      <c r="L36" s="225"/>
      <c r="M36" s="291"/>
      <c r="N36" s="227"/>
      <c r="P36" s="106"/>
    </row>
    <row r="37" spans="1:16">
      <c r="A37" s="113"/>
      <c r="B37" s="772"/>
      <c r="C37" s="773"/>
      <c r="D37" s="773"/>
      <c r="E37" s="773"/>
      <c r="F37" s="773"/>
      <c r="G37" s="773"/>
      <c r="H37" s="774"/>
      <c r="I37" s="367"/>
      <c r="J37" s="368"/>
      <c r="K37" s="224"/>
      <c r="L37" s="290"/>
      <c r="M37" s="291"/>
      <c r="N37" s="227"/>
      <c r="P37" s="103"/>
    </row>
    <row r="38" spans="1:16">
      <c r="A38" s="113"/>
      <c r="B38" s="772"/>
      <c r="C38" s="773"/>
      <c r="D38" s="773"/>
      <c r="E38" s="773"/>
      <c r="F38" s="773"/>
      <c r="G38" s="773"/>
      <c r="H38" s="774"/>
      <c r="I38" s="283"/>
      <c r="J38" s="285"/>
      <c r="K38" s="224"/>
      <c r="L38" s="369"/>
      <c r="M38" s="370"/>
      <c r="N38" s="227"/>
      <c r="P38" s="106"/>
    </row>
    <row r="39" spans="1:16">
      <c r="B39" s="772"/>
      <c r="C39" s="773"/>
      <c r="D39" s="773"/>
      <c r="E39" s="773"/>
      <c r="F39" s="773"/>
      <c r="G39" s="773"/>
      <c r="H39" s="774"/>
      <c r="I39" s="36"/>
      <c r="J39" s="37"/>
      <c r="K39" s="224"/>
      <c r="L39" s="231"/>
      <c r="M39" s="291"/>
      <c r="N39" s="227"/>
      <c r="P39" s="106"/>
    </row>
    <row r="40" spans="1:16">
      <c r="B40" s="275"/>
      <c r="C40" s="276"/>
      <c r="D40" s="276"/>
      <c r="E40" s="276"/>
      <c r="F40" s="278"/>
      <c r="G40" s="278"/>
      <c r="H40" s="123"/>
      <c r="I40" s="36"/>
      <c r="J40" s="37"/>
      <c r="K40" s="224"/>
      <c r="L40" s="231"/>
      <c r="M40" s="232"/>
      <c r="N40" s="228"/>
      <c r="P40" s="103"/>
    </row>
    <row r="41" spans="1:16">
      <c r="B41" s="779" t="s">
        <v>2105</v>
      </c>
      <c r="C41" s="780"/>
      <c r="D41" s="780"/>
      <c r="E41" s="38"/>
      <c r="F41" s="39"/>
      <c r="G41" s="39"/>
      <c r="H41" s="40"/>
      <c r="I41" s="36"/>
      <c r="J41" s="37"/>
      <c r="K41" s="234"/>
      <c r="L41" s="231"/>
      <c r="M41" s="351">
        <v>0.05</v>
      </c>
      <c r="N41" s="295">
        <f>N77*M41</f>
        <v>469.42871250000002</v>
      </c>
      <c r="P41" s="106"/>
    </row>
    <row r="42" spans="1:16" ht="15.75" thickBot="1">
      <c r="B42" s="772"/>
      <c r="C42" s="773"/>
      <c r="D42" s="773"/>
      <c r="E42" s="773"/>
      <c r="F42" s="773"/>
      <c r="G42" s="773"/>
      <c r="H42" s="774"/>
      <c r="I42" s="781"/>
      <c r="J42" s="782"/>
      <c r="K42" s="41"/>
      <c r="L42" s="783"/>
      <c r="M42" s="784"/>
      <c r="N42" s="105"/>
    </row>
    <row r="43" spans="1:16" ht="15.75" thickBot="1">
      <c r="B43" s="759" t="s">
        <v>2072</v>
      </c>
      <c r="C43" s="760"/>
      <c r="D43" s="760"/>
      <c r="E43" s="760"/>
      <c r="F43" s="760"/>
      <c r="G43" s="760"/>
      <c r="H43" s="760"/>
      <c r="I43" s="760"/>
      <c r="J43" s="760"/>
      <c r="K43" s="760"/>
      <c r="L43" s="760"/>
      <c r="M43" s="761"/>
      <c r="N43" s="344">
        <f>SUM(N36:N42)</f>
        <v>469.42871250000002</v>
      </c>
    </row>
    <row r="44" spans="1:16">
      <c r="B44" s="235"/>
      <c r="C44" s="34"/>
      <c r="D44" s="34"/>
      <c r="E44" s="34"/>
      <c r="F44" s="34"/>
      <c r="G44" s="34"/>
      <c r="H44" s="34"/>
      <c r="I44" s="34"/>
      <c r="J44" s="34"/>
      <c r="K44" s="34"/>
      <c r="L44" s="34"/>
      <c r="M44" s="34"/>
      <c r="N44" s="35"/>
    </row>
    <row r="45" spans="1:16">
      <c r="B45" s="64" t="s">
        <v>2073</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750" t="s">
        <v>2063</v>
      </c>
      <c r="C47" s="751"/>
      <c r="D47" s="751"/>
      <c r="E47" s="751"/>
      <c r="F47" s="751"/>
      <c r="G47" s="751"/>
      <c r="H47" s="751"/>
      <c r="I47" s="752"/>
      <c r="J47" s="270" t="s">
        <v>2065</v>
      </c>
      <c r="K47" s="85" t="s">
        <v>2066</v>
      </c>
      <c r="L47" s="753" t="s">
        <v>2074</v>
      </c>
      <c r="M47" s="752"/>
      <c r="N47" s="86" t="s">
        <v>2071</v>
      </c>
    </row>
    <row r="48" spans="1:16">
      <c r="A48" s="108" t="s">
        <v>1436</v>
      </c>
      <c r="B48" s="43" t="str">
        <f>VLOOKUP(A48,MATERIALES!A5:D373,3,FALSE)</f>
        <v>Gravilla</v>
      </c>
      <c r="C48" s="236"/>
      <c r="D48" s="236"/>
      <c r="E48" s="236"/>
      <c r="F48" s="236"/>
      <c r="G48" s="236"/>
      <c r="H48" s="236"/>
      <c r="I48" s="223"/>
      <c r="J48" s="200" t="str">
        <f>VLOOKUP(A48,MATERIALES!A4:D640,2,FALSE)</f>
        <v>m3</v>
      </c>
      <c r="K48" s="237">
        <v>1.3</v>
      </c>
      <c r="L48" s="222"/>
      <c r="M48" s="352">
        <f>VLOOKUP(A48,MATERIALES!A5:D396,4,FALSE)</f>
        <v>49494.744052337766</v>
      </c>
      <c r="N48" s="227">
        <f>K48*M48</f>
        <v>64343.167268039098</v>
      </c>
    </row>
    <row r="49" spans="1:14">
      <c r="A49" s="108"/>
      <c r="B49" s="43"/>
      <c r="C49" s="371"/>
      <c r="D49" s="371"/>
      <c r="E49" s="371"/>
      <c r="F49" s="371"/>
      <c r="G49" s="371"/>
      <c r="H49" s="371"/>
      <c r="I49" s="371"/>
      <c r="J49" s="266"/>
      <c r="K49" s="347"/>
      <c r="L49" s="367"/>
      <c r="M49" s="352"/>
      <c r="N49" s="227"/>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A52" s="108"/>
      <c r="B52" s="43"/>
      <c r="C52" s="371"/>
      <c r="D52" s="371"/>
      <c r="E52" s="371"/>
      <c r="F52" s="371"/>
      <c r="G52" s="371"/>
      <c r="H52" s="371"/>
      <c r="I52" s="371"/>
      <c r="J52" s="266"/>
      <c r="K52" s="347"/>
      <c r="L52" s="367"/>
      <c r="M52" s="352"/>
      <c r="N52" s="227"/>
    </row>
    <row r="53" spans="1:14">
      <c r="A53" s="108"/>
      <c r="B53" s="43"/>
      <c r="C53" s="371"/>
      <c r="D53" s="371"/>
      <c r="E53" s="371"/>
      <c r="F53" s="371"/>
      <c r="G53" s="371"/>
      <c r="H53" s="371"/>
      <c r="I53" s="371"/>
      <c r="J53" s="266"/>
      <c r="K53" s="347"/>
      <c r="L53" s="367"/>
      <c r="M53" s="352"/>
      <c r="N53" s="227"/>
    </row>
    <row r="54" spans="1:14" ht="15.75" thickBot="1">
      <c r="B54" s="43"/>
      <c r="C54" s="265"/>
      <c r="D54" s="265"/>
      <c r="E54" s="265"/>
      <c r="F54" s="265"/>
      <c r="G54" s="265"/>
      <c r="H54" s="265"/>
      <c r="I54" s="265"/>
      <c r="J54" s="381"/>
      <c r="K54" s="124"/>
      <c r="L54" s="280"/>
      <c r="M54" s="352"/>
      <c r="N54" s="227"/>
    </row>
    <row r="55" spans="1:14" ht="15.75" thickBot="1">
      <c r="B55" s="759" t="s">
        <v>2072</v>
      </c>
      <c r="C55" s="760"/>
      <c r="D55" s="760"/>
      <c r="E55" s="760"/>
      <c r="F55" s="760"/>
      <c r="G55" s="760"/>
      <c r="H55" s="760"/>
      <c r="I55" s="760"/>
      <c r="J55" s="760"/>
      <c r="K55" s="760"/>
      <c r="L55" s="760"/>
      <c r="M55" s="761"/>
      <c r="N55" s="344">
        <f>SUM(N48:N54)</f>
        <v>64343.167268039098</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A60" t="s">
        <v>1894</v>
      </c>
      <c r="B60" s="46" t="str">
        <f>VLOOKUP(A60,TRANSPORTE!A5:D117,3,FALSE)</f>
        <v>Transporte de material seleccionado para relleno</v>
      </c>
      <c r="C60" s="272"/>
      <c r="D60" s="272"/>
      <c r="E60" s="272"/>
      <c r="F60" s="272"/>
      <c r="G60" s="272"/>
      <c r="H60" s="266" t="s">
        <v>2122</v>
      </c>
      <c r="I60" s="234">
        <v>1.3</v>
      </c>
      <c r="J60" s="241">
        <v>1</v>
      </c>
      <c r="K60" s="234">
        <f>I60*J60</f>
        <v>1.3</v>
      </c>
      <c r="L60" s="763">
        <f>VLOOKUP(A60,TRANSPORTE!A5:D117,4,FALSE)</f>
        <v>1355.0479121462611</v>
      </c>
      <c r="M60" s="764"/>
      <c r="N60" s="242">
        <f>K60*L60</f>
        <v>1761.5622857901394</v>
      </c>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f>N60+N61+N62+N63+N64</f>
        <v>1761.5622857901394</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788"/>
      <c r="N70" s="98" t="s">
        <v>2071</v>
      </c>
    </row>
    <row r="71" spans="1:15">
      <c r="A71" s="141" t="s">
        <v>708</v>
      </c>
      <c r="B71" s="49" t="str">
        <f>VLOOKUP(A71,'MANO DE OBRA'!A8:D68,3,FALSE)</f>
        <v>Obrero (3)</v>
      </c>
      <c r="C71" s="47"/>
      <c r="D71" s="47"/>
      <c r="E71" s="47"/>
      <c r="F71" s="47"/>
      <c r="G71" s="47"/>
      <c r="H71" s="47"/>
      <c r="I71" s="247">
        <f>K71/J71*100</f>
        <v>101498.09999999999</v>
      </c>
      <c r="J71" s="248">
        <v>185</v>
      </c>
      <c r="K71" s="249">
        <f>VLOOKUP(A71,'MANO DE OBRA'!A8:D99,4,FALSE)</f>
        <v>187771.48499999999</v>
      </c>
      <c r="L71" s="50"/>
      <c r="M71" s="380">
        <v>20</v>
      </c>
      <c r="N71" s="345">
        <f>K71/M71</f>
        <v>9388.5742499999997</v>
      </c>
      <c r="O71" s="106"/>
    </row>
    <row r="72" spans="1:15">
      <c r="A72" s="141"/>
      <c r="B72" s="49"/>
      <c r="C72" s="47"/>
      <c r="D72" s="47"/>
      <c r="E72" s="47"/>
      <c r="F72" s="47"/>
      <c r="G72" s="47"/>
      <c r="H72" s="47"/>
      <c r="I72" s="247"/>
      <c r="J72" s="248"/>
      <c r="K72" s="249"/>
      <c r="L72" s="50"/>
      <c r="M72" s="378"/>
      <c r="N72" s="345"/>
    </row>
    <row r="73" spans="1:15">
      <c r="B73" s="49"/>
      <c r="C73" s="47"/>
      <c r="D73" s="47"/>
      <c r="E73" s="47"/>
      <c r="F73" s="47"/>
      <c r="G73" s="47"/>
      <c r="H73" s="47"/>
      <c r="I73" s="234"/>
      <c r="J73" s="252"/>
      <c r="K73" s="253"/>
      <c r="L73" s="50"/>
      <c r="M73" s="255"/>
      <c r="N73" s="251"/>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125"/>
    </row>
    <row r="77" spans="1:15" ht="15.75" thickBot="1">
      <c r="B77" s="765" t="s">
        <v>2072</v>
      </c>
      <c r="C77" s="766"/>
      <c r="D77" s="766"/>
      <c r="E77" s="766"/>
      <c r="F77" s="766"/>
      <c r="G77" s="766"/>
      <c r="H77" s="766"/>
      <c r="I77" s="766"/>
      <c r="J77" s="766"/>
      <c r="K77" s="766"/>
      <c r="L77" s="766"/>
      <c r="M77" s="767"/>
      <c r="N77" s="401">
        <f>SUM(N71:N76)</f>
        <v>9388.5742499999997</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75962.732516329241</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15192.546503265849</v>
      </c>
      <c r="M84" s="794"/>
      <c r="N84" s="51"/>
    </row>
    <row r="85" spans="1:14">
      <c r="B85" s="89" t="s">
        <v>2090</v>
      </c>
      <c r="C85" s="90"/>
      <c r="D85" s="90"/>
      <c r="E85" s="90"/>
      <c r="F85" s="90"/>
      <c r="G85" s="90"/>
      <c r="H85" s="90"/>
      <c r="I85" s="87"/>
      <c r="J85" s="88"/>
      <c r="K85" s="259">
        <v>0.05</v>
      </c>
      <c r="L85" s="793">
        <f>N79*K85</f>
        <v>3798.1366258164621</v>
      </c>
      <c r="M85" s="794"/>
      <c r="N85" s="51"/>
    </row>
    <row r="86" spans="1:14" ht="15.75" thickBot="1">
      <c r="B86" s="91" t="s">
        <v>2091</v>
      </c>
      <c r="C86" s="92"/>
      <c r="D86" s="92"/>
      <c r="E86" s="92"/>
      <c r="F86" s="92"/>
      <c r="G86" s="92"/>
      <c r="H86" s="92"/>
      <c r="I86" s="93"/>
      <c r="J86" s="94"/>
      <c r="K86" s="260">
        <v>0.05</v>
      </c>
      <c r="L86" s="795">
        <f>N79*K86</f>
        <v>3798.1366258164621</v>
      </c>
      <c r="M86" s="796"/>
      <c r="N86" s="51"/>
    </row>
    <row r="87" spans="1:14" ht="15.75" thickBot="1">
      <c r="B87" s="759" t="s">
        <v>2072</v>
      </c>
      <c r="C87" s="760"/>
      <c r="D87" s="760"/>
      <c r="E87" s="760"/>
      <c r="F87" s="760"/>
      <c r="G87" s="760"/>
      <c r="H87" s="760"/>
      <c r="I87" s="760"/>
      <c r="J87" s="760"/>
      <c r="K87" s="760"/>
      <c r="L87" s="760"/>
      <c r="M87" s="761"/>
      <c r="N87" s="52">
        <f>L84+L85+L86</f>
        <v>22788.819754898774</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98751.552271228022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ColWidth="11.42578125"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9.25"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408</v>
      </c>
      <c r="C31" s="81" t="s">
        <v>2220</v>
      </c>
      <c r="D31" s="82"/>
      <c r="E31" s="82"/>
      <c r="F31" s="82"/>
      <c r="G31" s="82"/>
      <c r="H31" s="82"/>
      <c r="I31" s="82"/>
      <c r="J31" s="82"/>
      <c r="K31" s="394"/>
      <c r="L31" s="261" t="s">
        <v>24</v>
      </c>
      <c r="M31" s="180"/>
      <c r="N31" s="84"/>
    </row>
    <row r="32" spans="1:14" ht="6" customHeight="1">
      <c r="B32" s="95"/>
      <c r="C32" s="96"/>
      <c r="D32" s="96"/>
      <c r="E32" s="96"/>
      <c r="F32" s="96"/>
      <c r="G32" s="96"/>
      <c r="H32" s="96"/>
      <c r="I32" s="96"/>
      <c r="J32" s="96"/>
      <c r="K32" s="96"/>
      <c r="L32" s="96"/>
      <c r="M32" s="96"/>
      <c r="N32" s="97"/>
    </row>
    <row r="33" spans="1:16">
      <c r="B33" s="58" t="s">
        <v>2067</v>
      </c>
      <c r="C33" s="59"/>
      <c r="D33" s="59"/>
      <c r="E33" s="59"/>
      <c r="F33" s="59"/>
      <c r="G33" s="59"/>
      <c r="H33" s="59"/>
      <c r="I33" s="59"/>
      <c r="J33" s="59"/>
      <c r="K33" s="59"/>
      <c r="L33" s="59"/>
      <c r="M33" s="59"/>
      <c r="N33" s="60"/>
    </row>
    <row r="34" spans="1:16" ht="15.75" thickBot="1">
      <c r="B34" s="221"/>
      <c r="C34" s="61"/>
      <c r="D34" s="61"/>
      <c r="E34" s="61"/>
      <c r="F34" s="61"/>
      <c r="G34" s="61"/>
      <c r="H34" s="61"/>
      <c r="I34" s="62"/>
      <c r="J34" s="62"/>
      <c r="K34" s="61"/>
      <c r="L34" s="61"/>
      <c r="M34" s="61"/>
      <c r="N34" s="63"/>
    </row>
    <row r="35" spans="1:16">
      <c r="B35" s="740" t="s">
        <v>2063</v>
      </c>
      <c r="C35" s="741"/>
      <c r="D35" s="741"/>
      <c r="E35" s="741"/>
      <c r="F35" s="741"/>
      <c r="G35" s="741"/>
      <c r="H35" s="742"/>
      <c r="I35" s="743" t="s">
        <v>2068</v>
      </c>
      <c r="J35" s="744"/>
      <c r="K35" s="69" t="s">
        <v>2069</v>
      </c>
      <c r="L35" s="745" t="s">
        <v>2070</v>
      </c>
      <c r="M35" s="742"/>
      <c r="N35" s="70" t="s">
        <v>2071</v>
      </c>
    </row>
    <row r="36" spans="1:16">
      <c r="A36" s="113"/>
      <c r="B36" s="772"/>
      <c r="C36" s="773"/>
      <c r="D36" s="773"/>
      <c r="E36" s="773"/>
      <c r="F36" s="773"/>
      <c r="G36" s="773"/>
      <c r="H36" s="774"/>
      <c r="I36" s="222"/>
      <c r="J36" s="223"/>
      <c r="K36" s="224"/>
      <c r="L36" s="225"/>
      <c r="M36" s="291"/>
      <c r="N36" s="227"/>
      <c r="P36" s="106"/>
    </row>
    <row r="37" spans="1:16">
      <c r="A37" s="113"/>
      <c r="B37" s="772"/>
      <c r="C37" s="773"/>
      <c r="D37" s="773"/>
      <c r="E37" s="773"/>
      <c r="F37" s="773"/>
      <c r="G37" s="773"/>
      <c r="H37" s="774"/>
      <c r="I37" s="367"/>
      <c r="J37" s="368"/>
      <c r="K37" s="224"/>
      <c r="L37" s="290"/>
      <c r="M37" s="291"/>
      <c r="N37" s="227"/>
      <c r="P37" s="103"/>
    </row>
    <row r="38" spans="1:16">
      <c r="A38" s="113"/>
      <c r="B38" s="772"/>
      <c r="C38" s="773"/>
      <c r="D38" s="773"/>
      <c r="E38" s="773"/>
      <c r="F38" s="773"/>
      <c r="G38" s="773"/>
      <c r="H38" s="774"/>
      <c r="I38" s="283"/>
      <c r="J38" s="285"/>
      <c r="K38" s="224"/>
      <c r="L38" s="369"/>
      <c r="M38" s="370"/>
      <c r="N38" s="227"/>
      <c r="P38" s="106"/>
    </row>
    <row r="39" spans="1:16">
      <c r="B39" s="772"/>
      <c r="C39" s="773"/>
      <c r="D39" s="773"/>
      <c r="E39" s="773"/>
      <c r="F39" s="773"/>
      <c r="G39" s="773"/>
      <c r="H39" s="774"/>
      <c r="I39" s="36"/>
      <c r="J39" s="37"/>
      <c r="K39" s="224"/>
      <c r="L39" s="231"/>
      <c r="M39" s="291"/>
      <c r="N39" s="227"/>
      <c r="P39" s="106"/>
    </row>
    <row r="40" spans="1:16">
      <c r="B40" s="275"/>
      <c r="C40" s="276"/>
      <c r="D40" s="276"/>
      <c r="E40" s="276"/>
      <c r="F40" s="278"/>
      <c r="G40" s="278"/>
      <c r="H40" s="123"/>
      <c r="I40" s="36"/>
      <c r="J40" s="37"/>
      <c r="K40" s="224"/>
      <c r="L40" s="231"/>
      <c r="M40" s="232"/>
      <c r="N40" s="228"/>
      <c r="P40" s="103"/>
    </row>
    <row r="41" spans="1:16">
      <c r="B41" s="779" t="s">
        <v>2105</v>
      </c>
      <c r="C41" s="780"/>
      <c r="D41" s="780"/>
      <c r="E41" s="38"/>
      <c r="F41" s="39"/>
      <c r="G41" s="39"/>
      <c r="H41" s="40"/>
      <c r="I41" s="36"/>
      <c r="J41" s="37"/>
      <c r="K41" s="234"/>
      <c r="L41" s="231"/>
      <c r="M41" s="351">
        <v>0.05</v>
      </c>
      <c r="N41" s="295">
        <f>N77*M41</f>
        <v>312.95247499999999</v>
      </c>
      <c r="P41" s="106"/>
    </row>
    <row r="42" spans="1:16" ht="15.75" thickBot="1">
      <c r="B42" s="772"/>
      <c r="C42" s="773"/>
      <c r="D42" s="773"/>
      <c r="E42" s="773"/>
      <c r="F42" s="773"/>
      <c r="G42" s="773"/>
      <c r="H42" s="774"/>
      <c r="I42" s="781"/>
      <c r="J42" s="782"/>
      <c r="K42" s="41"/>
      <c r="L42" s="783"/>
      <c r="M42" s="784"/>
      <c r="N42" s="105"/>
    </row>
    <row r="43" spans="1:16" ht="15.75" thickBot="1">
      <c r="B43" s="759" t="s">
        <v>2072</v>
      </c>
      <c r="C43" s="760"/>
      <c r="D43" s="760"/>
      <c r="E43" s="760"/>
      <c r="F43" s="760"/>
      <c r="G43" s="760"/>
      <c r="H43" s="760"/>
      <c r="I43" s="760"/>
      <c r="J43" s="760"/>
      <c r="K43" s="760"/>
      <c r="L43" s="760"/>
      <c r="M43" s="761"/>
      <c r="N43" s="344">
        <f>SUM(N36:N42)</f>
        <v>312.95247499999999</v>
      </c>
    </row>
    <row r="44" spans="1:16">
      <c r="B44" s="235"/>
      <c r="C44" s="34"/>
      <c r="D44" s="34"/>
      <c r="E44" s="34"/>
      <c r="F44" s="34"/>
      <c r="G44" s="34"/>
      <c r="H44" s="34"/>
      <c r="I44" s="34"/>
      <c r="J44" s="34"/>
      <c r="K44" s="34"/>
      <c r="L44" s="34"/>
      <c r="M44" s="34"/>
      <c r="N44" s="35"/>
    </row>
    <row r="45" spans="1:16">
      <c r="B45" s="64" t="s">
        <v>2073</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750" t="s">
        <v>2063</v>
      </c>
      <c r="C47" s="751"/>
      <c r="D47" s="751"/>
      <c r="E47" s="751"/>
      <c r="F47" s="751"/>
      <c r="G47" s="751"/>
      <c r="H47" s="751"/>
      <c r="I47" s="752"/>
      <c r="J47" s="270" t="s">
        <v>2065</v>
      </c>
      <c r="K47" s="85" t="s">
        <v>2066</v>
      </c>
      <c r="L47" s="753" t="s">
        <v>2074</v>
      </c>
      <c r="M47" s="752"/>
      <c r="N47" s="86" t="s">
        <v>2071</v>
      </c>
    </row>
    <row r="48" spans="1:16">
      <c r="A48" s="108" t="s">
        <v>1173</v>
      </c>
      <c r="B48" s="43" t="str">
        <f>VLOOKUP(A48,MATERIALES!A5:D373,3,FALSE)</f>
        <v>Arena lavada</v>
      </c>
      <c r="C48" s="236"/>
      <c r="D48" s="236"/>
      <c r="E48" s="236"/>
      <c r="F48" s="236"/>
      <c r="G48" s="236"/>
      <c r="H48" s="236"/>
      <c r="I48" s="223"/>
      <c r="J48" s="200" t="str">
        <f>VLOOKUP(A48,MATERIALES!A4:D640,2,FALSE)</f>
        <v>m3</v>
      </c>
      <c r="K48" s="237">
        <v>1.3</v>
      </c>
      <c r="L48" s="222"/>
      <c r="M48" s="352">
        <f>VLOOKUP(A48,MATERIALES!A5:D396,4,FALSE)</f>
        <v>70430.365033705835</v>
      </c>
      <c r="N48" s="227">
        <f>K48*M48</f>
        <v>91559.474543817589</v>
      </c>
    </row>
    <row r="49" spans="1:14">
      <c r="A49" s="108"/>
      <c r="B49" s="43"/>
      <c r="C49" s="371"/>
      <c r="D49" s="371"/>
      <c r="E49" s="371"/>
      <c r="F49" s="371"/>
      <c r="G49" s="371"/>
      <c r="H49" s="371"/>
      <c r="I49" s="371"/>
      <c r="J49" s="266"/>
      <c r="K49" s="347"/>
      <c r="L49" s="367"/>
      <c r="M49" s="352"/>
      <c r="N49" s="227"/>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A52" s="108"/>
      <c r="B52" s="43"/>
      <c r="C52" s="371"/>
      <c r="D52" s="371"/>
      <c r="E52" s="371"/>
      <c r="F52" s="371"/>
      <c r="G52" s="371"/>
      <c r="H52" s="371"/>
      <c r="I52" s="371"/>
      <c r="J52" s="266"/>
      <c r="K52" s="347"/>
      <c r="L52" s="367"/>
      <c r="M52" s="352"/>
      <c r="N52" s="227"/>
    </row>
    <row r="53" spans="1:14">
      <c r="A53" s="108"/>
      <c r="B53" s="43"/>
      <c r="C53" s="371"/>
      <c r="D53" s="371"/>
      <c r="E53" s="371"/>
      <c r="F53" s="371"/>
      <c r="G53" s="371"/>
      <c r="H53" s="371"/>
      <c r="I53" s="371"/>
      <c r="J53" s="266"/>
      <c r="K53" s="347"/>
      <c r="L53" s="367"/>
      <c r="M53" s="352"/>
      <c r="N53" s="227"/>
    </row>
    <row r="54" spans="1:14" ht="15.75" thickBot="1">
      <c r="B54" s="43"/>
      <c r="C54" s="265"/>
      <c r="D54" s="265"/>
      <c r="E54" s="265"/>
      <c r="F54" s="265"/>
      <c r="G54" s="265"/>
      <c r="H54" s="265"/>
      <c r="I54" s="265"/>
      <c r="J54" s="381"/>
      <c r="K54" s="124"/>
      <c r="L54" s="280"/>
      <c r="M54" s="352"/>
      <c r="N54" s="227"/>
    </row>
    <row r="55" spans="1:14" ht="15.75" thickBot="1">
      <c r="B55" s="759" t="s">
        <v>2072</v>
      </c>
      <c r="C55" s="760"/>
      <c r="D55" s="760"/>
      <c r="E55" s="760"/>
      <c r="F55" s="760"/>
      <c r="G55" s="760"/>
      <c r="H55" s="760"/>
      <c r="I55" s="760"/>
      <c r="J55" s="760"/>
      <c r="K55" s="760"/>
      <c r="L55" s="760"/>
      <c r="M55" s="761"/>
      <c r="N55" s="344">
        <f>SUM(N48:N54)</f>
        <v>91559.474543817589</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A60" t="s">
        <v>1894</v>
      </c>
      <c r="B60" s="46" t="str">
        <f>VLOOKUP(A60,TRANSPORTE!A5:D117,3,FALSE)</f>
        <v>Transporte de material seleccionado para relleno</v>
      </c>
      <c r="C60" s="272"/>
      <c r="D60" s="272"/>
      <c r="E60" s="272"/>
      <c r="F60" s="272"/>
      <c r="G60" s="272"/>
      <c r="H60" s="266" t="s">
        <v>2122</v>
      </c>
      <c r="I60" s="234">
        <v>1.3</v>
      </c>
      <c r="J60" s="241">
        <v>1</v>
      </c>
      <c r="K60" s="234">
        <f>I60*J60</f>
        <v>1.3</v>
      </c>
      <c r="L60" s="763">
        <f>VLOOKUP(A60,TRANSPORTE!A5:D117,4,FALSE)</f>
        <v>1355.0479121462611</v>
      </c>
      <c r="M60" s="764"/>
      <c r="N60" s="242">
        <f>K60*L60</f>
        <v>1761.5622857901394</v>
      </c>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f>N60+N61+N62+N63+N64</f>
        <v>1761.5622857901394</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788"/>
      <c r="N70" s="98" t="s">
        <v>2071</v>
      </c>
    </row>
    <row r="71" spans="1:15">
      <c r="A71" s="141" t="s">
        <v>706</v>
      </c>
      <c r="B71" s="49" t="str">
        <f>VLOOKUP(A71,'MANO DE OBRA'!A8:D68,3,FALSE)</f>
        <v>Obrero (2)</v>
      </c>
      <c r="C71" s="47"/>
      <c r="D71" s="47"/>
      <c r="E71" s="47"/>
      <c r="F71" s="47"/>
      <c r="G71" s="47"/>
      <c r="H71" s="47"/>
      <c r="I71" s="247">
        <f>K71/J71*100</f>
        <v>67665.399999999994</v>
      </c>
      <c r="J71" s="248">
        <v>185</v>
      </c>
      <c r="K71" s="249">
        <f>VLOOKUP(A71,'MANO DE OBRA'!A8:D99,4,FALSE)</f>
        <v>125180.98999999999</v>
      </c>
      <c r="L71" s="50"/>
      <c r="M71" s="380">
        <v>20</v>
      </c>
      <c r="N71" s="345">
        <f>K71/M71</f>
        <v>6259.0494999999992</v>
      </c>
      <c r="O71" s="106"/>
    </row>
    <row r="72" spans="1:15">
      <c r="A72" s="141"/>
      <c r="B72" s="49"/>
      <c r="C72" s="47"/>
      <c r="D72" s="47"/>
      <c r="E72" s="47"/>
      <c r="F72" s="47"/>
      <c r="G72" s="47"/>
      <c r="H72" s="47"/>
      <c r="I72" s="247"/>
      <c r="J72" s="248"/>
      <c r="K72" s="249"/>
      <c r="L72" s="50"/>
      <c r="M72" s="378"/>
      <c r="N72" s="345"/>
    </row>
    <row r="73" spans="1:15">
      <c r="B73" s="49"/>
      <c r="C73" s="47"/>
      <c r="D73" s="47"/>
      <c r="E73" s="47"/>
      <c r="F73" s="47"/>
      <c r="G73" s="47"/>
      <c r="H73" s="47"/>
      <c r="I73" s="234"/>
      <c r="J73" s="252"/>
      <c r="K73" s="253"/>
      <c r="L73" s="50"/>
      <c r="M73" s="255"/>
      <c r="N73" s="251"/>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45"/>
    </row>
    <row r="77" spans="1:15" ht="15.75" thickBot="1">
      <c r="B77" s="765" t="s">
        <v>2072</v>
      </c>
      <c r="C77" s="766"/>
      <c r="D77" s="766"/>
      <c r="E77" s="766"/>
      <c r="F77" s="766"/>
      <c r="G77" s="766"/>
      <c r="H77" s="766"/>
      <c r="I77" s="766"/>
      <c r="J77" s="766"/>
      <c r="K77" s="766"/>
      <c r="L77" s="766"/>
      <c r="M77" s="767"/>
      <c r="N77" s="256">
        <f>SUM(N71:N76)</f>
        <v>6259.0494999999992</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99893.038804607713</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19978.607760921543</v>
      </c>
      <c r="M84" s="794"/>
      <c r="N84" s="51"/>
    </row>
    <row r="85" spans="1:14">
      <c r="B85" s="89" t="s">
        <v>2090</v>
      </c>
      <c r="C85" s="90"/>
      <c r="D85" s="90"/>
      <c r="E85" s="90"/>
      <c r="F85" s="90"/>
      <c r="G85" s="90"/>
      <c r="H85" s="90"/>
      <c r="I85" s="87"/>
      <c r="J85" s="88"/>
      <c r="K85" s="259">
        <v>0.05</v>
      </c>
      <c r="L85" s="793">
        <f>N79*K85</f>
        <v>4994.6519402303857</v>
      </c>
      <c r="M85" s="794"/>
      <c r="N85" s="51"/>
    </row>
    <row r="86" spans="1:14" ht="15.75" thickBot="1">
      <c r="B86" s="91" t="s">
        <v>2091</v>
      </c>
      <c r="C86" s="92"/>
      <c r="D86" s="92"/>
      <c r="E86" s="92"/>
      <c r="F86" s="92"/>
      <c r="G86" s="92"/>
      <c r="H86" s="92"/>
      <c r="I86" s="93"/>
      <c r="J86" s="94"/>
      <c r="K86" s="260">
        <v>0.05</v>
      </c>
      <c r="L86" s="795">
        <f>N79*K86</f>
        <v>4994.6519402303857</v>
      </c>
      <c r="M86" s="796"/>
      <c r="N86" s="51"/>
    </row>
    <row r="87" spans="1:14" ht="15.75" thickBot="1">
      <c r="B87" s="759" t="s">
        <v>2072</v>
      </c>
      <c r="C87" s="760"/>
      <c r="D87" s="760"/>
      <c r="E87" s="760"/>
      <c r="F87" s="760"/>
      <c r="G87" s="760"/>
      <c r="H87" s="760"/>
      <c r="I87" s="760"/>
      <c r="J87" s="760"/>
      <c r="K87" s="760"/>
      <c r="L87" s="760"/>
      <c r="M87" s="761"/>
      <c r="N87" s="52">
        <f>L84+L85+L86</f>
        <v>29967.911641382314</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129860.95044599002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29.25"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ColWidth="11.42578125"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410</v>
      </c>
      <c r="C31" s="81" t="s">
        <v>2221</v>
      </c>
      <c r="D31" s="82"/>
      <c r="E31" s="82"/>
      <c r="F31" s="82"/>
      <c r="G31" s="82"/>
      <c r="H31" s="82"/>
      <c r="I31" s="82"/>
      <c r="J31" s="82"/>
      <c r="K31" s="394"/>
      <c r="L31" s="261" t="s">
        <v>32</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909</v>
      </c>
      <c r="B36" s="772" t="str">
        <f>VLOOKUP(A36,EQUIPOS!A6:D154,3,FALSE)</f>
        <v xml:space="preserve">Formaleta metálica (concreto hidráulico)
</v>
      </c>
      <c r="C36" s="773"/>
      <c r="D36" s="773"/>
      <c r="E36" s="773"/>
      <c r="F36" s="773"/>
      <c r="G36" s="773"/>
      <c r="H36" s="774"/>
      <c r="I36" s="222"/>
      <c r="J36" s="223"/>
      <c r="K36" s="224">
        <f>VLOOKUP(A36,EQUIPOS!A6:D163,4,FALSE)</f>
        <v>2898.8140177564997</v>
      </c>
      <c r="L36" s="225"/>
      <c r="M36" s="226">
        <v>2</v>
      </c>
      <c r="N36" s="227">
        <f>K36/M36</f>
        <v>1449.4070088782498</v>
      </c>
    </row>
    <row r="37" spans="1:14">
      <c r="A37" s="113" t="s">
        <v>973</v>
      </c>
      <c r="B37" s="772" t="str">
        <f>VLOOKUP(A37,EQUIPOS!A7:D154,3,FALSE)</f>
        <v>Piloteadora potencia 250KW, RPM 1800, fuerza elevadora 200KN</v>
      </c>
      <c r="C37" s="773"/>
      <c r="D37" s="773"/>
      <c r="E37" s="773"/>
      <c r="F37" s="773"/>
      <c r="G37" s="773"/>
      <c r="H37" s="774"/>
      <c r="I37" s="367"/>
      <c r="J37" s="368"/>
      <c r="K37" s="224">
        <f>VLOOKUP(A37,EQUIPOS!A7:D164,4,FALSE)</f>
        <v>571774.67503718671</v>
      </c>
      <c r="L37" s="290"/>
      <c r="M37" s="291">
        <v>4</v>
      </c>
      <c r="N37" s="227">
        <f>K37/M37</f>
        <v>142943.66875929668</v>
      </c>
    </row>
    <row r="38" spans="1:14">
      <c r="A38" s="113" t="s">
        <v>1067</v>
      </c>
      <c r="B38" s="772" t="str">
        <f>VLOOKUP(A38,EQUIPOS!A8:D154,3,FALSE)</f>
        <v>Vibrador de concreto, Motor de 3 hp a 18.000 rpm Mangueras de 4 mt</v>
      </c>
      <c r="C38" s="773"/>
      <c r="D38" s="773"/>
      <c r="E38" s="773"/>
      <c r="F38" s="773"/>
      <c r="G38" s="773"/>
      <c r="H38" s="774"/>
      <c r="I38" s="283"/>
      <c r="J38" s="285"/>
      <c r="K38" s="224">
        <f>VLOOKUP(A38,EQUIPOS!A8:D165,4,FALSE)</f>
        <v>6671.1228334732732</v>
      </c>
      <c r="L38" s="369"/>
      <c r="M38" s="370">
        <v>2</v>
      </c>
      <c r="N38" s="227">
        <f>K38/M38</f>
        <v>3335.5614167366366</v>
      </c>
    </row>
    <row r="39" spans="1:14">
      <c r="B39" s="772"/>
      <c r="C39" s="773"/>
      <c r="D39" s="773"/>
      <c r="E39" s="778"/>
      <c r="F39" s="773"/>
      <c r="G39" s="773"/>
      <c r="H39" s="774"/>
      <c r="I39" s="36"/>
      <c r="J39" s="37"/>
      <c r="K39" s="229"/>
      <c r="L39" s="231"/>
      <c r="M39" s="232"/>
      <c r="N39" s="233"/>
    </row>
    <row r="40" spans="1:14">
      <c r="B40" s="779" t="s">
        <v>2105</v>
      </c>
      <c r="C40" s="780"/>
      <c r="D40" s="780"/>
      <c r="E40" s="38"/>
      <c r="F40" s="39"/>
      <c r="G40" s="39"/>
      <c r="H40" s="40"/>
      <c r="I40" s="36"/>
      <c r="J40" s="37"/>
      <c r="K40" s="234"/>
      <c r="L40" s="231"/>
      <c r="M40" s="351">
        <v>0.1</v>
      </c>
      <c r="N40" s="295">
        <f>N76*M40</f>
        <v>1381.7853224957469</v>
      </c>
    </row>
    <row r="41" spans="1:14" ht="15.75" thickBot="1">
      <c r="B41" s="772"/>
      <c r="C41" s="773"/>
      <c r="D41" s="773"/>
      <c r="E41" s="773"/>
      <c r="F41" s="773"/>
      <c r="G41" s="773"/>
      <c r="H41" s="774"/>
      <c r="I41" s="781"/>
      <c r="J41" s="782"/>
      <c r="K41" s="41"/>
      <c r="L41" s="783"/>
      <c r="M41" s="784"/>
      <c r="N41" s="105"/>
    </row>
    <row r="42" spans="1:14" ht="15.75" thickBot="1">
      <c r="B42" s="759" t="s">
        <v>2072</v>
      </c>
      <c r="C42" s="760"/>
      <c r="D42" s="760"/>
      <c r="E42" s="760"/>
      <c r="F42" s="760"/>
      <c r="G42" s="760"/>
      <c r="H42" s="760"/>
      <c r="I42" s="760"/>
      <c r="J42" s="760"/>
      <c r="K42" s="760"/>
      <c r="L42" s="760"/>
      <c r="M42" s="761"/>
      <c r="N42" s="344">
        <f>SUM(N36:N41)</f>
        <v>149110.42250740729</v>
      </c>
    </row>
    <row r="43" spans="1:14">
      <c r="B43" s="235"/>
      <c r="C43" s="34"/>
      <c r="D43" s="34"/>
      <c r="E43" s="34"/>
      <c r="F43" s="34"/>
      <c r="G43" s="34"/>
      <c r="H43" s="34"/>
      <c r="I43" s="34"/>
      <c r="J43" s="34"/>
      <c r="K43" s="34"/>
      <c r="L43" s="34"/>
      <c r="M43" s="34"/>
      <c r="N43" s="35"/>
    </row>
    <row r="44" spans="1:14">
      <c r="B44" s="64" t="s">
        <v>2073</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750" t="s">
        <v>2063</v>
      </c>
      <c r="C46" s="751"/>
      <c r="D46" s="751"/>
      <c r="E46" s="751"/>
      <c r="F46" s="751"/>
      <c r="G46" s="751"/>
      <c r="H46" s="751"/>
      <c r="I46" s="752"/>
      <c r="J46" s="270" t="s">
        <v>2065</v>
      </c>
      <c r="K46" s="85" t="s">
        <v>2066</v>
      </c>
      <c r="L46" s="753" t="s">
        <v>2074</v>
      </c>
      <c r="M46" s="752"/>
      <c r="N46" s="86" t="s">
        <v>2071</v>
      </c>
    </row>
    <row r="47" spans="1:14">
      <c r="A47" s="108" t="s">
        <v>1086</v>
      </c>
      <c r="B47" s="43" t="str">
        <f>VLOOKUP(A47,MATERIALES!A5:D373,3,FALSE)</f>
        <v>Acero PDR-60</v>
      </c>
      <c r="C47" s="236"/>
      <c r="D47" s="236"/>
      <c r="E47" s="236"/>
      <c r="F47" s="236"/>
      <c r="G47" s="236"/>
      <c r="H47" s="236"/>
      <c r="I47" s="223"/>
      <c r="J47" s="200" t="str">
        <f>VLOOKUP(A47,MATERIALES!A3:D639,2,FALSE)</f>
        <v>kg</v>
      </c>
      <c r="K47" s="357">
        <v>11.875220230569418</v>
      </c>
      <c r="L47" s="222"/>
      <c r="M47" s="352">
        <f>VLOOKUP(A47,MATERIALES!A5:D396,4,FALSE)</f>
        <v>3713.4124761898465</v>
      </c>
      <c r="N47" s="227">
        <f>K47*M47</f>
        <v>44097.590961698545</v>
      </c>
    </row>
    <row r="48" spans="1:14">
      <c r="A48" s="108" t="s">
        <v>1092</v>
      </c>
      <c r="B48" s="43" t="str">
        <f>VLOOKUP(A48,MATERIALES!A6:D373,3,FALSE)</f>
        <v>Aditivo curador</v>
      </c>
      <c r="C48" s="371"/>
      <c r="D48" s="371"/>
      <c r="E48" s="371"/>
      <c r="F48" s="371"/>
      <c r="G48" s="371"/>
      <c r="H48" s="371"/>
      <c r="I48" s="371"/>
      <c r="J48" s="266" t="str">
        <f>VLOOKUP(A48,MATERIALES!A4:D640,2,FALSE)</f>
        <v>kg</v>
      </c>
      <c r="K48" s="347">
        <v>0.5</v>
      </c>
      <c r="L48" s="367"/>
      <c r="M48" s="352">
        <f>VLOOKUP(A48,MATERIALES!A6:D397,4,FALSE)</f>
        <v>7996.0120297247558</v>
      </c>
      <c r="N48" s="227">
        <f>K48*M48</f>
        <v>3998.0060148623779</v>
      </c>
    </row>
    <row r="49" spans="1:14">
      <c r="A49" s="108" t="s">
        <v>1145</v>
      </c>
      <c r="B49" s="43" t="str">
        <f>VLOOKUP(A49,MATERIALES!A6:D373,3,FALSE)</f>
        <v>Alambre negro para amarre calibre 18</v>
      </c>
      <c r="C49" s="371"/>
      <c r="D49" s="371"/>
      <c r="E49" s="371"/>
      <c r="F49" s="371"/>
      <c r="G49" s="371"/>
      <c r="H49" s="371"/>
      <c r="I49" s="371"/>
      <c r="J49" s="267" t="str">
        <f>VLOOKUP(A49,MATERIALES!A5:D641,2,FALSE)</f>
        <v>kg</v>
      </c>
      <c r="K49" s="347">
        <v>0.5</v>
      </c>
      <c r="L49" s="367"/>
      <c r="M49" s="352">
        <f>VLOOKUP(A49,MATERIALES!A6:D398,4,FALSE)</f>
        <v>5651.7227696204654</v>
      </c>
      <c r="N49" s="227">
        <f>K49*M49</f>
        <v>2825.8613848102327</v>
      </c>
    </row>
    <row r="50" spans="1:14">
      <c r="A50" s="108" t="s">
        <v>1284</v>
      </c>
      <c r="B50" s="43" t="str">
        <f>VLOOKUP(A50,MATERIALES!A6:D373,3,FALSE)</f>
        <v>Concreto Resistencia  28 (Mpa)</v>
      </c>
      <c r="C50" s="371"/>
      <c r="D50" s="371"/>
      <c r="E50" s="371"/>
      <c r="F50" s="371"/>
      <c r="G50" s="371"/>
      <c r="H50" s="371"/>
      <c r="I50" s="371"/>
      <c r="J50" s="267" t="str">
        <f>VLOOKUP(A50,MATERIALES!A6:D642,2,FALSE)</f>
        <v>m3</v>
      </c>
      <c r="K50" s="382">
        <v>0.13194689145077132</v>
      </c>
      <c r="L50" s="367"/>
      <c r="M50" s="352">
        <f>VLOOKUP(A50,MATERIALES!A6:D399,4,FALSE)</f>
        <v>531924.05123666534</v>
      </c>
      <c r="N50" s="227">
        <f>K50*M50</f>
        <v>70185.72504857881</v>
      </c>
    </row>
    <row r="51" spans="1:14">
      <c r="A51" s="108"/>
      <c r="B51" s="43"/>
      <c r="C51" s="371"/>
      <c r="D51" s="371"/>
      <c r="E51" s="371"/>
      <c r="F51" s="371"/>
      <c r="G51" s="371"/>
      <c r="H51" s="371"/>
      <c r="I51" s="371"/>
      <c r="J51" s="267"/>
      <c r="K51" s="347"/>
      <c r="L51" s="367"/>
      <c r="M51" s="352"/>
      <c r="N51" s="227"/>
    </row>
    <row r="52" spans="1:14">
      <c r="A52" s="108"/>
      <c r="B52" s="43"/>
      <c r="C52" s="371"/>
      <c r="D52" s="371"/>
      <c r="E52" s="371"/>
      <c r="F52" s="371"/>
      <c r="G52" s="371"/>
      <c r="H52" s="371"/>
      <c r="I52" s="371"/>
      <c r="J52" s="266"/>
      <c r="K52" s="347"/>
      <c r="L52" s="367"/>
      <c r="M52" s="352"/>
      <c r="N52" s="227"/>
    </row>
    <row r="53" spans="1:14" ht="15.75" thickBot="1">
      <c r="B53" s="43"/>
      <c r="C53" s="265"/>
      <c r="D53" s="265"/>
      <c r="E53" s="265"/>
      <c r="F53" s="265"/>
      <c r="G53" s="265"/>
      <c r="H53" s="265"/>
      <c r="I53" s="265"/>
      <c r="J53" s="381"/>
      <c r="K53" s="124"/>
      <c r="L53" s="280"/>
      <c r="M53" s="352"/>
      <c r="N53" s="227"/>
    </row>
    <row r="54" spans="1:14" ht="15.75" thickBot="1">
      <c r="B54" s="759" t="s">
        <v>2072</v>
      </c>
      <c r="C54" s="760"/>
      <c r="D54" s="760"/>
      <c r="E54" s="760"/>
      <c r="F54" s="760"/>
      <c r="G54" s="760"/>
      <c r="H54" s="760"/>
      <c r="I54" s="760"/>
      <c r="J54" s="760"/>
      <c r="K54" s="760"/>
      <c r="L54" s="760"/>
      <c r="M54" s="761"/>
      <c r="N54" s="344">
        <f>SUM(N47:N53)</f>
        <v>121107.18340994997</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1985</v>
      </c>
      <c r="B59" s="46" t="str">
        <f>VLOOKUP(A59,TRANSPORTE!A5:D117,3,FALSE)</f>
        <v>Equipo de Transporte (Camiones Grúas</v>
      </c>
      <c r="C59" s="272"/>
      <c r="D59" s="272"/>
      <c r="E59" s="272"/>
      <c r="F59" s="272"/>
      <c r="G59" s="272"/>
      <c r="H59" s="266" t="s">
        <v>2122</v>
      </c>
      <c r="I59" s="234">
        <v>0.05</v>
      </c>
      <c r="J59" s="241">
        <v>1</v>
      </c>
      <c r="K59" s="234">
        <f>I59*J59</f>
        <v>0.05</v>
      </c>
      <c r="L59" s="763">
        <f>VLOOKUP(A59,TRANSPORTE!A5:D117,4,FALSE)</f>
        <v>59.134582239234511</v>
      </c>
      <c r="M59" s="764"/>
      <c r="N59" s="242">
        <f>K59*L59</f>
        <v>2.9567291119617258</v>
      </c>
    </row>
    <row r="60" spans="1:14">
      <c r="B60" s="46"/>
      <c r="C60" s="47"/>
      <c r="D60" s="47"/>
      <c r="E60" s="47"/>
      <c r="F60" s="47"/>
      <c r="G60" s="47"/>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2.9567291119617258</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s="141" t="s">
        <v>706</v>
      </c>
      <c r="B70" s="49" t="str">
        <f>VLOOKUP(A70,'MANO DE OBRA'!A8:D68,3,FALSE)</f>
        <v>Obrero (2)</v>
      </c>
      <c r="C70" s="47"/>
      <c r="D70" s="47"/>
      <c r="E70" s="47"/>
      <c r="F70" s="47"/>
      <c r="G70" s="47"/>
      <c r="H70" s="47"/>
      <c r="I70" s="247">
        <f>K70/J70*100</f>
        <v>67665.399999999994</v>
      </c>
      <c r="J70" s="248">
        <v>185</v>
      </c>
      <c r="K70" s="249">
        <f>VLOOKUP(A70,'MANO DE OBRA'!A8:D99,4,FALSE)</f>
        <v>125180.98999999999</v>
      </c>
      <c r="L70" s="50"/>
      <c r="M70" s="380">
        <v>47.058819999999997</v>
      </c>
      <c r="N70" s="345">
        <f>K70/M70</f>
        <v>2660.096237007218</v>
      </c>
      <c r="O70" s="106"/>
    </row>
    <row r="71" spans="1:15">
      <c r="A71" s="141" t="s">
        <v>710</v>
      </c>
      <c r="B71" s="49" t="str">
        <f>VLOOKUP(A71,'MANO DE OBRA'!A8:D69,3,FALSE)</f>
        <v>Obrero (4)</v>
      </c>
      <c r="C71" s="47"/>
      <c r="D71" s="47"/>
      <c r="E71" s="47"/>
      <c r="F71" s="47"/>
      <c r="G71" s="47"/>
      <c r="H71" s="47"/>
      <c r="I71" s="247">
        <f>K71/J71*100</f>
        <v>135330.79999999999</v>
      </c>
      <c r="J71" s="248">
        <v>185</v>
      </c>
      <c r="K71" s="249">
        <f>VLOOKUP(A71,'MANO DE OBRA'!A8:D100,4,FALSE)</f>
        <v>250361.97999999998</v>
      </c>
      <c r="L71" s="50"/>
      <c r="M71" s="378">
        <v>32</v>
      </c>
      <c r="N71" s="345">
        <f>K71/M71</f>
        <v>7823.8118749999994</v>
      </c>
    </row>
    <row r="72" spans="1:15">
      <c r="A72" t="s">
        <v>728</v>
      </c>
      <c r="B72" s="49" t="str">
        <f>VLOOKUP(A72,'MANO DE OBRA'!A9:D70,3,FALSE)</f>
        <v>Oficial</v>
      </c>
      <c r="C72" s="47"/>
      <c r="D72" s="47"/>
      <c r="E72" s="47"/>
      <c r="F72" s="47"/>
      <c r="G72" s="47"/>
      <c r="H72" s="47"/>
      <c r="I72" s="247">
        <f>K72/J72*100</f>
        <v>57668.23979157189</v>
      </c>
      <c r="J72" s="248">
        <v>185</v>
      </c>
      <c r="K72" s="249">
        <f>VLOOKUP(A72,'MANO DE OBRA'!A9:D101,4,FALSE)</f>
        <v>106686.24361440798</v>
      </c>
      <c r="L72" s="50"/>
      <c r="M72" s="255">
        <v>32</v>
      </c>
      <c r="N72" s="345">
        <f>K72/M72</f>
        <v>3333.9451129502495</v>
      </c>
    </row>
    <row r="73" spans="1:15">
      <c r="B73" s="49"/>
      <c r="C73" s="47"/>
      <c r="D73" s="47"/>
      <c r="E73" s="47"/>
      <c r="F73" s="47"/>
      <c r="G73" s="47"/>
      <c r="H73" s="47"/>
      <c r="I73" s="234"/>
      <c r="J73" s="252"/>
      <c r="K73" s="249"/>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SUM(N70:N75)</f>
        <v>13817.853224957467</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N42+N54+N65+N76</f>
        <v>284038.4158714267</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56807.683174285339</v>
      </c>
      <c r="M83" s="794"/>
      <c r="N83" s="51"/>
    </row>
    <row r="84" spans="1:14">
      <c r="B84" s="89" t="s">
        <v>2090</v>
      </c>
      <c r="C84" s="90"/>
      <c r="D84" s="90"/>
      <c r="E84" s="90"/>
      <c r="F84" s="90"/>
      <c r="G84" s="90"/>
      <c r="H84" s="90"/>
      <c r="I84" s="87"/>
      <c r="J84" s="88"/>
      <c r="K84" s="259">
        <v>0.05</v>
      </c>
      <c r="L84" s="793">
        <f>N78*K84</f>
        <v>14201.920793571335</v>
      </c>
      <c r="M84" s="794"/>
      <c r="N84" s="51"/>
    </row>
    <row r="85" spans="1:14" ht="15.75" thickBot="1">
      <c r="B85" s="91" t="s">
        <v>2091</v>
      </c>
      <c r="C85" s="92"/>
      <c r="D85" s="92"/>
      <c r="E85" s="92"/>
      <c r="F85" s="92"/>
      <c r="G85" s="92"/>
      <c r="H85" s="92"/>
      <c r="I85" s="93"/>
      <c r="J85" s="94"/>
      <c r="K85" s="260">
        <v>0.05</v>
      </c>
      <c r="L85" s="795">
        <f>N78*K85</f>
        <v>14201.920793571335</v>
      </c>
      <c r="M85" s="796"/>
      <c r="N85" s="51"/>
    </row>
    <row r="86" spans="1:14" ht="15.75" thickBot="1">
      <c r="B86" s="759" t="s">
        <v>2072</v>
      </c>
      <c r="C86" s="760"/>
      <c r="D86" s="760"/>
      <c r="E86" s="760"/>
      <c r="F86" s="760"/>
      <c r="G86" s="760"/>
      <c r="H86" s="760"/>
      <c r="I86" s="760"/>
      <c r="J86" s="760"/>
      <c r="K86" s="760"/>
      <c r="L86" s="760"/>
      <c r="M86" s="761"/>
      <c r="N86" s="52">
        <f>L83+L84+L85</f>
        <v>85211.524761428009</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369249.9406328547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15" customHeight="1">
      <c r="B107" s="800" t="s">
        <v>2100</v>
      </c>
      <c r="C107" s="801"/>
      <c r="D107" s="801"/>
      <c r="E107" s="801"/>
      <c r="F107" s="801"/>
      <c r="G107" s="801"/>
      <c r="H107" s="801"/>
      <c r="I107" s="801"/>
      <c r="J107" s="801"/>
      <c r="K107" s="801"/>
      <c r="L107" s="801"/>
      <c r="M107" s="801"/>
      <c r="N107" s="802"/>
    </row>
    <row r="108" spans="2:14" ht="30.75" customHeight="1">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ColWidth="11.42578125"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thickBo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412</v>
      </c>
      <c r="C31" s="81" t="s">
        <v>2222</v>
      </c>
      <c r="D31" s="82"/>
      <c r="E31" s="82"/>
      <c r="F31" s="82"/>
      <c r="G31" s="82"/>
      <c r="H31" s="82"/>
      <c r="I31" s="82"/>
      <c r="J31" s="82"/>
      <c r="K31" s="394"/>
      <c r="L31" s="261" t="s">
        <v>32</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909</v>
      </c>
      <c r="B36" s="772" t="str">
        <f>VLOOKUP(A36,EQUIPOS!A6:D154,3,FALSE)</f>
        <v xml:space="preserve">Formaleta metálica (concreto hidráulico)
</v>
      </c>
      <c r="C36" s="773"/>
      <c r="D36" s="773"/>
      <c r="E36" s="773"/>
      <c r="F36" s="773"/>
      <c r="G36" s="773"/>
      <c r="H36" s="774"/>
      <c r="I36" s="222"/>
      <c r="J36" s="223"/>
      <c r="K36" s="224">
        <f>VLOOKUP(A36,EQUIPOS!A6:D163,4,FALSE)</f>
        <v>2898.8140177564997</v>
      </c>
      <c r="L36" s="225"/>
      <c r="M36" s="226">
        <v>2</v>
      </c>
      <c r="N36" s="227">
        <f>K36/M36</f>
        <v>1449.4070088782498</v>
      </c>
    </row>
    <row r="37" spans="1:14">
      <c r="A37" s="113" t="s">
        <v>973</v>
      </c>
      <c r="B37" s="772" t="str">
        <f>VLOOKUP(A37,EQUIPOS!A7:D154,3,FALSE)</f>
        <v>Piloteadora potencia 250KW, RPM 1800, fuerza elevadora 200KN</v>
      </c>
      <c r="C37" s="773"/>
      <c r="D37" s="773"/>
      <c r="E37" s="773"/>
      <c r="F37" s="773"/>
      <c r="G37" s="773"/>
      <c r="H37" s="774"/>
      <c r="I37" s="367"/>
      <c r="J37" s="368"/>
      <c r="K37" s="224">
        <f>VLOOKUP(A37,EQUIPOS!A7:D164,4,FALSE)</f>
        <v>571774.67503718671</v>
      </c>
      <c r="L37" s="290"/>
      <c r="M37" s="291">
        <v>4</v>
      </c>
      <c r="N37" s="227">
        <f>K37/M37</f>
        <v>142943.66875929668</v>
      </c>
    </row>
    <row r="38" spans="1:14">
      <c r="A38" s="113" t="s">
        <v>1067</v>
      </c>
      <c r="B38" s="772" t="str">
        <f>VLOOKUP(A38,EQUIPOS!A8:D154,3,FALSE)</f>
        <v>Vibrador de concreto, Motor de 3 hp a 18.000 rpm Mangueras de 4 mt</v>
      </c>
      <c r="C38" s="773"/>
      <c r="D38" s="773"/>
      <c r="E38" s="773"/>
      <c r="F38" s="773"/>
      <c r="G38" s="773"/>
      <c r="H38" s="774"/>
      <c r="I38" s="283"/>
      <c r="J38" s="285"/>
      <c r="K38" s="224">
        <f>VLOOKUP(A38,EQUIPOS!A8:D165,4,FALSE)</f>
        <v>6671.1228334732732</v>
      </c>
      <c r="L38" s="369"/>
      <c r="M38" s="370">
        <v>2</v>
      </c>
      <c r="N38" s="227">
        <f>K38/M38</f>
        <v>3335.5614167366366</v>
      </c>
    </row>
    <row r="39" spans="1:14">
      <c r="B39" s="772"/>
      <c r="C39" s="773"/>
      <c r="D39" s="773"/>
      <c r="E39" s="778"/>
      <c r="F39" s="773"/>
      <c r="G39" s="773"/>
      <c r="H39" s="774"/>
      <c r="I39" s="36"/>
      <c r="J39" s="37"/>
      <c r="K39" s="229"/>
      <c r="L39" s="231"/>
      <c r="M39" s="232"/>
      <c r="N39" s="233"/>
    </row>
    <row r="40" spans="1:14">
      <c r="B40" s="779" t="s">
        <v>2105</v>
      </c>
      <c r="C40" s="780"/>
      <c r="D40" s="780"/>
      <c r="E40" s="38"/>
      <c r="F40" s="39"/>
      <c r="G40" s="39"/>
      <c r="H40" s="40"/>
      <c r="I40" s="36"/>
      <c r="J40" s="37"/>
      <c r="K40" s="234"/>
      <c r="L40" s="231"/>
      <c r="M40" s="351">
        <v>0.1</v>
      </c>
      <c r="N40" s="295">
        <f>N76*M40</f>
        <v>1381.7853224957469</v>
      </c>
    </row>
    <row r="41" spans="1:14" ht="15.75" thickBot="1">
      <c r="B41" s="772"/>
      <c r="C41" s="773"/>
      <c r="D41" s="773"/>
      <c r="E41" s="773"/>
      <c r="F41" s="773"/>
      <c r="G41" s="773"/>
      <c r="H41" s="774"/>
      <c r="I41" s="781"/>
      <c r="J41" s="782"/>
      <c r="K41" s="41"/>
      <c r="L41" s="783"/>
      <c r="M41" s="784"/>
      <c r="N41" s="105"/>
    </row>
    <row r="42" spans="1:14" ht="15.75" thickBot="1">
      <c r="B42" s="759" t="s">
        <v>2072</v>
      </c>
      <c r="C42" s="760"/>
      <c r="D42" s="760"/>
      <c r="E42" s="760"/>
      <c r="F42" s="760"/>
      <c r="G42" s="760"/>
      <c r="H42" s="760"/>
      <c r="I42" s="760"/>
      <c r="J42" s="760"/>
      <c r="K42" s="760"/>
      <c r="L42" s="760"/>
      <c r="M42" s="761"/>
      <c r="N42" s="344">
        <f>SUM(N36:N41)</f>
        <v>149110.42250740729</v>
      </c>
    </row>
    <row r="43" spans="1:14">
      <c r="B43" s="235"/>
      <c r="C43" s="34"/>
      <c r="D43" s="34"/>
      <c r="E43" s="34"/>
      <c r="F43" s="34"/>
      <c r="G43" s="34"/>
      <c r="H43" s="34"/>
      <c r="I43" s="34"/>
      <c r="J43" s="34"/>
      <c r="K43" s="34"/>
      <c r="L43" s="34"/>
      <c r="M43" s="34"/>
      <c r="N43" s="35"/>
    </row>
    <row r="44" spans="1:14">
      <c r="B44" s="64" t="s">
        <v>2073</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750" t="s">
        <v>2063</v>
      </c>
      <c r="C46" s="751"/>
      <c r="D46" s="751"/>
      <c r="E46" s="751"/>
      <c r="F46" s="751"/>
      <c r="G46" s="751"/>
      <c r="H46" s="751"/>
      <c r="I46" s="752"/>
      <c r="J46" s="270" t="s">
        <v>2065</v>
      </c>
      <c r="K46" s="85" t="s">
        <v>2066</v>
      </c>
      <c r="L46" s="753" t="s">
        <v>2074</v>
      </c>
      <c r="M46" s="752"/>
      <c r="N46" s="86" t="s">
        <v>2071</v>
      </c>
    </row>
    <row r="47" spans="1:14">
      <c r="A47" s="108" t="s">
        <v>1086</v>
      </c>
      <c r="B47" s="43" t="str">
        <f>VLOOKUP(A47,MATERIALES!A5:D373,3,FALSE)</f>
        <v>Acero PDR-60</v>
      </c>
      <c r="C47" s="236"/>
      <c r="D47" s="236"/>
      <c r="E47" s="236"/>
      <c r="F47" s="236"/>
      <c r="G47" s="236"/>
      <c r="H47" s="236"/>
      <c r="I47" s="223"/>
      <c r="J47" s="200" t="str">
        <f>VLOOKUP(A47,MATERIALES!A3:D639,2,FALSE)</f>
        <v>kg</v>
      </c>
      <c r="K47" s="357">
        <v>11.875220230569418</v>
      </c>
      <c r="L47" s="222"/>
      <c r="M47" s="352">
        <f>VLOOKUP(A47,MATERIALES!A5:D396,4,FALSE)</f>
        <v>3713.4124761898465</v>
      </c>
      <c r="N47" s="227">
        <f>K47*M47</f>
        <v>44097.590961698545</v>
      </c>
    </row>
    <row r="48" spans="1:14">
      <c r="A48" s="108" t="s">
        <v>1092</v>
      </c>
      <c r="B48" s="43" t="str">
        <f>VLOOKUP(A48,MATERIALES!A6:D373,3,FALSE)</f>
        <v>Aditivo curador</v>
      </c>
      <c r="C48" s="371"/>
      <c r="D48" s="371"/>
      <c r="E48" s="371"/>
      <c r="F48" s="371"/>
      <c r="G48" s="371"/>
      <c r="H48" s="371"/>
      <c r="I48" s="371"/>
      <c r="J48" s="266" t="str">
        <f>VLOOKUP(A48,MATERIALES!A4:D640,2,FALSE)</f>
        <v>kg</v>
      </c>
      <c r="K48" s="347">
        <v>0.5</v>
      </c>
      <c r="L48" s="367"/>
      <c r="M48" s="352">
        <f>VLOOKUP(A48,MATERIALES!A6:D397,4,FALSE)</f>
        <v>7996.0120297247558</v>
      </c>
      <c r="N48" s="227">
        <f>K48*M48</f>
        <v>3998.0060148623779</v>
      </c>
    </row>
    <row r="49" spans="1:14">
      <c r="A49" s="108" t="s">
        <v>1145</v>
      </c>
      <c r="B49" s="43" t="str">
        <f>VLOOKUP(A49,MATERIALES!A6:D373,3,FALSE)</f>
        <v>Alambre negro para amarre calibre 18</v>
      </c>
      <c r="C49" s="371"/>
      <c r="D49" s="371"/>
      <c r="E49" s="371"/>
      <c r="F49" s="371"/>
      <c r="G49" s="371"/>
      <c r="H49" s="371"/>
      <c r="I49" s="371"/>
      <c r="J49" s="267" t="str">
        <f>VLOOKUP(A49,MATERIALES!A5:D641,2,FALSE)</f>
        <v>kg</v>
      </c>
      <c r="K49" s="347">
        <v>0.5</v>
      </c>
      <c r="L49" s="367"/>
      <c r="M49" s="352">
        <f>VLOOKUP(A49,MATERIALES!A6:D398,4,FALSE)</f>
        <v>5651.7227696204654</v>
      </c>
      <c r="N49" s="227">
        <f>K49*M49</f>
        <v>2825.8613848102327</v>
      </c>
    </row>
    <row r="50" spans="1:14">
      <c r="A50" s="108" t="s">
        <v>1284</v>
      </c>
      <c r="B50" s="43" t="str">
        <f>VLOOKUP(A50,MATERIALES!A6:D373,3,FALSE)</f>
        <v>Concreto Resistencia  28 (Mpa)</v>
      </c>
      <c r="C50" s="371"/>
      <c r="D50" s="371"/>
      <c r="E50" s="371"/>
      <c r="F50" s="371"/>
      <c r="G50" s="371"/>
      <c r="H50" s="371"/>
      <c r="I50" s="371"/>
      <c r="J50" s="267" t="str">
        <f>VLOOKUP(A50,MATERIALES!A6:D642,2,FALSE)</f>
        <v>m3</v>
      </c>
      <c r="K50" s="382">
        <v>0.13194689145077132</v>
      </c>
      <c r="L50" s="367"/>
      <c r="M50" s="352">
        <f>VLOOKUP(A50,MATERIALES!A6:D399,4,FALSE)</f>
        <v>531924.05123666534</v>
      </c>
      <c r="N50" s="227">
        <f>K50*M50</f>
        <v>70185.72504857881</v>
      </c>
    </row>
    <row r="51" spans="1:14">
      <c r="A51" s="108"/>
      <c r="B51" s="43"/>
      <c r="C51" s="371"/>
      <c r="D51" s="371"/>
      <c r="E51" s="371"/>
      <c r="F51" s="371"/>
      <c r="G51" s="371"/>
      <c r="H51" s="371"/>
      <c r="I51" s="371"/>
      <c r="J51" s="267"/>
      <c r="K51" s="347"/>
      <c r="L51" s="367"/>
      <c r="M51" s="352"/>
      <c r="N51" s="227"/>
    </row>
    <row r="52" spans="1:14">
      <c r="A52" s="108"/>
      <c r="B52" s="43"/>
      <c r="C52" s="371"/>
      <c r="D52" s="371"/>
      <c r="E52" s="371"/>
      <c r="F52" s="371"/>
      <c r="G52" s="371"/>
      <c r="H52" s="371"/>
      <c r="I52" s="371"/>
      <c r="J52" s="266"/>
      <c r="K52" s="347"/>
      <c r="L52" s="367"/>
      <c r="M52" s="352"/>
      <c r="N52" s="227"/>
    </row>
    <row r="53" spans="1:14" ht="15.75" thickBot="1">
      <c r="B53" s="43"/>
      <c r="C53" s="265"/>
      <c r="D53" s="265"/>
      <c r="E53" s="265"/>
      <c r="F53" s="265"/>
      <c r="G53" s="265"/>
      <c r="H53" s="265"/>
      <c r="I53" s="265"/>
      <c r="J53" s="381"/>
      <c r="K53" s="124"/>
      <c r="L53" s="280"/>
      <c r="M53" s="352"/>
      <c r="N53" s="227"/>
    </row>
    <row r="54" spans="1:14" ht="15.75" thickBot="1">
      <c r="B54" s="759" t="s">
        <v>2072</v>
      </c>
      <c r="C54" s="760"/>
      <c r="D54" s="760"/>
      <c r="E54" s="760"/>
      <c r="F54" s="760"/>
      <c r="G54" s="760"/>
      <c r="H54" s="760"/>
      <c r="I54" s="760"/>
      <c r="J54" s="760"/>
      <c r="K54" s="760"/>
      <c r="L54" s="760"/>
      <c r="M54" s="761"/>
      <c r="N54" s="344">
        <f>SUM(N47:N53)</f>
        <v>121107.18340994997</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A59" t="s">
        <v>1985</v>
      </c>
      <c r="B59" s="46" t="str">
        <f>VLOOKUP(A59,TRANSPORTE!A5:D117,3,FALSE)</f>
        <v>Equipo de Transporte (Camiones Grúas</v>
      </c>
      <c r="C59" s="272"/>
      <c r="D59" s="272"/>
      <c r="E59" s="272"/>
      <c r="F59" s="272"/>
      <c r="G59" s="272"/>
      <c r="H59" s="266" t="s">
        <v>2122</v>
      </c>
      <c r="I59" s="234">
        <v>0.05</v>
      </c>
      <c r="J59" s="241">
        <v>1</v>
      </c>
      <c r="K59" s="234">
        <f>I59*J59</f>
        <v>0.05</v>
      </c>
      <c r="L59" s="763">
        <f>VLOOKUP(A59,TRANSPORTE!A5:D117,4,FALSE)</f>
        <v>59.134582239234511</v>
      </c>
      <c r="M59" s="764"/>
      <c r="N59" s="242">
        <f>K59*L59</f>
        <v>2.9567291119617258</v>
      </c>
    </row>
    <row r="60" spans="1:14">
      <c r="B60" s="46"/>
      <c r="C60" s="47"/>
      <c r="D60" s="47"/>
      <c r="E60" s="47"/>
      <c r="F60" s="47"/>
      <c r="G60" s="47"/>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43"/>
      <c r="I63" s="234"/>
      <c r="J63" s="234"/>
      <c r="K63" s="234"/>
      <c r="L63" s="244"/>
      <c r="M63" s="245"/>
      <c r="N63" s="246"/>
    </row>
    <row r="64" spans="1:14" ht="15.75" thickBot="1">
      <c r="B64" s="264"/>
      <c r="C64" s="265"/>
      <c r="D64" s="265"/>
      <c r="E64" s="265"/>
      <c r="F64" s="265"/>
      <c r="G64" s="265"/>
      <c r="H64" s="48"/>
      <c r="I64" s="124"/>
      <c r="J64" s="124"/>
      <c r="K64" s="124"/>
      <c r="L64" s="748"/>
      <c r="M64" s="749"/>
      <c r="N64" s="125"/>
    </row>
    <row r="65" spans="1:15" ht="15.75" thickBot="1">
      <c r="B65" s="765" t="s">
        <v>2072</v>
      </c>
      <c r="C65" s="766"/>
      <c r="D65" s="766"/>
      <c r="E65" s="766"/>
      <c r="F65" s="766"/>
      <c r="G65" s="766"/>
      <c r="H65" s="766"/>
      <c r="I65" s="766"/>
      <c r="J65" s="766"/>
      <c r="K65" s="766"/>
      <c r="L65" s="766"/>
      <c r="M65" s="767"/>
      <c r="N65" s="104">
        <f>N59+N60+N61+N62+N63</f>
        <v>2.9567291119617258</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788"/>
      <c r="N69" s="98" t="s">
        <v>2071</v>
      </c>
    </row>
    <row r="70" spans="1:15">
      <c r="A70" s="141" t="s">
        <v>706</v>
      </c>
      <c r="B70" s="49" t="str">
        <f>VLOOKUP(A70,'MANO DE OBRA'!A8:D68,3,FALSE)</f>
        <v>Obrero (2)</v>
      </c>
      <c r="C70" s="47"/>
      <c r="D70" s="47"/>
      <c r="E70" s="47"/>
      <c r="F70" s="47"/>
      <c r="G70" s="47"/>
      <c r="H70" s="47"/>
      <c r="I70" s="247">
        <f>K70/J70*100</f>
        <v>67665.399999999994</v>
      </c>
      <c r="J70" s="248">
        <v>185</v>
      </c>
      <c r="K70" s="249">
        <f>VLOOKUP(A70,'MANO DE OBRA'!A8:D99,4,FALSE)</f>
        <v>125180.98999999999</v>
      </c>
      <c r="L70" s="50"/>
      <c r="M70" s="383">
        <v>47.058819999999997</v>
      </c>
      <c r="N70" s="345">
        <f>K70/M70</f>
        <v>2660.096237007218</v>
      </c>
      <c r="O70" s="106"/>
    </row>
    <row r="71" spans="1:15">
      <c r="A71" s="141" t="s">
        <v>710</v>
      </c>
      <c r="B71" s="49" t="str">
        <f>VLOOKUP(A71,'MANO DE OBRA'!A8:D69,3,FALSE)</f>
        <v>Obrero (4)</v>
      </c>
      <c r="C71" s="47"/>
      <c r="D71" s="47"/>
      <c r="E71" s="47"/>
      <c r="F71" s="47"/>
      <c r="G71" s="47"/>
      <c r="H71" s="47"/>
      <c r="I71" s="247">
        <f>K71/J71*100</f>
        <v>135330.79999999999</v>
      </c>
      <c r="J71" s="248">
        <v>185</v>
      </c>
      <c r="K71" s="249">
        <f>VLOOKUP(A71,'MANO DE OBRA'!A8:D100,4,FALSE)</f>
        <v>250361.97999999998</v>
      </c>
      <c r="L71" s="50"/>
      <c r="M71" s="378">
        <v>32</v>
      </c>
      <c r="N71" s="345">
        <f>K71/M71</f>
        <v>7823.8118749999994</v>
      </c>
    </row>
    <row r="72" spans="1:15">
      <c r="A72" t="s">
        <v>728</v>
      </c>
      <c r="B72" s="49" t="str">
        <f>VLOOKUP(A72,'MANO DE OBRA'!A9:D70,3,FALSE)</f>
        <v>Oficial</v>
      </c>
      <c r="C72" s="47"/>
      <c r="D72" s="47"/>
      <c r="E72" s="47"/>
      <c r="F72" s="47"/>
      <c r="G72" s="47"/>
      <c r="H72" s="47"/>
      <c r="I72" s="247">
        <f>K72/J72*100</f>
        <v>57668.23979157189</v>
      </c>
      <c r="J72" s="248">
        <v>185</v>
      </c>
      <c r="K72" s="249">
        <f>VLOOKUP(A72,'MANO DE OBRA'!A9:D101,4,FALSE)</f>
        <v>106686.24361440798</v>
      </c>
      <c r="L72" s="50"/>
      <c r="M72" s="255">
        <v>32</v>
      </c>
      <c r="N72" s="345">
        <f>K72/M72</f>
        <v>3333.9451129502495</v>
      </c>
    </row>
    <row r="73" spans="1:15">
      <c r="B73" s="49"/>
      <c r="C73" s="47"/>
      <c r="D73" s="47"/>
      <c r="E73" s="47"/>
      <c r="F73" s="47"/>
      <c r="G73" s="47"/>
      <c r="H73" s="47"/>
      <c r="I73" s="234"/>
      <c r="J73" s="252"/>
      <c r="K73" s="249"/>
      <c r="L73" s="273"/>
      <c r="M73" s="255"/>
      <c r="N73" s="251"/>
    </row>
    <row r="74" spans="1:15">
      <c r="B74" s="49"/>
      <c r="C74" s="47"/>
      <c r="D74" s="47"/>
      <c r="E74" s="47"/>
      <c r="F74" s="47"/>
      <c r="G74" s="47"/>
      <c r="H74" s="47"/>
      <c r="I74" s="234"/>
      <c r="J74" s="252"/>
      <c r="K74" s="253"/>
      <c r="L74" s="273"/>
      <c r="M74" s="255"/>
      <c r="N74" s="251"/>
    </row>
    <row r="75" spans="1:15" ht="15.75" thickBot="1">
      <c r="B75" s="746"/>
      <c r="C75" s="747"/>
      <c r="D75" s="747"/>
      <c r="E75" s="747"/>
      <c r="F75" s="747"/>
      <c r="G75" s="747"/>
      <c r="H75" s="747"/>
      <c r="I75" s="124"/>
      <c r="J75" s="124"/>
      <c r="K75" s="124"/>
      <c r="L75" s="847"/>
      <c r="M75" s="847"/>
      <c r="N75" s="45"/>
    </row>
    <row r="76" spans="1:15" ht="15.75" thickBot="1">
      <c r="B76" s="765" t="s">
        <v>2072</v>
      </c>
      <c r="C76" s="766"/>
      <c r="D76" s="766"/>
      <c r="E76" s="766"/>
      <c r="F76" s="766"/>
      <c r="G76" s="766"/>
      <c r="H76" s="766"/>
      <c r="I76" s="766"/>
      <c r="J76" s="766"/>
      <c r="K76" s="766"/>
      <c r="L76" s="766"/>
      <c r="M76" s="767"/>
      <c r="N76" s="256">
        <f>SUM(N70:N75)</f>
        <v>13817.853224957467</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N42+N54+N65+N76</f>
        <v>284038.4158714267</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56807.683174285339</v>
      </c>
      <c r="M83" s="794"/>
      <c r="N83" s="51"/>
    </row>
    <row r="84" spans="1:14">
      <c r="B84" s="89" t="s">
        <v>2090</v>
      </c>
      <c r="C84" s="90"/>
      <c r="D84" s="90"/>
      <c r="E84" s="90"/>
      <c r="F84" s="90"/>
      <c r="G84" s="90"/>
      <c r="H84" s="90"/>
      <c r="I84" s="87"/>
      <c r="J84" s="88"/>
      <c r="K84" s="259">
        <v>0.05</v>
      </c>
      <c r="L84" s="793">
        <f>N78*K84</f>
        <v>14201.920793571335</v>
      </c>
      <c r="M84" s="794"/>
      <c r="N84" s="51"/>
    </row>
    <row r="85" spans="1:14" ht="15.75" thickBot="1">
      <c r="B85" s="91" t="s">
        <v>2091</v>
      </c>
      <c r="C85" s="92"/>
      <c r="D85" s="92"/>
      <c r="E85" s="92"/>
      <c r="F85" s="92"/>
      <c r="G85" s="92"/>
      <c r="H85" s="92"/>
      <c r="I85" s="93"/>
      <c r="J85" s="94"/>
      <c r="K85" s="260">
        <v>0.05</v>
      </c>
      <c r="L85" s="795">
        <f>N78*K85</f>
        <v>14201.920793571335</v>
      </c>
      <c r="M85" s="796"/>
      <c r="N85" s="51"/>
    </row>
    <row r="86" spans="1:14" ht="15.75" thickBot="1">
      <c r="B86" s="759" t="s">
        <v>2072</v>
      </c>
      <c r="C86" s="760"/>
      <c r="D86" s="760"/>
      <c r="E86" s="760"/>
      <c r="F86" s="760"/>
      <c r="G86" s="760"/>
      <c r="H86" s="760"/>
      <c r="I86" s="760"/>
      <c r="J86" s="760"/>
      <c r="K86" s="760"/>
      <c r="L86" s="760"/>
      <c r="M86" s="761"/>
      <c r="N86" s="52">
        <f>L83+L84+L85</f>
        <v>85211.524761428009</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369249.9406328547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topLeftCell="A57" zoomScale="77" zoomScaleNormal="77" workbookViewId="0">
      <selection activeCell="A55" sqref="A55"/>
    </sheetView>
  </sheetViews>
  <sheetFormatPr baseColWidth="10" defaultColWidth="11.42578125"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414</v>
      </c>
      <c r="C31" s="81" t="s">
        <v>2223</v>
      </c>
      <c r="D31" s="82"/>
      <c r="E31" s="82"/>
      <c r="F31" s="82"/>
      <c r="G31" s="82"/>
      <c r="H31" s="82"/>
      <c r="I31" s="82"/>
      <c r="J31" s="82"/>
      <c r="K31" s="394"/>
      <c r="L31" s="261" t="s">
        <v>2065</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927</v>
      </c>
      <c r="B36" s="772" t="str">
        <f>VLOOKUP(A36,EQUIPOS!A6:D154,3,FALSE)</f>
        <v>Grúa 10 ton</v>
      </c>
      <c r="C36" s="773"/>
      <c r="D36" s="773"/>
      <c r="E36" s="773"/>
      <c r="F36" s="773"/>
      <c r="G36" s="773"/>
      <c r="H36" s="774"/>
      <c r="I36" s="222"/>
      <c r="J36" s="223"/>
      <c r="K36" s="224">
        <f>VLOOKUP(A36,EQUIPOS!A6:D163,4,FALSE)</f>
        <v>141493.84126808884</v>
      </c>
      <c r="L36" s="225"/>
      <c r="M36" s="226">
        <v>0.158</v>
      </c>
      <c r="N36" s="227">
        <f t="shared" ref="N36:N44" si="0">K36/M36</f>
        <v>895530.64093727118</v>
      </c>
    </row>
    <row r="37" spans="1:14">
      <c r="A37" s="113" t="s">
        <v>791</v>
      </c>
      <c r="B37" s="772" t="str">
        <f>VLOOKUP(A37,EQUIPOS!A7:D154,3,FALSE)</f>
        <v>Bomba eléctrica para accionar la celda</v>
      </c>
      <c r="C37" s="773"/>
      <c r="D37" s="773"/>
      <c r="E37" s="773"/>
      <c r="F37" s="773"/>
      <c r="G37" s="773"/>
      <c r="H37" s="774"/>
      <c r="I37" s="367"/>
      <c r="J37" s="368"/>
      <c r="K37" s="224">
        <f>VLOOKUP(A37,EQUIPOS!A7:D164,4,FALSE)</f>
        <v>68472.102906226122</v>
      </c>
      <c r="L37" s="290"/>
      <c r="M37" s="291">
        <v>0.158</v>
      </c>
      <c r="N37" s="227">
        <f t="shared" si="0"/>
        <v>433367.73991282354</v>
      </c>
    </row>
    <row r="38" spans="1:14">
      <c r="A38" s="113" t="s">
        <v>893</v>
      </c>
      <c r="B38" s="772" t="str">
        <f>VLOOKUP(A38,EQUIPOS!A8:D154,3,FALSE)</f>
        <v>Equipo de soldadura y de acetileno (incluye soldadura)</v>
      </c>
      <c r="C38" s="773"/>
      <c r="D38" s="773"/>
      <c r="E38" s="773"/>
      <c r="F38" s="773"/>
      <c r="G38" s="773"/>
      <c r="H38" s="774"/>
      <c r="I38" s="367"/>
      <c r="J38" s="368"/>
      <c r="K38" s="384">
        <f>VLOOKUP(A38,EQUIPOS!A8:D165,4,FALSE)</f>
        <v>23816.805252097292</v>
      </c>
      <c r="L38" s="290"/>
      <c r="M38" s="291">
        <v>0.158</v>
      </c>
      <c r="N38" s="227">
        <f t="shared" si="0"/>
        <v>150739.27374745123</v>
      </c>
    </row>
    <row r="39" spans="1:14">
      <c r="A39" s="113" t="s">
        <v>941</v>
      </c>
      <c r="B39" s="772" t="str">
        <f>VLOOKUP(A39,EQUIPOS!A9:D154,3,FALSE)</f>
        <v>Manómetro cable de acero para bajar la celda</v>
      </c>
      <c r="C39" s="773"/>
      <c r="D39" s="773"/>
      <c r="E39" s="773"/>
      <c r="F39" s="773"/>
      <c r="G39" s="773"/>
      <c r="H39" s="774"/>
      <c r="I39" s="367"/>
      <c r="J39" s="368"/>
      <c r="K39" s="384">
        <f>VLOOKUP(A39,EQUIPOS!A9:D166,4,FALSE)</f>
        <v>1714337.7340817698</v>
      </c>
      <c r="L39" s="290"/>
      <c r="M39" s="291">
        <v>0.158</v>
      </c>
      <c r="N39" s="227">
        <f t="shared" si="0"/>
        <v>10850238.82330234</v>
      </c>
    </row>
    <row r="40" spans="1:14">
      <c r="A40" s="113" t="s">
        <v>1009</v>
      </c>
      <c r="B40" s="772" t="str">
        <f>VLOOKUP(A40,EQUIPOS!A10:D154,3,FALSE)</f>
        <v xml:space="preserve">Retroexcavadora sobre llantas 
</v>
      </c>
      <c r="C40" s="773"/>
      <c r="D40" s="773"/>
      <c r="E40" s="773"/>
      <c r="F40" s="773"/>
      <c r="G40" s="773"/>
      <c r="H40" s="774"/>
      <c r="I40" s="367"/>
      <c r="J40" s="368"/>
      <c r="K40" s="384">
        <f>VLOOKUP(A40,EQUIPOS!A10:D167,4,FALSE)</f>
        <v>123635.46035326464</v>
      </c>
      <c r="L40" s="290"/>
      <c r="M40" s="291">
        <v>0.158</v>
      </c>
      <c r="N40" s="227">
        <f t="shared" si="0"/>
        <v>782502.91362825723</v>
      </c>
    </row>
    <row r="41" spans="1:14">
      <c r="A41" s="113" t="s">
        <v>780</v>
      </c>
      <c r="B41" s="772" t="str">
        <f>VLOOKUP(A41,EQUIPOS!A6:D154,3,FALSE)</f>
        <v>Andamiaje para Aplicar la Carga (Equipos Sustituto de la Tara)</v>
      </c>
      <c r="C41" s="773"/>
      <c r="D41" s="773"/>
      <c r="E41" s="773"/>
      <c r="F41" s="773"/>
      <c r="G41" s="773"/>
      <c r="H41" s="774"/>
      <c r="I41" s="367"/>
      <c r="J41" s="368"/>
      <c r="K41" s="384">
        <f>VLOOKUP(A41,EQUIPOS!A6:D154,4,FALSE)</f>
        <v>58273.00112398676</v>
      </c>
      <c r="L41" s="290"/>
      <c r="M41" s="291">
        <v>0.158</v>
      </c>
      <c r="N41" s="227">
        <f t="shared" si="0"/>
        <v>368816.46281004278</v>
      </c>
    </row>
    <row r="42" spans="1:14">
      <c r="A42" s="113" t="s">
        <v>871</v>
      </c>
      <c r="B42" s="772" t="str">
        <f>VLOOKUP(A42,EQUIPOS!A12:D156,3,FALSE)</f>
        <v>Equipo de Medición (Deformimetros Eléctricos, Mecánicos, Celdas de Carga,  Etc.)</v>
      </c>
      <c r="C42" s="773"/>
      <c r="D42" s="773"/>
      <c r="E42" s="773"/>
      <c r="F42" s="773"/>
      <c r="G42" s="773"/>
      <c r="H42" s="774"/>
      <c r="I42" s="283"/>
      <c r="J42" s="285"/>
      <c r="K42" s="384">
        <f>VLOOKUP(A42,EQUIPOS!A12:D169,4,FALSE)</f>
        <v>174450.18180465949</v>
      </c>
      <c r="L42" s="369"/>
      <c r="M42" s="370">
        <v>0.158</v>
      </c>
      <c r="N42" s="227">
        <f t="shared" si="0"/>
        <v>1104115.0747130348</v>
      </c>
    </row>
    <row r="43" spans="1:14">
      <c r="A43" t="s">
        <v>1033</v>
      </c>
      <c r="B43" s="772" t="str">
        <f>VLOOKUP(A43,EQUIPOS!A13:D157,3,FALSE)</f>
        <v>Tara (Recebo, Agua, Etc.)</v>
      </c>
      <c r="C43" s="773"/>
      <c r="D43" s="773"/>
      <c r="E43" s="773"/>
      <c r="F43" s="773"/>
      <c r="G43" s="773"/>
      <c r="H43" s="774"/>
      <c r="I43" s="36"/>
      <c r="J43" s="37"/>
      <c r="K43" s="384">
        <f>VLOOKUP(A43,EQUIPOS!A13:D170,4,FALSE)</f>
        <v>271935.74196865805</v>
      </c>
      <c r="L43" s="231"/>
      <c r="M43" s="232">
        <v>2.8000000000000001E-2</v>
      </c>
      <c r="N43" s="227">
        <f t="shared" si="0"/>
        <v>9711990.7845949307</v>
      </c>
    </row>
    <row r="44" spans="1:14">
      <c r="A44" t="s">
        <v>897</v>
      </c>
      <c r="B44" s="772" t="str">
        <f>VLOOKUP(A44,EQUIPOS!A14:D158,3,FALSE)</f>
        <v xml:space="preserve">Equipo de topografía Teodolito electrónico con abertura de anteojo de 42 mm. Aumento del anteojo: 30x.Distancia mínima de enfoque: 1.0 m. Precisión: 5´´. Compensador con rango de trabajo ±3´. </v>
      </c>
      <c r="C44" s="773"/>
      <c r="D44" s="773"/>
      <c r="E44" s="773"/>
      <c r="F44" s="773"/>
      <c r="G44" s="773"/>
      <c r="H44" s="774"/>
      <c r="I44" s="36"/>
      <c r="J44" s="37"/>
      <c r="K44" s="384">
        <f>VLOOKUP(A44,EQUIPOS!A14:D171,4,FALSE)</f>
        <v>18103.534369748199</v>
      </c>
      <c r="L44" s="231"/>
      <c r="M44" s="232">
        <v>0.158</v>
      </c>
      <c r="N44" s="228">
        <f t="shared" si="0"/>
        <v>114579.33145410252</v>
      </c>
    </row>
    <row r="45" spans="1:14">
      <c r="B45" s="779" t="s">
        <v>2105</v>
      </c>
      <c r="C45" s="780"/>
      <c r="D45" s="780"/>
      <c r="E45" s="38"/>
      <c r="F45" s="39"/>
      <c r="G45" s="39"/>
      <c r="H45" s="40"/>
      <c r="I45" s="36"/>
      <c r="J45" s="37"/>
      <c r="K45" s="234"/>
      <c r="L45" s="231"/>
      <c r="M45" s="351">
        <v>0.02</v>
      </c>
      <c r="N45" s="295">
        <f>N81*M45</f>
        <v>8647.9318827683801</v>
      </c>
    </row>
    <row r="46" spans="1:14" ht="15.75" thickBot="1">
      <c r="B46" s="772"/>
      <c r="C46" s="773"/>
      <c r="D46" s="773"/>
      <c r="E46" s="773"/>
      <c r="F46" s="773"/>
      <c r="G46" s="773"/>
      <c r="H46" s="774"/>
      <c r="I46" s="781"/>
      <c r="J46" s="782"/>
      <c r="K46" s="41"/>
      <c r="L46" s="783"/>
      <c r="M46" s="784"/>
      <c r="N46" s="105"/>
    </row>
    <row r="47" spans="1:14" ht="15.75" thickBot="1">
      <c r="B47" s="759" t="s">
        <v>2072</v>
      </c>
      <c r="C47" s="760"/>
      <c r="D47" s="760"/>
      <c r="E47" s="760"/>
      <c r="F47" s="760"/>
      <c r="G47" s="760"/>
      <c r="H47" s="760"/>
      <c r="I47" s="760"/>
      <c r="J47" s="760"/>
      <c r="K47" s="760"/>
      <c r="L47" s="760"/>
      <c r="M47" s="761"/>
      <c r="N47" s="344">
        <f>SUM(N36:N46)</f>
        <v>24420528.976983022</v>
      </c>
    </row>
    <row r="48" spans="1:14">
      <c r="B48" s="235"/>
      <c r="C48" s="34"/>
      <c r="D48" s="34"/>
      <c r="E48" s="34"/>
      <c r="F48" s="34"/>
      <c r="G48" s="34"/>
      <c r="H48" s="34"/>
      <c r="I48" s="34"/>
      <c r="J48" s="34"/>
      <c r="K48" s="34"/>
      <c r="L48" s="34"/>
      <c r="M48" s="34"/>
      <c r="N48" s="35"/>
    </row>
    <row r="49" spans="1:14">
      <c r="B49" s="64" t="s">
        <v>2073</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750" t="s">
        <v>2063</v>
      </c>
      <c r="C51" s="751"/>
      <c r="D51" s="751"/>
      <c r="E51" s="751"/>
      <c r="F51" s="751"/>
      <c r="G51" s="751"/>
      <c r="H51" s="751"/>
      <c r="I51" s="752"/>
      <c r="J51" s="270" t="s">
        <v>2065</v>
      </c>
      <c r="K51" s="85" t="s">
        <v>2066</v>
      </c>
      <c r="L51" s="753" t="s">
        <v>2074</v>
      </c>
      <c r="M51" s="752"/>
      <c r="N51" s="86" t="s">
        <v>2071</v>
      </c>
    </row>
    <row r="52" spans="1:14">
      <c r="A52" s="108" t="s">
        <v>1214</v>
      </c>
      <c r="B52" s="43" t="str">
        <f>VLOOKUP(A52,MATERIALES!A5:D373,3,FALSE)</f>
        <v>Celda especial de carga</v>
      </c>
      <c r="C52" s="236"/>
      <c r="D52" s="236"/>
      <c r="E52" s="236"/>
      <c r="F52" s="236"/>
      <c r="G52" s="236"/>
      <c r="H52" s="236"/>
      <c r="I52" s="223"/>
      <c r="J52" s="200" t="str">
        <f>VLOOKUP(A52,MATERIALES!A6:D644,2,FALSE)</f>
        <v>u</v>
      </c>
      <c r="K52" s="237">
        <v>1</v>
      </c>
      <c r="L52" s="222"/>
      <c r="M52" s="352">
        <f>VLOOKUP(A52,MATERIALES!A5:D396,4,FALSE)</f>
        <v>24788702.769950572</v>
      </c>
      <c r="N52" s="227">
        <f t="shared" ref="N52:N58" si="1">K52*M52</f>
        <v>24788702.769950572</v>
      </c>
    </row>
    <row r="53" spans="1:14">
      <c r="A53" s="108" t="s">
        <v>1480</v>
      </c>
      <c r="B53" s="43" t="str">
        <f>VLOOKUP(A53,MATERIALES!A6:D373,3,FALSE)</f>
        <v>Manguera de alta presión</v>
      </c>
      <c r="C53" s="371"/>
      <c r="D53" s="371"/>
      <c r="E53" s="371"/>
      <c r="F53" s="371"/>
      <c r="G53" s="371"/>
      <c r="H53" s="371"/>
      <c r="I53" s="371"/>
      <c r="J53" s="266" t="str">
        <f>VLOOKUP(A53,MATERIALES!A7:D645,2,FALSE)</f>
        <v>m</v>
      </c>
      <c r="K53" s="347">
        <v>30</v>
      </c>
      <c r="L53" s="367"/>
      <c r="M53" s="352">
        <f>VLOOKUP(A53,MATERIALES!A6:D397,4,FALSE)</f>
        <v>85178.756442948041</v>
      </c>
      <c r="N53" s="227">
        <f t="shared" si="1"/>
        <v>2555362.6932884413</v>
      </c>
    </row>
    <row r="54" spans="1:14">
      <c r="A54" s="108" t="s">
        <v>1800</v>
      </c>
      <c r="B54" s="43" t="str">
        <f>VLOOKUP(A54,MATERIALES!A6:D373,3,FALSE)</f>
        <v>Tubo Metálico De Alta Resistencia</v>
      </c>
      <c r="C54" s="371"/>
      <c r="D54" s="371"/>
      <c r="E54" s="371"/>
      <c r="F54" s="371"/>
      <c r="G54" s="371"/>
      <c r="H54" s="371"/>
      <c r="I54" s="371"/>
      <c r="J54" s="267" t="str">
        <f>VLOOKUP(A54,MATERIALES!A8:D646,2,FALSE)</f>
        <v>m</v>
      </c>
      <c r="K54" s="347">
        <v>60</v>
      </c>
      <c r="L54" s="367"/>
      <c r="M54" s="352">
        <f>VLOOKUP(A54,MATERIALES!A6:D398,4,FALSE)</f>
        <v>77941.308410338432</v>
      </c>
      <c r="N54" s="227">
        <f t="shared" si="1"/>
        <v>4676478.5046203062</v>
      </c>
    </row>
    <row r="55" spans="1:14">
      <c r="A55" s="108" t="s">
        <v>1808</v>
      </c>
      <c r="B55" s="43" t="str">
        <f>VLOOKUP(A55,MATERIALES!A6:D373,3,FALSE)</f>
        <v>Uniones especiales de alta resistencia para tubería</v>
      </c>
      <c r="C55" s="371"/>
      <c r="D55" s="371"/>
      <c r="E55" s="371"/>
      <c r="F55" s="371"/>
      <c r="G55" s="371"/>
      <c r="H55" s="371"/>
      <c r="I55" s="371"/>
      <c r="J55" s="267" t="str">
        <f>VLOOKUP(A55,MATERIALES!A9:D647,2,FALSE)</f>
        <v>u</v>
      </c>
      <c r="K55" s="347">
        <v>12</v>
      </c>
      <c r="L55" s="367"/>
      <c r="M55" s="352">
        <f>VLOOKUP(A55,MATERIALES!A6:D399,4,FALSE)</f>
        <v>45941.154403462351</v>
      </c>
      <c r="N55" s="227">
        <f t="shared" si="1"/>
        <v>551293.85284154816</v>
      </c>
    </row>
    <row r="56" spans="1:14">
      <c r="A56" s="108" t="s">
        <v>1750</v>
      </c>
      <c r="B56" s="43" t="str">
        <f>VLOOKUP(A56,MATERIALES!A7:D373,3,FALSE)</f>
        <v>Transductores electrónicos (incluye cables, protección contra el concreto y panel de lectura)</v>
      </c>
      <c r="C56" s="371"/>
      <c r="D56" s="371"/>
      <c r="E56" s="371"/>
      <c r="F56" s="371"/>
      <c r="G56" s="371"/>
      <c r="H56" s="371"/>
      <c r="I56" s="371"/>
      <c r="J56" s="267" t="str">
        <f>VLOOKUP(A56,MATERIALES!A10:D648,2,FALSE)</f>
        <v>u</v>
      </c>
      <c r="K56" s="347">
        <v>2</v>
      </c>
      <c r="L56" s="367"/>
      <c r="M56" s="352">
        <f>VLOOKUP(A56,MATERIALES!A7:D400,4,FALSE)</f>
        <v>1639207.0740226379</v>
      </c>
      <c r="N56" s="227">
        <f t="shared" si="1"/>
        <v>3278414.1480452758</v>
      </c>
    </row>
    <row r="57" spans="1:14">
      <c r="A57" s="108" t="s">
        <v>1754</v>
      </c>
      <c r="B57" s="43" t="str">
        <f>VLOOKUP(A57,MATERIALES!A8:D373,3,FALSE)</f>
        <v>Transductores mecánicos (incluye cables, protección contra el concreto y panel de lectura)</v>
      </c>
      <c r="C57" s="371"/>
      <c r="D57" s="371"/>
      <c r="E57" s="371"/>
      <c r="F57" s="371"/>
      <c r="G57" s="371"/>
      <c r="H57" s="371"/>
      <c r="I57" s="371"/>
      <c r="J57" s="267" t="str">
        <f>VLOOKUP(A57,MATERIALES!A11:D649,2,FALSE)</f>
        <v>u</v>
      </c>
      <c r="K57" s="347">
        <v>5</v>
      </c>
      <c r="L57" s="367"/>
      <c r="M57" s="352">
        <f>VLOOKUP(A57,MATERIALES!A8:D401,4,FALSE)</f>
        <v>1011737.8714729428</v>
      </c>
      <c r="N57" s="227">
        <f t="shared" si="1"/>
        <v>5058689.3573647141</v>
      </c>
    </row>
    <row r="58" spans="1:14" ht="15.75" thickBot="1">
      <c r="A58" s="108" t="s">
        <v>1534</v>
      </c>
      <c r="B58" s="43" t="str">
        <f>VLOOKUP(A58,MATERIALES!A9:D374,3,FALSE)</f>
        <v>Material seleccionado para Relleno</v>
      </c>
      <c r="C58" s="265"/>
      <c r="D58" s="265"/>
      <c r="E58" s="265"/>
      <c r="F58" s="265"/>
      <c r="G58" s="265"/>
      <c r="H58" s="265"/>
      <c r="I58" s="265"/>
      <c r="J58" s="381" t="str">
        <f>VLOOKUP(A58,MATERIALES!A12:D650,2,FALSE)</f>
        <v>m3</v>
      </c>
      <c r="K58" s="124">
        <v>70</v>
      </c>
      <c r="L58" s="280"/>
      <c r="M58" s="352">
        <f>VLOOKUP(A58,MATERIALES!A9:D402,4,FALSE)</f>
        <v>21521.460735197677</v>
      </c>
      <c r="N58" s="227">
        <f t="shared" si="1"/>
        <v>1506502.2514638375</v>
      </c>
    </row>
    <row r="59" spans="1:14" ht="15.75" thickBot="1">
      <c r="B59" s="759" t="s">
        <v>2072</v>
      </c>
      <c r="C59" s="760"/>
      <c r="D59" s="760"/>
      <c r="E59" s="760"/>
      <c r="F59" s="760"/>
      <c r="G59" s="760"/>
      <c r="H59" s="760"/>
      <c r="I59" s="760"/>
      <c r="J59" s="760"/>
      <c r="K59" s="760"/>
      <c r="L59" s="760"/>
      <c r="M59" s="761"/>
      <c r="N59" s="344">
        <f>SUM(N52:N58)</f>
        <v>42415443.5775747</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8" t="s">
        <v>2076</v>
      </c>
      <c r="C63" s="269"/>
      <c r="D63" s="269"/>
      <c r="E63" s="269"/>
      <c r="F63" s="269"/>
      <c r="G63" s="269"/>
      <c r="H63" s="73" t="s">
        <v>2065</v>
      </c>
      <c r="I63" s="74" t="s">
        <v>2077</v>
      </c>
      <c r="J63" s="75" t="s">
        <v>2106</v>
      </c>
      <c r="K63" s="73" t="s">
        <v>2107</v>
      </c>
      <c r="L63" s="762" t="s">
        <v>2080</v>
      </c>
      <c r="M63" s="735"/>
      <c r="N63" s="76" t="s">
        <v>2071</v>
      </c>
    </row>
    <row r="64" spans="1:14">
      <c r="A64" t="s">
        <v>2004</v>
      </c>
      <c r="B64" s="46" t="str">
        <f>VLOOKUP(A64,TRANSPORTE!A5:D117,3,FALSE)</f>
        <v>Transporte de Equipos para Prueba (1)</v>
      </c>
      <c r="C64" s="272"/>
      <c r="D64" s="272"/>
      <c r="E64" s="272"/>
      <c r="F64" s="272"/>
      <c r="G64" s="272"/>
      <c r="H64" s="266" t="s">
        <v>2122</v>
      </c>
      <c r="I64" s="234">
        <v>0.05</v>
      </c>
      <c r="J64" s="241">
        <v>1</v>
      </c>
      <c r="K64" s="234">
        <f>I64*J64</f>
        <v>0.05</v>
      </c>
      <c r="L64" s="763">
        <f>VLOOKUP(A64,TRANSPORTE!A5:D117,4,FALSE)</f>
        <v>149120.28793107977</v>
      </c>
      <c r="M64" s="764"/>
      <c r="N64" s="242">
        <f>K64*L64</f>
        <v>7456.0143965539892</v>
      </c>
    </row>
    <row r="65" spans="1:15">
      <c r="B65" s="46"/>
      <c r="C65" s="47"/>
      <c r="D65" s="47"/>
      <c r="E65" s="47"/>
      <c r="F65" s="47"/>
      <c r="G65" s="47"/>
      <c r="H65" s="266"/>
      <c r="I65" s="234"/>
      <c r="J65" s="241"/>
      <c r="K65" s="234"/>
      <c r="L65" s="763"/>
      <c r="M65" s="764"/>
      <c r="N65" s="242"/>
    </row>
    <row r="66" spans="1:15">
      <c r="B66" s="46"/>
      <c r="C66" s="47"/>
      <c r="D66" s="47"/>
      <c r="E66" s="47"/>
      <c r="F66" s="47"/>
      <c r="G66" s="47"/>
      <c r="H66" s="266"/>
      <c r="I66" s="234"/>
      <c r="J66" s="241"/>
      <c r="K66" s="234"/>
      <c r="L66" s="763"/>
      <c r="M66" s="764"/>
      <c r="N66" s="242"/>
    </row>
    <row r="67" spans="1:15">
      <c r="B67" s="46"/>
      <c r="C67" s="47"/>
      <c r="D67" s="47"/>
      <c r="E67" s="47"/>
      <c r="F67" s="47"/>
      <c r="G67" s="47"/>
      <c r="H67" s="266"/>
      <c r="I67" s="234"/>
      <c r="J67" s="241"/>
      <c r="K67" s="234"/>
      <c r="L67" s="763"/>
      <c r="M67" s="764"/>
      <c r="N67" s="242"/>
    </row>
    <row r="68" spans="1:15">
      <c r="B68" s="46"/>
      <c r="C68" s="47"/>
      <c r="D68" s="47"/>
      <c r="E68" s="47"/>
      <c r="F68" s="47"/>
      <c r="G68" s="47"/>
      <c r="H68" s="243"/>
      <c r="I68" s="234"/>
      <c r="J68" s="234"/>
      <c r="K68" s="234"/>
      <c r="L68" s="244"/>
      <c r="M68" s="245"/>
      <c r="N68" s="246"/>
    </row>
    <row r="69" spans="1:15" ht="15.75" thickBot="1">
      <c r="B69" s="264"/>
      <c r="C69" s="265"/>
      <c r="D69" s="265"/>
      <c r="E69" s="265"/>
      <c r="F69" s="265"/>
      <c r="G69" s="265"/>
      <c r="H69" s="48"/>
      <c r="I69" s="124"/>
      <c r="J69" s="124"/>
      <c r="K69" s="124"/>
      <c r="L69" s="748"/>
      <c r="M69" s="749"/>
      <c r="N69" s="125"/>
    </row>
    <row r="70" spans="1:15" ht="15.75" thickBot="1">
      <c r="B70" s="765" t="s">
        <v>2072</v>
      </c>
      <c r="C70" s="766"/>
      <c r="D70" s="766"/>
      <c r="E70" s="766"/>
      <c r="F70" s="766"/>
      <c r="G70" s="766"/>
      <c r="H70" s="766"/>
      <c r="I70" s="766"/>
      <c r="J70" s="766"/>
      <c r="K70" s="766"/>
      <c r="L70" s="766"/>
      <c r="M70" s="767"/>
      <c r="N70" s="104">
        <f>N64+N65+N66+N67+N68</f>
        <v>7456.0143965539892</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85" t="s">
        <v>2108</v>
      </c>
      <c r="C74" s="786"/>
      <c r="D74" s="786"/>
      <c r="E74" s="786"/>
      <c r="F74" s="786"/>
      <c r="G74" s="786"/>
      <c r="H74" s="786"/>
      <c r="I74" s="73" t="s">
        <v>2082</v>
      </c>
      <c r="J74" s="75" t="s">
        <v>2109</v>
      </c>
      <c r="K74" s="74" t="s">
        <v>2084</v>
      </c>
      <c r="L74" s="787" t="s">
        <v>2070</v>
      </c>
      <c r="M74" s="788"/>
      <c r="N74" s="98" t="s">
        <v>2071</v>
      </c>
    </row>
    <row r="75" spans="1:15">
      <c r="A75" s="141" t="s">
        <v>714</v>
      </c>
      <c r="B75" s="49" t="str">
        <f>VLOOKUP(A75,'MANO DE OBRA'!A8:D68,3,FALSE)</f>
        <v>Obrero (6)</v>
      </c>
      <c r="C75" s="47"/>
      <c r="D75" s="47"/>
      <c r="E75" s="47"/>
      <c r="F75" s="47"/>
      <c r="G75" s="47"/>
      <c r="H75" s="47"/>
      <c r="I75" s="247">
        <f>K75/J75*100</f>
        <v>202996.19999999998</v>
      </c>
      <c r="J75" s="248">
        <v>185</v>
      </c>
      <c r="K75" s="249">
        <f>VLOOKUP(A75,'MANO DE OBRA'!A8:D99,4,FALSE)</f>
        <v>375542.97</v>
      </c>
      <c r="L75" s="50"/>
      <c r="M75" s="380">
        <v>1.26</v>
      </c>
      <c r="N75" s="345">
        <f>K75/M75</f>
        <v>298049.97619047615</v>
      </c>
      <c r="O75" s="106"/>
    </row>
    <row r="76" spans="1:15">
      <c r="A76" s="141" t="s">
        <v>728</v>
      </c>
      <c r="B76" s="49" t="str">
        <f>VLOOKUP(A76,'MANO DE OBRA'!A8:D69,3,FALSE)</f>
        <v>Oficial</v>
      </c>
      <c r="C76" s="47"/>
      <c r="D76" s="47"/>
      <c r="E76" s="47"/>
      <c r="F76" s="47"/>
      <c r="G76" s="47"/>
      <c r="H76" s="47"/>
      <c r="I76" s="247">
        <f>K76/J76*100</f>
        <v>57668.23979157189</v>
      </c>
      <c r="J76" s="248">
        <v>185</v>
      </c>
      <c r="K76" s="249">
        <f>VLOOKUP(A76,'MANO DE OBRA'!A8:D100,4,FALSE)</f>
        <v>106686.24361440798</v>
      </c>
      <c r="L76" s="50"/>
      <c r="M76" s="378">
        <v>1.26</v>
      </c>
      <c r="N76" s="345">
        <f>K76/M76</f>
        <v>84671.621916196818</v>
      </c>
    </row>
    <row r="77" spans="1:15">
      <c r="A77" s="141" t="s">
        <v>775</v>
      </c>
      <c r="B77" s="49" t="str">
        <f>VLOOKUP(A77,'MANO DE OBRA'!A11:D72,3,FALSE)</f>
        <v>Celador</v>
      </c>
      <c r="C77" s="47"/>
      <c r="D77" s="47"/>
      <c r="E77" s="47"/>
      <c r="F77" s="47"/>
      <c r="G77" s="47"/>
      <c r="H77" s="47"/>
      <c r="I77" s="247">
        <f>K77/J77*100</f>
        <v>33832.699999999997</v>
      </c>
      <c r="J77" s="248">
        <v>185</v>
      </c>
      <c r="K77" s="253">
        <f>VLOOKUP(A77,'MANO DE OBRA'!A11:D103,4,FALSE)</f>
        <v>62590.494999999995</v>
      </c>
      <c r="L77" s="273"/>
      <c r="M77" s="255">
        <v>1.26</v>
      </c>
      <c r="N77" s="345">
        <f>K77/M77</f>
        <v>49674.996031746028</v>
      </c>
    </row>
    <row r="78" spans="1:15">
      <c r="A78" s="141"/>
      <c r="B78" s="49"/>
      <c r="C78" s="47"/>
      <c r="D78" s="47"/>
      <c r="E78" s="47"/>
      <c r="F78" s="47"/>
      <c r="G78" s="47"/>
      <c r="H78" s="47"/>
      <c r="I78" s="247"/>
      <c r="J78" s="248"/>
      <c r="K78" s="249"/>
      <c r="L78" s="273"/>
      <c r="M78" s="255"/>
      <c r="N78" s="345"/>
    </row>
    <row r="79" spans="1:15">
      <c r="B79" s="49"/>
      <c r="C79" s="47"/>
      <c r="D79" s="47"/>
      <c r="E79" s="47"/>
      <c r="F79" s="47"/>
      <c r="G79" s="47"/>
      <c r="H79" s="47"/>
      <c r="I79" s="247"/>
      <c r="J79" s="248"/>
      <c r="K79" s="249"/>
      <c r="L79" s="273"/>
      <c r="M79" s="255"/>
      <c r="N79" s="345"/>
    </row>
    <row r="80" spans="1:15" ht="15.75" thickBot="1">
      <c r="B80" s="746"/>
      <c r="C80" s="747"/>
      <c r="D80" s="747"/>
      <c r="E80" s="747"/>
      <c r="F80" s="747"/>
      <c r="G80" s="747"/>
      <c r="H80" s="747"/>
      <c r="I80" s="411"/>
      <c r="J80" s="412"/>
      <c r="K80" s="413"/>
      <c r="L80" s="280"/>
      <c r="M80" s="582"/>
      <c r="N80" s="386"/>
    </row>
    <row r="81" spans="1:14" ht="15.75" thickBot="1">
      <c r="B81" s="765" t="s">
        <v>2072</v>
      </c>
      <c r="C81" s="766"/>
      <c r="D81" s="766"/>
      <c r="E81" s="766"/>
      <c r="F81" s="766"/>
      <c r="G81" s="766"/>
      <c r="H81" s="766"/>
      <c r="I81" s="766"/>
      <c r="J81" s="766"/>
      <c r="K81" s="766"/>
      <c r="L81" s="766"/>
      <c r="M81" s="767"/>
      <c r="N81" s="401">
        <f>SUM(N75:N80)</f>
        <v>432396.59413841902</v>
      </c>
    </row>
    <row r="82" spans="1:14" ht="15.75" thickBot="1">
      <c r="B82" s="33"/>
      <c r="C82" s="34"/>
      <c r="D82" s="34"/>
      <c r="E82" s="34"/>
      <c r="F82" s="34"/>
      <c r="G82" s="34"/>
      <c r="H82" s="34"/>
      <c r="I82" s="34"/>
      <c r="J82" s="34"/>
      <c r="K82" s="34"/>
      <c r="L82" s="34"/>
      <c r="M82" s="34"/>
      <c r="N82" s="35"/>
    </row>
    <row r="83" spans="1:14" ht="15.75" thickBot="1">
      <c r="B83" s="759" t="s">
        <v>2085</v>
      </c>
      <c r="C83" s="760"/>
      <c r="D83" s="760"/>
      <c r="E83" s="760"/>
      <c r="F83" s="760"/>
      <c r="G83" s="760"/>
      <c r="H83" s="760"/>
      <c r="I83" s="760"/>
      <c r="J83" s="760"/>
      <c r="K83" s="760"/>
      <c r="L83" s="760"/>
      <c r="M83" s="761"/>
      <c r="N83" s="99">
        <f>N47+N59+N70+N81</f>
        <v>67275825.163092703</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750" t="s">
        <v>2110</v>
      </c>
      <c r="C87" s="751"/>
      <c r="D87" s="751"/>
      <c r="E87" s="751"/>
      <c r="F87" s="751"/>
      <c r="G87" s="751"/>
      <c r="H87" s="751"/>
      <c r="I87" s="269"/>
      <c r="J87" s="289"/>
      <c r="K87" s="257" t="s">
        <v>2087</v>
      </c>
      <c r="L87" s="789" t="s">
        <v>2088</v>
      </c>
      <c r="M87" s="790"/>
      <c r="N87" s="258"/>
    </row>
    <row r="88" spans="1:14">
      <c r="B88" s="791" t="s">
        <v>2111</v>
      </c>
      <c r="C88" s="792"/>
      <c r="D88" s="792"/>
      <c r="E88" s="792"/>
      <c r="F88" s="792"/>
      <c r="G88" s="792"/>
      <c r="H88" s="792"/>
      <c r="I88" s="87"/>
      <c r="J88" s="88"/>
      <c r="K88" s="259">
        <v>0.2</v>
      </c>
      <c r="L88" s="793">
        <f>N83*K88</f>
        <v>13455165.032618541</v>
      </c>
      <c r="M88" s="794"/>
      <c r="N88" s="51"/>
    </row>
    <row r="89" spans="1:14">
      <c r="B89" s="89" t="s">
        <v>2090</v>
      </c>
      <c r="C89" s="90"/>
      <c r="D89" s="90"/>
      <c r="E89" s="90"/>
      <c r="F89" s="90"/>
      <c r="G89" s="90"/>
      <c r="H89" s="90"/>
      <c r="I89" s="87"/>
      <c r="J89" s="88"/>
      <c r="K89" s="259">
        <v>0.05</v>
      </c>
      <c r="L89" s="793">
        <f>N83*K89</f>
        <v>3363791.2581546353</v>
      </c>
      <c r="M89" s="794"/>
      <c r="N89" s="51"/>
    </row>
    <row r="90" spans="1:14" ht="15.75" thickBot="1">
      <c r="B90" s="91" t="s">
        <v>2091</v>
      </c>
      <c r="C90" s="92"/>
      <c r="D90" s="92"/>
      <c r="E90" s="92"/>
      <c r="F90" s="92"/>
      <c r="G90" s="92"/>
      <c r="H90" s="92"/>
      <c r="I90" s="93"/>
      <c r="J90" s="94"/>
      <c r="K90" s="260">
        <v>0.05</v>
      </c>
      <c r="L90" s="795">
        <f>N83*K90</f>
        <v>3363791.2581546353</v>
      </c>
      <c r="M90" s="796"/>
      <c r="N90" s="51"/>
    </row>
    <row r="91" spans="1:14" ht="15.75" thickBot="1">
      <c r="B91" s="759" t="s">
        <v>2072</v>
      </c>
      <c r="C91" s="760"/>
      <c r="D91" s="760"/>
      <c r="E91" s="760"/>
      <c r="F91" s="760"/>
      <c r="G91" s="760"/>
      <c r="H91" s="760"/>
      <c r="I91" s="760"/>
      <c r="J91" s="760"/>
      <c r="K91" s="760"/>
      <c r="L91" s="760"/>
      <c r="M91" s="761"/>
      <c r="N91" s="52">
        <f>L88+L89+L90</f>
        <v>20182747.54892781</v>
      </c>
    </row>
    <row r="92" spans="1:14" ht="15.75" thickBot="1">
      <c r="B92" s="33"/>
      <c r="C92" s="34"/>
      <c r="D92" s="34"/>
      <c r="E92" s="34"/>
      <c r="F92" s="34"/>
      <c r="G92" s="34"/>
      <c r="H92" s="34"/>
      <c r="I92" s="34"/>
      <c r="J92" s="34"/>
      <c r="K92" s="34"/>
      <c r="L92" s="34"/>
      <c r="M92" s="34"/>
      <c r="N92" s="35"/>
    </row>
    <row r="93" spans="1:14" ht="15.75" thickBot="1">
      <c r="A93" t="s">
        <v>2114</v>
      </c>
      <c r="B93" s="759" t="s">
        <v>2113</v>
      </c>
      <c r="C93" s="760"/>
      <c r="D93" s="760"/>
      <c r="E93" s="760"/>
      <c r="F93" s="760"/>
      <c r="G93" s="760"/>
      <c r="H93" s="760"/>
      <c r="I93" s="760"/>
      <c r="J93" s="760"/>
      <c r="K93" s="760"/>
      <c r="L93" s="760"/>
      <c r="M93" s="761"/>
      <c r="N93" s="166">
        <f>N83+N91</f>
        <v>87458572.712020516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3" t="s">
        <v>2097</v>
      </c>
      <c r="C103" s="204"/>
      <c r="D103" s="204"/>
      <c r="E103" s="204"/>
      <c r="F103" s="204"/>
      <c r="G103" s="204"/>
      <c r="H103" s="204"/>
      <c r="I103" s="204"/>
      <c r="J103" s="204"/>
      <c r="K103" s="204"/>
      <c r="L103" s="204"/>
      <c r="M103" s="204"/>
      <c r="N103" s="205"/>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c r="B106" s="206"/>
      <c r="C106" s="207"/>
      <c r="D106" s="207"/>
      <c r="E106" s="207"/>
      <c r="F106" s="207"/>
      <c r="G106" s="207"/>
      <c r="H106" s="207"/>
      <c r="I106" s="207"/>
      <c r="J106" s="207"/>
      <c r="K106" s="207"/>
      <c r="L106" s="207"/>
      <c r="M106" s="207"/>
      <c r="N106" s="208"/>
    </row>
    <row r="107" spans="2:14" ht="15.75" thickBot="1">
      <c r="B107" s="209"/>
      <c r="C107" s="210"/>
      <c r="D107" s="210"/>
      <c r="E107" s="210"/>
      <c r="F107" s="210"/>
      <c r="G107" s="210"/>
      <c r="H107" s="210"/>
      <c r="I107" s="210"/>
      <c r="J107" s="210"/>
      <c r="K107" s="210"/>
      <c r="L107" s="210"/>
      <c r="M107" s="210"/>
      <c r="N107" s="211"/>
    </row>
    <row r="108" spans="2:14">
      <c r="B108" s="212"/>
      <c r="C108" s="213"/>
      <c r="D108" s="213"/>
      <c r="E108" s="213"/>
      <c r="F108" s="213"/>
      <c r="G108" s="213"/>
      <c r="H108" s="213"/>
      <c r="I108" s="213"/>
      <c r="J108" s="213"/>
      <c r="K108" s="213"/>
      <c r="L108" s="213"/>
      <c r="M108" s="213"/>
      <c r="N108" s="214"/>
    </row>
    <row r="109" spans="2:14">
      <c r="B109" s="198" t="s">
        <v>2098</v>
      </c>
      <c r="C109" s="31"/>
      <c r="D109" s="31"/>
      <c r="E109" s="31"/>
      <c r="F109" s="31"/>
      <c r="G109" s="31"/>
      <c r="H109" s="31"/>
      <c r="I109" s="31"/>
      <c r="J109" s="31"/>
      <c r="K109" s="31"/>
      <c r="L109" s="31"/>
      <c r="M109" s="31"/>
      <c r="N109" s="32"/>
    </row>
    <row r="110" spans="2:14" ht="15" customHeight="1">
      <c r="B110" s="797" t="s">
        <v>2099</v>
      </c>
      <c r="C110" s="798"/>
      <c r="D110" s="798"/>
      <c r="E110" s="798"/>
      <c r="F110" s="798"/>
      <c r="G110" s="798"/>
      <c r="H110" s="798"/>
      <c r="I110" s="798"/>
      <c r="J110" s="798"/>
      <c r="K110" s="798"/>
      <c r="L110" s="798"/>
      <c r="M110" s="798"/>
      <c r="N110" s="799"/>
    </row>
    <row r="111" spans="2:14" ht="15" customHeight="1">
      <c r="B111" s="797"/>
      <c r="C111" s="798"/>
      <c r="D111" s="798"/>
      <c r="E111" s="798"/>
      <c r="F111" s="798"/>
      <c r="G111" s="798"/>
      <c r="H111" s="798"/>
      <c r="I111" s="798"/>
      <c r="J111" s="798"/>
      <c r="K111" s="798"/>
      <c r="L111" s="798"/>
      <c r="M111" s="798"/>
      <c r="N111" s="799"/>
    </row>
    <row r="112" spans="2:14" ht="30" customHeight="1">
      <c r="B112" s="800" t="s">
        <v>2100</v>
      </c>
      <c r="C112" s="801"/>
      <c r="D112" s="801"/>
      <c r="E112" s="801"/>
      <c r="F112" s="801"/>
      <c r="G112" s="801"/>
      <c r="H112" s="801"/>
      <c r="I112" s="801"/>
      <c r="J112" s="801"/>
      <c r="K112" s="801"/>
      <c r="L112" s="801"/>
      <c r="M112" s="801"/>
      <c r="N112" s="802"/>
    </row>
    <row r="113" spans="2:14">
      <c r="B113" s="800"/>
      <c r="C113" s="801"/>
      <c r="D113" s="801"/>
      <c r="E113" s="801"/>
      <c r="F113" s="801"/>
      <c r="G113" s="801"/>
      <c r="H113" s="801"/>
      <c r="I113" s="801"/>
      <c r="J113" s="801"/>
      <c r="K113" s="801"/>
      <c r="L113" s="801"/>
      <c r="M113" s="801"/>
      <c r="N113" s="802"/>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286"/>
      <c r="C116" s="287"/>
      <c r="D116" s="287"/>
      <c r="E116" s="287"/>
      <c r="F116" s="287"/>
      <c r="G116" s="287"/>
      <c r="H116" s="287"/>
      <c r="I116" s="287"/>
      <c r="J116" s="287"/>
      <c r="K116" s="287"/>
      <c r="L116" s="287"/>
      <c r="M116" s="287"/>
      <c r="N116" s="288"/>
    </row>
    <row r="117" spans="2:14">
      <c r="B117" s="198"/>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736"/>
      <c r="K123" s="736"/>
      <c r="L123" s="736"/>
      <c r="M123" s="736"/>
      <c r="N123" s="737"/>
    </row>
    <row r="124" spans="2:14" ht="15.75" thickBot="1">
      <c r="B124" s="216" t="s">
        <v>2103</v>
      </c>
      <c r="C124" s="343"/>
      <c r="D124" s="343"/>
      <c r="E124" s="57"/>
      <c r="F124" s="57"/>
      <c r="G124" s="57"/>
      <c r="H124" s="57"/>
      <c r="I124" s="57"/>
      <c r="J124" s="738"/>
      <c r="K124" s="738"/>
      <c r="L124" s="738"/>
      <c r="M124" s="738"/>
      <c r="N124" s="739"/>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7:H87"/>
    <mergeCell ref="L87:M87"/>
    <mergeCell ref="L66:M66"/>
    <mergeCell ref="L67:M67"/>
    <mergeCell ref="L69:M69"/>
    <mergeCell ref="B70:M70"/>
    <mergeCell ref="B74:H74"/>
    <mergeCell ref="L74:M74"/>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B81:M81"/>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ColWidth="11.42578125"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thickBo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416</v>
      </c>
      <c r="C31" s="81" t="s">
        <v>2224</v>
      </c>
      <c r="D31" s="82"/>
      <c r="E31" s="82"/>
      <c r="F31" s="82"/>
      <c r="G31" s="82"/>
      <c r="H31" s="82"/>
      <c r="I31" s="82"/>
      <c r="J31" s="82"/>
      <c r="K31" s="394"/>
      <c r="L31" s="261" t="s">
        <v>32</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815</v>
      </c>
      <c r="B36" s="772" t="str">
        <f>VLOOKUP(A36,EQUIPOS!A6:D154,3,FALSE)</f>
        <v>Camisa para Pilote D=1.20m</v>
      </c>
      <c r="C36" s="773"/>
      <c r="D36" s="773"/>
      <c r="E36" s="773"/>
      <c r="F36" s="773"/>
      <c r="G36" s="773"/>
      <c r="H36" s="774"/>
      <c r="I36" s="222"/>
      <c r="J36" s="223"/>
      <c r="K36" s="224">
        <f>VLOOKUP(A36,EQUIPOS!A6:D163,4,FALSE)</f>
        <v>32029.939054593789</v>
      </c>
      <c r="L36" s="225"/>
      <c r="M36" s="226">
        <v>1</v>
      </c>
      <c r="N36" s="227">
        <f t="shared" ref="N36:N42" si="0">K36/M36</f>
        <v>32029.939054593789</v>
      </c>
    </row>
    <row r="37" spans="1:14">
      <c r="A37" s="113" t="s">
        <v>885</v>
      </c>
      <c r="B37" s="772" t="str">
        <f>VLOOKUP(A37,EQUIPOS!A7:D154,3,FALSE)</f>
        <v>Equipo de Soldadura</v>
      </c>
      <c r="C37" s="773"/>
      <c r="D37" s="773"/>
      <c r="E37" s="773"/>
      <c r="F37" s="773"/>
      <c r="G37" s="773"/>
      <c r="H37" s="774"/>
      <c r="I37" s="367"/>
      <c r="J37" s="368"/>
      <c r="K37" s="224">
        <f>VLOOKUP(A37,EQUIPOS!A7:D164,4,FALSE)</f>
        <v>6827.9249993410031</v>
      </c>
      <c r="L37" s="290"/>
      <c r="M37" s="291">
        <v>1</v>
      </c>
      <c r="N37" s="227">
        <f t="shared" si="0"/>
        <v>6827.9249993410031</v>
      </c>
    </row>
    <row r="38" spans="1:14">
      <c r="A38" s="113" t="s">
        <v>935</v>
      </c>
      <c r="B38" s="772" t="str">
        <f>VLOOKUP(A38,EQUIPOS!A8:D154,3,FALSE)</f>
        <v>Grúa con torre capacidad 1 ton en la punta.</v>
      </c>
      <c r="C38" s="773"/>
      <c r="D38" s="773"/>
      <c r="E38" s="773"/>
      <c r="F38" s="773"/>
      <c r="G38" s="773"/>
      <c r="H38" s="774"/>
      <c r="I38" s="367"/>
      <c r="J38" s="368"/>
      <c r="K38" s="384">
        <f>VLOOKUP(A38,EQUIPOS!A8:D165,4,FALSE)</f>
        <v>192961.47696947414</v>
      </c>
      <c r="L38" s="290"/>
      <c r="M38" s="291">
        <v>2.5</v>
      </c>
      <c r="N38" s="227">
        <f t="shared" si="0"/>
        <v>77184.590787789653</v>
      </c>
    </row>
    <row r="39" spans="1:14">
      <c r="A39" s="113" t="s">
        <v>957</v>
      </c>
      <c r="B39" s="772" t="str">
        <f>VLOOKUP(A39,EQUIPOS!A9:D154,3,FALSE)</f>
        <v>Motobomba de concreto</v>
      </c>
      <c r="C39" s="773"/>
      <c r="D39" s="773"/>
      <c r="E39" s="773"/>
      <c r="F39" s="773"/>
      <c r="G39" s="773"/>
      <c r="H39" s="774"/>
      <c r="I39" s="367"/>
      <c r="J39" s="368"/>
      <c r="K39" s="384">
        <f>VLOOKUP(A39,EQUIPOS!A9:D166,4,FALSE)</f>
        <v>90546.063237447466</v>
      </c>
      <c r="L39" s="290"/>
      <c r="M39" s="291">
        <v>2.5499800000000001</v>
      </c>
      <c r="N39" s="227">
        <f t="shared" si="0"/>
        <v>35508.538591458542</v>
      </c>
    </row>
    <row r="40" spans="1:14">
      <c r="A40" s="113" t="s">
        <v>967</v>
      </c>
      <c r="B40" s="772" t="str">
        <f>VLOOKUP(A40,EQUIPOS!A10:D154,3,FALSE)</f>
        <v>Pala auxiliar de piloteadora</v>
      </c>
      <c r="C40" s="773"/>
      <c r="D40" s="773"/>
      <c r="E40" s="773"/>
      <c r="F40" s="773"/>
      <c r="G40" s="773"/>
      <c r="H40" s="774"/>
      <c r="I40" s="367"/>
      <c r="J40" s="368"/>
      <c r="K40" s="384">
        <f>VLOOKUP(A40,EQUIPOS!A10:D167,4,FALSE)</f>
        <v>394273.48234837782</v>
      </c>
      <c r="L40" s="290"/>
      <c r="M40" s="291">
        <v>2.5</v>
      </c>
      <c r="N40" s="227">
        <f t="shared" si="0"/>
        <v>157709.39293935112</v>
      </c>
    </row>
    <row r="41" spans="1:14">
      <c r="A41" s="113" t="s">
        <v>973</v>
      </c>
      <c r="B41" s="772" t="str">
        <f>VLOOKUP(A41,EQUIPOS!A6:D154,3,FALSE)</f>
        <v>Piloteadora potencia 250KW, RPM 1800, fuerza elevadora 200KN</v>
      </c>
      <c r="C41" s="773"/>
      <c r="D41" s="773"/>
      <c r="E41" s="773"/>
      <c r="F41" s="773"/>
      <c r="G41" s="773"/>
      <c r="H41" s="774"/>
      <c r="I41" s="367"/>
      <c r="J41" s="368"/>
      <c r="K41" s="384">
        <f>VLOOKUP(A41,EQUIPOS!A6:D154,4,FALSE)</f>
        <v>571774.67503718671</v>
      </c>
      <c r="L41" s="290"/>
      <c r="M41" s="291">
        <v>1</v>
      </c>
      <c r="N41" s="227">
        <f t="shared" si="0"/>
        <v>571774.67503718671</v>
      </c>
    </row>
    <row r="42" spans="1:14">
      <c r="A42" s="113" t="s">
        <v>1001</v>
      </c>
      <c r="B42" s="772" t="str">
        <f>VLOOKUP(A42,EQUIPOS!A12:D156,3,FALSE)</f>
        <v>Retroexcavadora A25C</v>
      </c>
      <c r="C42" s="773"/>
      <c r="D42" s="773"/>
      <c r="E42" s="773"/>
      <c r="F42" s="773"/>
      <c r="G42" s="773"/>
      <c r="H42" s="774"/>
      <c r="I42" s="283"/>
      <c r="J42" s="285"/>
      <c r="K42" s="384">
        <f>VLOOKUP(A42,EQUIPOS!A12:D169,4,FALSE)</f>
        <v>213099.40647403634</v>
      </c>
      <c r="L42" s="369"/>
      <c r="M42" s="370">
        <v>2.5</v>
      </c>
      <c r="N42" s="227">
        <f t="shared" si="0"/>
        <v>85239.762589614533</v>
      </c>
    </row>
    <row r="43" spans="1:14">
      <c r="B43" s="772"/>
      <c r="C43" s="773"/>
      <c r="D43" s="773"/>
      <c r="E43" s="773"/>
      <c r="F43" s="773"/>
      <c r="G43" s="773"/>
      <c r="H43" s="774"/>
      <c r="I43" s="36"/>
      <c r="J43" s="37"/>
      <c r="K43" s="384"/>
      <c r="L43" s="231"/>
      <c r="M43" s="232"/>
      <c r="N43" s="227"/>
    </row>
    <row r="44" spans="1:14">
      <c r="B44" s="275"/>
      <c r="C44" s="276"/>
      <c r="D44" s="276"/>
      <c r="E44" s="276"/>
      <c r="F44" s="278"/>
      <c r="G44" s="278"/>
      <c r="H44" s="123"/>
      <c r="I44" s="36"/>
      <c r="J44" s="37"/>
      <c r="K44" s="384"/>
      <c r="L44" s="231"/>
      <c r="M44" s="232"/>
      <c r="N44" s="228"/>
    </row>
    <row r="45" spans="1:14">
      <c r="B45" s="779" t="s">
        <v>2105</v>
      </c>
      <c r="C45" s="780"/>
      <c r="D45" s="780"/>
      <c r="E45" s="38"/>
      <c r="F45" s="39"/>
      <c r="G45" s="39"/>
      <c r="H45" s="40"/>
      <c r="I45" s="36"/>
      <c r="J45" s="37"/>
      <c r="K45" s="234"/>
      <c r="L45" s="231"/>
      <c r="M45" s="351">
        <v>0.1</v>
      </c>
      <c r="N45" s="295">
        <f>N83*M45</f>
        <v>10046.441950300166</v>
      </c>
    </row>
    <row r="46" spans="1:14" ht="15.75" thickBot="1">
      <c r="B46" s="772"/>
      <c r="C46" s="773"/>
      <c r="D46" s="773"/>
      <c r="E46" s="773"/>
      <c r="F46" s="773"/>
      <c r="G46" s="773"/>
      <c r="H46" s="774"/>
      <c r="I46" s="781"/>
      <c r="J46" s="782"/>
      <c r="K46" s="41"/>
      <c r="L46" s="783"/>
      <c r="M46" s="784"/>
      <c r="N46" s="105"/>
    </row>
    <row r="47" spans="1:14" ht="15.75" thickBot="1">
      <c r="B47" s="759" t="s">
        <v>2072</v>
      </c>
      <c r="C47" s="760"/>
      <c r="D47" s="760"/>
      <c r="E47" s="760"/>
      <c r="F47" s="760"/>
      <c r="G47" s="760"/>
      <c r="H47" s="760"/>
      <c r="I47" s="760"/>
      <c r="J47" s="760"/>
      <c r="K47" s="760"/>
      <c r="L47" s="760"/>
      <c r="M47" s="761"/>
      <c r="N47" s="344">
        <f>SUM(N36:N46)</f>
        <v>976321.26594963542</v>
      </c>
    </row>
    <row r="48" spans="1:14">
      <c r="B48" s="235"/>
      <c r="C48" s="34"/>
      <c r="D48" s="34"/>
      <c r="E48" s="34"/>
      <c r="F48" s="34"/>
      <c r="G48" s="34"/>
      <c r="H48" s="34"/>
      <c r="I48" s="34"/>
      <c r="J48" s="34"/>
      <c r="K48" s="34"/>
      <c r="L48" s="34"/>
      <c r="M48" s="34"/>
      <c r="N48" s="35"/>
    </row>
    <row r="49" spans="1:14">
      <c r="B49" s="64" t="s">
        <v>2073</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750" t="s">
        <v>2063</v>
      </c>
      <c r="C51" s="751"/>
      <c r="D51" s="751"/>
      <c r="E51" s="751"/>
      <c r="F51" s="751"/>
      <c r="G51" s="751"/>
      <c r="H51" s="751"/>
      <c r="I51" s="752"/>
      <c r="J51" s="270" t="s">
        <v>2065</v>
      </c>
      <c r="K51" s="85" t="s">
        <v>2066</v>
      </c>
      <c r="L51" s="753" t="s">
        <v>2074</v>
      </c>
      <c r="M51" s="752"/>
      <c r="N51" s="86" t="s">
        <v>2071</v>
      </c>
    </row>
    <row r="52" spans="1:14">
      <c r="A52" s="108" t="s">
        <v>1190</v>
      </c>
      <c r="B52" s="43" t="str">
        <f>VLOOKUP(A52,MATERIALES!A5:D373,3,FALSE)</f>
        <v>Bentonita</v>
      </c>
      <c r="C52" s="236"/>
      <c r="D52" s="236"/>
      <c r="E52" s="236"/>
      <c r="F52" s="236"/>
      <c r="G52" s="236"/>
      <c r="H52" s="236"/>
      <c r="I52" s="236"/>
      <c r="J52" s="266" t="str">
        <f>VLOOKUP(A52,MATERIALES!A6:D644,2,FALSE)</f>
        <v>kg</v>
      </c>
      <c r="K52" s="237">
        <v>2.355</v>
      </c>
      <c r="L52" s="222"/>
      <c r="M52" s="352">
        <f>VLOOKUP(A52,MATERIALES!A5:D396,4,FALSE)</f>
        <v>7432.1964576712944</v>
      </c>
      <c r="N52" s="227">
        <f>K52*M52</f>
        <v>17502.822657815897</v>
      </c>
    </row>
    <row r="53" spans="1:14">
      <c r="A53" s="108" t="s">
        <v>1086</v>
      </c>
      <c r="B53" s="43" t="str">
        <f>VLOOKUP(A53,MATERIALES!A6:D373,3,FALSE)</f>
        <v>Acero PDR-60</v>
      </c>
      <c r="C53" s="371"/>
      <c r="D53" s="371"/>
      <c r="E53" s="371"/>
      <c r="F53" s="371"/>
      <c r="G53" s="371"/>
      <c r="H53" s="371"/>
      <c r="I53" s="371"/>
      <c r="J53" s="267" t="str">
        <f>VLOOKUP(A53,MATERIALES!A7:D645,2,FALSE)</f>
        <v>kg</v>
      </c>
      <c r="K53" s="347">
        <v>123.70021073509811</v>
      </c>
      <c r="L53" s="367"/>
      <c r="M53" s="352">
        <f>VLOOKUP(A53,MATERIALES!A6:D397,4,FALSE)</f>
        <v>3713.4124761898465</v>
      </c>
      <c r="N53" s="227">
        <f>K53*M53</f>
        <v>459349.90585102653</v>
      </c>
    </row>
    <row r="54" spans="1:14">
      <c r="A54" s="108" t="s">
        <v>1284</v>
      </c>
      <c r="B54" s="43" t="str">
        <f>VLOOKUP(A54,MATERIALES!A6:D373,3,FALSE)</f>
        <v>Concreto Resistencia  28 (Mpa)</v>
      </c>
      <c r="C54" s="371"/>
      <c r="D54" s="371"/>
      <c r="E54" s="371"/>
      <c r="F54" s="371"/>
      <c r="G54" s="371"/>
      <c r="H54" s="371"/>
      <c r="I54" s="371"/>
      <c r="J54" s="267" t="str">
        <f>VLOOKUP(A54,MATERIALES!A8:D646,2,FALSE)</f>
        <v>m3</v>
      </c>
      <c r="K54" s="347">
        <v>0.82466807156732069</v>
      </c>
      <c r="L54" s="367"/>
      <c r="M54" s="352">
        <f>VLOOKUP(A54,MATERIALES!A6:D398,4,FALSE)</f>
        <v>531924.05123666534</v>
      </c>
      <c r="N54" s="227">
        <f>K54*M54</f>
        <v>438660.7815536175</v>
      </c>
    </row>
    <row r="55" spans="1:14">
      <c r="A55" s="108"/>
      <c r="B55" s="43"/>
      <c r="C55" s="371"/>
      <c r="D55" s="371"/>
      <c r="E55" s="371"/>
      <c r="F55" s="371"/>
      <c r="G55" s="371"/>
      <c r="H55" s="371"/>
      <c r="I55" s="371"/>
      <c r="J55" s="266"/>
      <c r="K55" s="347"/>
      <c r="L55" s="367"/>
      <c r="M55" s="352"/>
      <c r="N55" s="227"/>
    </row>
    <row r="56" spans="1:14">
      <c r="A56" s="108"/>
      <c r="B56" s="43"/>
      <c r="C56" s="371"/>
      <c r="D56" s="371"/>
      <c r="E56" s="371"/>
      <c r="F56" s="371"/>
      <c r="G56" s="371"/>
      <c r="H56" s="371"/>
      <c r="I56" s="371"/>
      <c r="J56" s="266"/>
      <c r="K56" s="347"/>
      <c r="L56" s="367"/>
      <c r="M56" s="352"/>
      <c r="N56" s="227"/>
    </row>
    <row r="57" spans="1:14">
      <c r="A57" s="108"/>
      <c r="B57" s="43"/>
      <c r="C57" s="371"/>
      <c r="D57" s="371"/>
      <c r="E57" s="371"/>
      <c r="F57" s="371"/>
      <c r="G57" s="371"/>
      <c r="H57" s="371"/>
      <c r="I57" s="371"/>
      <c r="J57" s="266"/>
      <c r="K57" s="347"/>
      <c r="L57" s="367"/>
      <c r="M57" s="352"/>
      <c r="N57" s="227"/>
    </row>
    <row r="58" spans="1:14" ht="15.75" thickBot="1">
      <c r="B58" s="43"/>
      <c r="C58" s="265"/>
      <c r="D58" s="265"/>
      <c r="E58" s="265"/>
      <c r="F58" s="265"/>
      <c r="G58" s="265"/>
      <c r="H58" s="265"/>
      <c r="I58" s="265"/>
      <c r="J58" s="381"/>
      <c r="K58" s="124"/>
      <c r="L58" s="280"/>
      <c r="M58" s="352"/>
      <c r="N58" s="227"/>
    </row>
    <row r="59" spans="1:14" ht="15.75" thickBot="1">
      <c r="B59" s="759" t="s">
        <v>2072</v>
      </c>
      <c r="C59" s="760"/>
      <c r="D59" s="760"/>
      <c r="E59" s="760"/>
      <c r="F59" s="760"/>
      <c r="G59" s="760"/>
      <c r="H59" s="760"/>
      <c r="I59" s="760"/>
      <c r="J59" s="760"/>
      <c r="K59" s="760"/>
      <c r="L59" s="760"/>
      <c r="M59" s="761"/>
      <c r="N59" s="344">
        <f>SUM(N52:N58)</f>
        <v>915513.51006245986</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8" t="s">
        <v>2076</v>
      </c>
      <c r="C63" s="269"/>
      <c r="D63" s="269"/>
      <c r="E63" s="269"/>
      <c r="F63" s="269"/>
      <c r="G63" s="269"/>
      <c r="H63" s="73" t="s">
        <v>2065</v>
      </c>
      <c r="I63" s="74" t="s">
        <v>2077</v>
      </c>
      <c r="J63" s="75" t="s">
        <v>2106</v>
      </c>
      <c r="K63" s="73" t="s">
        <v>2107</v>
      </c>
      <c r="L63" s="762" t="s">
        <v>2080</v>
      </c>
      <c r="M63" s="735"/>
      <c r="N63" s="76" t="s">
        <v>2071</v>
      </c>
    </row>
    <row r="64" spans="1:14">
      <c r="A64" t="s">
        <v>1867</v>
      </c>
      <c r="B64" s="46" t="str">
        <f>VLOOKUP(A64,TRANSPORTE!A5:D117,3,FALSE)</f>
        <v>Transporte de material de excavación</v>
      </c>
      <c r="C64" s="272"/>
      <c r="D64" s="272"/>
      <c r="E64" s="272"/>
      <c r="F64" s="272"/>
      <c r="G64" s="272"/>
      <c r="H64" s="266" t="s">
        <v>2122</v>
      </c>
      <c r="I64" s="234">
        <v>1.3</v>
      </c>
      <c r="J64" s="241">
        <v>1</v>
      </c>
      <c r="K64" s="234">
        <f>I64*J64</f>
        <v>1.3</v>
      </c>
      <c r="L64" s="763">
        <f>VLOOKUP(A64,TRANSPORTE!A5:D117,4,FALSE)</f>
        <v>1355.0479121462611</v>
      </c>
      <c r="M64" s="764"/>
      <c r="N64" s="242">
        <f>K64*L64</f>
        <v>1761.5622857901394</v>
      </c>
    </row>
    <row r="65" spans="1:15">
      <c r="A65" t="s">
        <v>1985</v>
      </c>
      <c r="B65" s="46" t="str">
        <f>VLOOKUP(A65,TRANSPORTE!A6:D117,3,FALSE)</f>
        <v>Equipo de Transporte (Camiones Grúas</v>
      </c>
      <c r="C65" s="47"/>
      <c r="D65" s="47"/>
      <c r="E65" s="47"/>
      <c r="F65" s="47"/>
      <c r="G65" s="47"/>
      <c r="H65" s="266" t="s">
        <v>2122</v>
      </c>
      <c r="I65" s="234">
        <v>0.05</v>
      </c>
      <c r="J65" s="241">
        <v>1</v>
      </c>
      <c r="K65" s="234">
        <f>I65*J65</f>
        <v>0.05</v>
      </c>
      <c r="L65" s="763">
        <f>VLOOKUP(A65,TRANSPORTE!A6:D117,4,FALSE)</f>
        <v>59.134582239234511</v>
      </c>
      <c r="M65" s="764"/>
      <c r="N65" s="242">
        <f>K65*L65</f>
        <v>2.9567291119617258</v>
      </c>
    </row>
    <row r="66" spans="1:15">
      <c r="B66" s="46"/>
      <c r="C66" s="47"/>
      <c r="D66" s="47"/>
      <c r="E66" s="47"/>
      <c r="F66" s="47"/>
      <c r="G66" s="47"/>
      <c r="H66" s="266"/>
      <c r="I66" s="234"/>
      <c r="J66" s="241"/>
      <c r="K66" s="234"/>
      <c r="L66" s="763"/>
      <c r="M66" s="764"/>
      <c r="N66" s="242"/>
    </row>
    <row r="67" spans="1:15">
      <c r="B67" s="46"/>
      <c r="C67" s="47"/>
      <c r="D67" s="47"/>
      <c r="E67" s="47"/>
      <c r="F67" s="47"/>
      <c r="G67" s="47"/>
      <c r="H67" s="266"/>
      <c r="I67" s="234"/>
      <c r="J67" s="241"/>
      <c r="K67" s="234"/>
      <c r="L67" s="763"/>
      <c r="M67" s="764"/>
      <c r="N67" s="242"/>
    </row>
    <row r="68" spans="1:15">
      <c r="B68" s="46"/>
      <c r="C68" s="47"/>
      <c r="D68" s="47"/>
      <c r="E68" s="47"/>
      <c r="F68" s="47"/>
      <c r="G68" s="47"/>
      <c r="H68" s="243"/>
      <c r="I68" s="234"/>
      <c r="J68" s="234"/>
      <c r="K68" s="234"/>
      <c r="L68" s="244"/>
      <c r="M68" s="245"/>
      <c r="N68" s="246"/>
    </row>
    <row r="69" spans="1:15" ht="15.75" thickBot="1">
      <c r="B69" s="264"/>
      <c r="C69" s="265"/>
      <c r="D69" s="265"/>
      <c r="E69" s="265"/>
      <c r="F69" s="265"/>
      <c r="G69" s="265"/>
      <c r="H69" s="48"/>
      <c r="I69" s="124"/>
      <c r="J69" s="124"/>
      <c r="K69" s="124"/>
      <c r="L69" s="748"/>
      <c r="M69" s="749"/>
      <c r="N69" s="125"/>
    </row>
    <row r="70" spans="1:15" ht="15.75" thickBot="1">
      <c r="B70" s="765" t="s">
        <v>2072</v>
      </c>
      <c r="C70" s="766"/>
      <c r="D70" s="766"/>
      <c r="E70" s="766"/>
      <c r="F70" s="766"/>
      <c r="G70" s="766"/>
      <c r="H70" s="766"/>
      <c r="I70" s="766"/>
      <c r="J70" s="766"/>
      <c r="K70" s="766"/>
      <c r="L70" s="766"/>
      <c r="M70" s="767"/>
      <c r="N70" s="104">
        <f>N64+N65+N66+N67+N68</f>
        <v>1764.5190149021012</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85" t="s">
        <v>2108</v>
      </c>
      <c r="C74" s="786"/>
      <c r="D74" s="786"/>
      <c r="E74" s="786"/>
      <c r="F74" s="786"/>
      <c r="G74" s="786"/>
      <c r="H74" s="786"/>
      <c r="I74" s="73" t="s">
        <v>2082</v>
      </c>
      <c r="J74" s="75" t="s">
        <v>2109</v>
      </c>
      <c r="K74" s="74" t="s">
        <v>2084</v>
      </c>
      <c r="L74" s="787" t="s">
        <v>2070</v>
      </c>
      <c r="M74" s="901"/>
      <c r="N74" s="98" t="s">
        <v>2071</v>
      </c>
    </row>
    <row r="75" spans="1:15">
      <c r="B75" s="183" t="s">
        <v>2225</v>
      </c>
      <c r="C75" s="184"/>
      <c r="D75" s="184"/>
      <c r="E75" s="184"/>
      <c r="F75" s="184"/>
      <c r="G75" s="184"/>
      <c r="H75" s="184"/>
      <c r="I75" s="185"/>
      <c r="J75" s="186"/>
      <c r="K75" s="187"/>
      <c r="L75" s="188"/>
      <c r="M75" s="189"/>
      <c r="N75" s="190"/>
    </row>
    <row r="76" spans="1:15">
      <c r="A76" s="141" t="s">
        <v>714</v>
      </c>
      <c r="B76" s="49" t="str">
        <f>VLOOKUP(A76,'MANO DE OBRA'!A8:D68,3,FALSE)</f>
        <v>Obrero (6)</v>
      </c>
      <c r="C76" s="47"/>
      <c r="D76" s="47"/>
      <c r="E76" s="47"/>
      <c r="F76" s="47"/>
      <c r="G76" s="47"/>
      <c r="H76" s="47"/>
      <c r="I76" s="247">
        <f>K76/J76*100</f>
        <v>202996.19999999998</v>
      </c>
      <c r="J76" s="248">
        <v>185</v>
      </c>
      <c r="K76" s="249">
        <f>VLOOKUP(A76,'MANO DE OBRA'!A8:D99,4,FALSE)</f>
        <v>375542.97</v>
      </c>
      <c r="L76" s="50"/>
      <c r="M76" s="380">
        <v>8</v>
      </c>
      <c r="N76" s="345">
        <f>K76/M76</f>
        <v>46942.871249999997</v>
      </c>
      <c r="O76" s="106"/>
    </row>
    <row r="77" spans="1:15">
      <c r="A77" s="141" t="s">
        <v>728</v>
      </c>
      <c r="B77" s="49" t="str">
        <f>VLOOKUP(A77,'MANO DE OBRA'!A8:D69,3,FALSE)</f>
        <v>Oficial</v>
      </c>
      <c r="C77" s="47"/>
      <c r="D77" s="47"/>
      <c r="E77" s="47"/>
      <c r="F77" s="47"/>
      <c r="G77" s="47"/>
      <c r="H77" s="47"/>
      <c r="I77" s="247">
        <f>K77/J77*100</f>
        <v>57668.23979157189</v>
      </c>
      <c r="J77" s="248">
        <v>185</v>
      </c>
      <c r="K77" s="249">
        <f>VLOOKUP(A77,'MANO DE OBRA'!A8:D100,4,FALSE)</f>
        <v>106686.24361440798</v>
      </c>
      <c r="L77" s="50"/>
      <c r="M77" s="377">
        <v>8</v>
      </c>
      <c r="N77" s="345">
        <f>K77/M77</f>
        <v>13335.780451800998</v>
      </c>
    </row>
    <row r="78" spans="1:15">
      <c r="A78" s="141"/>
      <c r="B78" s="149" t="s">
        <v>2226</v>
      </c>
      <c r="C78" s="47"/>
      <c r="D78" s="47"/>
      <c r="E78" s="47"/>
      <c r="F78" s="47"/>
      <c r="G78" s="47"/>
      <c r="H78" s="47"/>
      <c r="I78" s="247"/>
      <c r="J78" s="248"/>
      <c r="K78" s="249"/>
      <c r="L78" s="50"/>
      <c r="M78" s="378"/>
      <c r="N78" s="345"/>
    </row>
    <row r="79" spans="1:15">
      <c r="A79" t="s">
        <v>714</v>
      </c>
      <c r="B79" s="49" t="str">
        <f>VLOOKUP(A79,'MANO DE OBRA'!A9:D70,3,FALSE)</f>
        <v>Obrero (6)</v>
      </c>
      <c r="C79" s="47"/>
      <c r="D79" s="47"/>
      <c r="E79" s="47"/>
      <c r="F79" s="47"/>
      <c r="G79" s="47"/>
      <c r="H79" s="47"/>
      <c r="I79" s="247">
        <f>K79/J79*100</f>
        <v>202996.19999999998</v>
      </c>
      <c r="J79" s="248">
        <v>185</v>
      </c>
      <c r="K79" s="249">
        <f>VLOOKUP(A79,'MANO DE OBRA'!A9:D101,4,FALSE)</f>
        <v>375542.97</v>
      </c>
      <c r="L79" s="50"/>
      <c r="M79" s="255">
        <v>12</v>
      </c>
      <c r="N79" s="345">
        <f>K79/M79</f>
        <v>31295.247499999998</v>
      </c>
    </row>
    <row r="80" spans="1:15">
      <c r="A80" t="s">
        <v>728</v>
      </c>
      <c r="B80" s="49" t="str">
        <f>VLOOKUP(A80,'MANO DE OBRA'!A10:D71,3,FALSE)</f>
        <v>Oficial</v>
      </c>
      <c r="C80" s="47"/>
      <c r="D80" s="47"/>
      <c r="E80" s="47"/>
      <c r="F80" s="47"/>
      <c r="G80" s="47"/>
      <c r="H80" s="47"/>
      <c r="I80" s="247">
        <f>K80/J80*100</f>
        <v>57668.23979157189</v>
      </c>
      <c r="J80" s="248">
        <v>185</v>
      </c>
      <c r="K80" s="249">
        <f>VLOOKUP(A80,'MANO DE OBRA'!A10:D102,4,FALSE)</f>
        <v>106686.24361440798</v>
      </c>
      <c r="L80" s="273"/>
      <c r="M80" s="255">
        <v>12</v>
      </c>
      <c r="N80" s="345">
        <f>K80/M80</f>
        <v>8890.5203012006659</v>
      </c>
    </row>
    <row r="81" spans="1:14">
      <c r="B81" s="49"/>
      <c r="C81" s="47"/>
      <c r="D81" s="47"/>
      <c r="E81" s="47"/>
      <c r="F81" s="47"/>
      <c r="G81" s="47"/>
      <c r="H81" s="47"/>
      <c r="I81" s="234"/>
      <c r="J81" s="252"/>
      <c r="K81" s="253"/>
      <c r="L81" s="273"/>
      <c r="M81" s="255"/>
      <c r="N81" s="251"/>
    </row>
    <row r="82" spans="1:14" ht="15.75" thickBot="1">
      <c r="B82" s="746"/>
      <c r="C82" s="747"/>
      <c r="D82" s="747"/>
      <c r="E82" s="747"/>
      <c r="F82" s="747"/>
      <c r="G82" s="747"/>
      <c r="H82" s="747"/>
      <c r="I82" s="124"/>
      <c r="J82" s="124"/>
      <c r="K82" s="124"/>
      <c r="L82" s="847"/>
      <c r="M82" s="847"/>
      <c r="N82" s="125"/>
    </row>
    <row r="83" spans="1:14" ht="15.75" thickBot="1">
      <c r="B83" s="765" t="s">
        <v>2072</v>
      </c>
      <c r="C83" s="766"/>
      <c r="D83" s="766"/>
      <c r="E83" s="766"/>
      <c r="F83" s="766"/>
      <c r="G83" s="766"/>
      <c r="H83" s="766"/>
      <c r="I83" s="766"/>
      <c r="J83" s="766"/>
      <c r="K83" s="766"/>
      <c r="L83" s="766"/>
      <c r="M83" s="767"/>
      <c r="N83" s="401">
        <f>SUM(N76:N82)</f>
        <v>100464.41950300166</v>
      </c>
    </row>
    <row r="84" spans="1:14" ht="15.75" thickBot="1">
      <c r="B84" s="33"/>
      <c r="C84" s="34"/>
      <c r="D84" s="34"/>
      <c r="E84" s="34"/>
      <c r="F84" s="34"/>
      <c r="G84" s="34"/>
      <c r="H84" s="34"/>
      <c r="I84" s="34"/>
      <c r="J84" s="34"/>
      <c r="K84" s="34"/>
      <c r="L84" s="34"/>
      <c r="M84" s="34"/>
      <c r="N84" s="35"/>
    </row>
    <row r="85" spans="1:14" ht="15.75" thickBot="1">
      <c r="B85" s="759" t="s">
        <v>2085</v>
      </c>
      <c r="C85" s="760"/>
      <c r="D85" s="760"/>
      <c r="E85" s="760"/>
      <c r="F85" s="760"/>
      <c r="G85" s="760"/>
      <c r="H85" s="760"/>
      <c r="I85" s="760"/>
      <c r="J85" s="760"/>
      <c r="K85" s="760"/>
      <c r="L85" s="760"/>
      <c r="M85" s="761"/>
      <c r="N85" s="99">
        <f>N47+N59+N70+N83</f>
        <v>1994063.7145299991</v>
      </c>
    </row>
    <row r="86" spans="1:14">
      <c r="B86" s="33"/>
      <c r="C86" s="34"/>
      <c r="D86" s="34"/>
      <c r="E86" s="34"/>
      <c r="F86" s="34"/>
      <c r="G86" s="34"/>
      <c r="H86" s="34"/>
      <c r="I86" s="34"/>
      <c r="J86" s="34"/>
      <c r="K86" s="34"/>
      <c r="L86" s="34"/>
      <c r="M86" s="34"/>
      <c r="N86" s="35"/>
    </row>
    <row r="87" spans="1:14">
      <c r="B87" s="64" t="s">
        <v>2086</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750" t="s">
        <v>2110</v>
      </c>
      <c r="C89" s="751"/>
      <c r="D89" s="751"/>
      <c r="E89" s="751"/>
      <c r="F89" s="751"/>
      <c r="G89" s="751"/>
      <c r="H89" s="751"/>
      <c r="I89" s="269"/>
      <c r="J89" s="289"/>
      <c r="K89" s="257" t="s">
        <v>2087</v>
      </c>
      <c r="L89" s="789" t="s">
        <v>2088</v>
      </c>
      <c r="M89" s="790"/>
      <c r="N89" s="258"/>
    </row>
    <row r="90" spans="1:14">
      <c r="B90" s="791" t="s">
        <v>2111</v>
      </c>
      <c r="C90" s="792"/>
      <c r="D90" s="792"/>
      <c r="E90" s="792"/>
      <c r="F90" s="792"/>
      <c r="G90" s="792"/>
      <c r="H90" s="792"/>
      <c r="I90" s="87"/>
      <c r="J90" s="88"/>
      <c r="K90" s="259">
        <v>0.2</v>
      </c>
      <c r="L90" s="793">
        <f>N85*K90</f>
        <v>398812.74290599982</v>
      </c>
      <c r="M90" s="794"/>
      <c r="N90" s="51"/>
    </row>
    <row r="91" spans="1:14">
      <c r="B91" s="89" t="s">
        <v>2090</v>
      </c>
      <c r="C91" s="90"/>
      <c r="D91" s="90"/>
      <c r="E91" s="90"/>
      <c r="F91" s="90"/>
      <c r="G91" s="90"/>
      <c r="H91" s="90"/>
      <c r="I91" s="87"/>
      <c r="J91" s="88"/>
      <c r="K91" s="259">
        <v>0.05</v>
      </c>
      <c r="L91" s="793">
        <f>N85*K91</f>
        <v>99703.185726499956</v>
      </c>
      <c r="M91" s="794"/>
      <c r="N91" s="51"/>
    </row>
    <row r="92" spans="1:14" ht="15.75" thickBot="1">
      <c r="B92" s="91" t="s">
        <v>2091</v>
      </c>
      <c r="C92" s="92"/>
      <c r="D92" s="92"/>
      <c r="E92" s="92"/>
      <c r="F92" s="92"/>
      <c r="G92" s="92"/>
      <c r="H92" s="92"/>
      <c r="I92" s="93"/>
      <c r="J92" s="94"/>
      <c r="K92" s="260">
        <v>0.05</v>
      </c>
      <c r="L92" s="795">
        <f>N85*K92</f>
        <v>99703.185726499956</v>
      </c>
      <c r="M92" s="796"/>
      <c r="N92" s="51"/>
    </row>
    <row r="93" spans="1:14" ht="15.75" thickBot="1">
      <c r="B93" s="759" t="s">
        <v>2072</v>
      </c>
      <c r="C93" s="760"/>
      <c r="D93" s="760"/>
      <c r="E93" s="760"/>
      <c r="F93" s="760"/>
      <c r="G93" s="760"/>
      <c r="H93" s="760"/>
      <c r="I93" s="760"/>
      <c r="J93" s="760"/>
      <c r="K93" s="760"/>
      <c r="L93" s="760"/>
      <c r="M93" s="761"/>
      <c r="N93" s="52">
        <f>L90+L91+L92</f>
        <v>598219.11435899977</v>
      </c>
    </row>
    <row r="94" spans="1:14" ht="15.75" thickBot="1">
      <c r="B94" s="33"/>
      <c r="C94" s="34"/>
      <c r="D94" s="34"/>
      <c r="E94" s="34"/>
      <c r="F94" s="34"/>
      <c r="G94" s="34"/>
      <c r="H94" s="34"/>
      <c r="I94" s="34"/>
      <c r="J94" s="34"/>
      <c r="K94" s="34"/>
      <c r="L94" s="34"/>
      <c r="M94" s="34"/>
      <c r="N94" s="35"/>
    </row>
    <row r="95" spans="1:14" ht="15.75" thickBot="1">
      <c r="A95" t="s">
        <v>2114</v>
      </c>
      <c r="B95" s="759" t="s">
        <v>2113</v>
      </c>
      <c r="C95" s="760"/>
      <c r="D95" s="760"/>
      <c r="E95" s="760"/>
      <c r="F95" s="760"/>
      <c r="G95" s="760"/>
      <c r="H95" s="760"/>
      <c r="I95" s="760"/>
      <c r="J95" s="760"/>
      <c r="K95" s="760"/>
      <c r="L95" s="760"/>
      <c r="M95" s="761"/>
      <c r="N95" s="166">
        <f>N85+N93</f>
        <v>2592282.8288889988</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2093</v>
      </c>
      <c r="F100" s="53"/>
      <c r="G100" s="53"/>
      <c r="H100" s="53"/>
      <c r="I100" s="53"/>
      <c r="J100" s="53"/>
      <c r="K100" s="12"/>
      <c r="L100" s="12"/>
      <c r="M100" s="12"/>
      <c r="N100" s="17"/>
    </row>
    <row r="101" spans="2:14">
      <c r="B101" s="16"/>
      <c r="C101" s="12"/>
      <c r="D101" s="12"/>
      <c r="E101" s="12" t="s">
        <v>2094</v>
      </c>
      <c r="F101" s="12"/>
      <c r="G101" s="12"/>
      <c r="H101" s="12"/>
      <c r="I101" s="12"/>
      <c r="J101" s="12"/>
      <c r="K101" s="12"/>
      <c r="L101" s="12"/>
      <c r="M101" s="12"/>
      <c r="N101" s="17"/>
    </row>
    <row r="102" spans="2:14">
      <c r="B102" s="16"/>
      <c r="C102" s="12"/>
      <c r="D102" s="12"/>
      <c r="E102" s="12" t="s">
        <v>2095</v>
      </c>
      <c r="F102" s="12"/>
      <c r="G102" s="12"/>
      <c r="H102" s="12"/>
      <c r="I102" s="12"/>
      <c r="J102" s="12"/>
      <c r="K102" s="12"/>
      <c r="L102" s="12"/>
      <c r="M102" s="12"/>
      <c r="N102" s="17"/>
    </row>
    <row r="103" spans="2:14">
      <c r="B103" s="16"/>
      <c r="C103" s="12"/>
      <c r="D103" s="12"/>
      <c r="E103" s="12" t="s">
        <v>2096</v>
      </c>
      <c r="F103" s="12"/>
      <c r="G103" s="12"/>
      <c r="H103" s="12"/>
      <c r="I103" s="12"/>
      <c r="J103" s="12"/>
      <c r="K103" s="12"/>
      <c r="L103" s="12"/>
      <c r="M103" s="12"/>
      <c r="N103" s="17"/>
    </row>
    <row r="104" spans="2:14" ht="15.75" thickBot="1">
      <c r="B104" s="16"/>
      <c r="C104" s="12"/>
      <c r="D104" s="12"/>
      <c r="E104" s="12"/>
      <c r="F104" s="12" t="s">
        <v>7</v>
      </c>
      <c r="G104" s="12"/>
      <c r="H104" s="12"/>
      <c r="I104" s="12"/>
      <c r="J104" s="12"/>
      <c r="K104" s="12"/>
      <c r="L104" s="12"/>
      <c r="M104" s="12"/>
      <c r="N104" s="17"/>
    </row>
    <row r="105" spans="2:14">
      <c r="B105" s="203" t="s">
        <v>2097</v>
      </c>
      <c r="C105" s="204"/>
      <c r="D105" s="204"/>
      <c r="E105" s="204"/>
      <c r="F105" s="204"/>
      <c r="G105" s="204"/>
      <c r="H105" s="204"/>
      <c r="I105" s="204"/>
      <c r="J105" s="204"/>
      <c r="K105" s="204"/>
      <c r="L105" s="204"/>
      <c r="M105" s="204"/>
      <c r="N105" s="205"/>
    </row>
    <row r="106" spans="2:14">
      <c r="B106" s="206"/>
      <c r="C106" s="207"/>
      <c r="D106" s="207"/>
      <c r="E106" s="207"/>
      <c r="F106" s="207"/>
      <c r="G106" s="207"/>
      <c r="H106" s="207"/>
      <c r="I106" s="207"/>
      <c r="J106" s="207"/>
      <c r="K106" s="207"/>
      <c r="L106" s="207"/>
      <c r="M106" s="207"/>
      <c r="N106" s="208"/>
    </row>
    <row r="107" spans="2:14">
      <c r="B107" s="206"/>
      <c r="C107" s="207"/>
      <c r="D107" s="207"/>
      <c r="E107" s="207"/>
      <c r="F107" s="207"/>
      <c r="G107" s="207"/>
      <c r="H107" s="207"/>
      <c r="I107" s="207"/>
      <c r="J107" s="207"/>
      <c r="K107" s="207"/>
      <c r="L107" s="207"/>
      <c r="M107" s="207"/>
      <c r="N107" s="208"/>
    </row>
    <row r="108" spans="2:14">
      <c r="B108" s="206"/>
      <c r="C108" s="207"/>
      <c r="D108" s="207"/>
      <c r="E108" s="207"/>
      <c r="F108" s="207"/>
      <c r="G108" s="207"/>
      <c r="H108" s="207"/>
      <c r="I108" s="207"/>
      <c r="J108" s="207"/>
      <c r="K108" s="207"/>
      <c r="L108" s="207"/>
      <c r="M108" s="207"/>
      <c r="N108" s="208"/>
    </row>
    <row r="109" spans="2:14" ht="15.75" thickBot="1">
      <c r="B109" s="209"/>
      <c r="C109" s="210"/>
      <c r="D109" s="210"/>
      <c r="E109" s="210"/>
      <c r="F109" s="210"/>
      <c r="G109" s="210"/>
      <c r="H109" s="210"/>
      <c r="I109" s="210"/>
      <c r="J109" s="210"/>
      <c r="K109" s="210"/>
      <c r="L109" s="210"/>
      <c r="M109" s="210"/>
      <c r="N109" s="211"/>
    </row>
    <row r="110" spans="2:14">
      <c r="B110" s="212"/>
      <c r="C110" s="213"/>
      <c r="D110" s="213"/>
      <c r="E110" s="213"/>
      <c r="F110" s="213"/>
      <c r="G110" s="213"/>
      <c r="H110" s="213"/>
      <c r="I110" s="213"/>
      <c r="J110" s="213"/>
      <c r="K110" s="213"/>
      <c r="L110" s="213"/>
      <c r="M110" s="213"/>
      <c r="N110" s="214"/>
    </row>
    <row r="111" spans="2:14">
      <c r="B111" s="198" t="s">
        <v>2098</v>
      </c>
      <c r="C111" s="31"/>
      <c r="D111" s="31"/>
      <c r="E111" s="31"/>
      <c r="F111" s="31"/>
      <c r="G111" s="31"/>
      <c r="H111" s="31"/>
      <c r="I111" s="31"/>
      <c r="J111" s="31"/>
      <c r="K111" s="31"/>
      <c r="L111" s="31"/>
      <c r="M111" s="31"/>
      <c r="N111" s="32"/>
    </row>
    <row r="112" spans="2:14" ht="15" customHeight="1">
      <c r="B112" s="797" t="s">
        <v>2099</v>
      </c>
      <c r="C112" s="798"/>
      <c r="D112" s="798"/>
      <c r="E112" s="798"/>
      <c r="F112" s="798"/>
      <c r="G112" s="798"/>
      <c r="H112" s="798"/>
      <c r="I112" s="798"/>
      <c r="J112" s="798"/>
      <c r="K112" s="798"/>
      <c r="L112" s="798"/>
      <c r="M112" s="798"/>
      <c r="N112" s="799"/>
    </row>
    <row r="113" spans="2:14" ht="15" customHeight="1">
      <c r="B113" s="797"/>
      <c r="C113" s="798"/>
      <c r="D113" s="798"/>
      <c r="E113" s="798"/>
      <c r="F113" s="798"/>
      <c r="G113" s="798"/>
      <c r="H113" s="798"/>
      <c r="I113" s="798"/>
      <c r="J113" s="798"/>
      <c r="K113" s="798"/>
      <c r="L113" s="798"/>
      <c r="M113" s="798"/>
      <c r="N113" s="799"/>
    </row>
    <row r="114" spans="2:14" ht="30" customHeight="1">
      <c r="B114" s="800" t="s">
        <v>2100</v>
      </c>
      <c r="C114" s="801"/>
      <c r="D114" s="801"/>
      <c r="E114" s="801"/>
      <c r="F114" s="801"/>
      <c r="G114" s="801"/>
      <c r="H114" s="801"/>
      <c r="I114" s="801"/>
      <c r="J114" s="801"/>
      <c r="K114" s="801"/>
      <c r="L114" s="801"/>
      <c r="M114" s="801"/>
      <c r="N114" s="802"/>
    </row>
    <row r="115" spans="2:14">
      <c r="B115" s="800"/>
      <c r="C115" s="801"/>
      <c r="D115" s="801"/>
      <c r="E115" s="801"/>
      <c r="F115" s="801"/>
      <c r="G115" s="801"/>
      <c r="H115" s="801"/>
      <c r="I115" s="801"/>
      <c r="J115" s="801"/>
      <c r="K115" s="801"/>
      <c r="L115" s="801"/>
      <c r="M115" s="801"/>
      <c r="N115" s="802"/>
    </row>
    <row r="116" spans="2:14">
      <c r="B116" s="286"/>
      <c r="C116" s="287"/>
      <c r="D116" s="287"/>
      <c r="E116" s="287"/>
      <c r="F116" s="287"/>
      <c r="G116" s="287"/>
      <c r="H116" s="287"/>
      <c r="I116" s="287"/>
      <c r="J116" s="287"/>
      <c r="K116" s="287"/>
      <c r="L116" s="287"/>
      <c r="M116" s="287"/>
      <c r="N116" s="288"/>
    </row>
    <row r="117" spans="2:14">
      <c r="B117" s="286"/>
      <c r="C117" s="287"/>
      <c r="D117" s="287"/>
      <c r="E117" s="287"/>
      <c r="F117" s="287"/>
      <c r="G117" s="287"/>
      <c r="H117" s="287"/>
      <c r="I117" s="287"/>
      <c r="J117" s="287"/>
      <c r="K117" s="287"/>
      <c r="L117" s="287"/>
      <c r="M117" s="287"/>
      <c r="N117" s="288"/>
    </row>
    <row r="118" spans="2:14">
      <c r="B118" s="286"/>
      <c r="C118" s="287"/>
      <c r="D118" s="287"/>
      <c r="E118" s="287"/>
      <c r="F118" s="287"/>
      <c r="G118" s="287"/>
      <c r="H118" s="287"/>
      <c r="I118" s="287"/>
      <c r="J118" s="287"/>
      <c r="K118" s="287"/>
      <c r="L118" s="287"/>
      <c r="M118" s="287"/>
      <c r="N118" s="288"/>
    </row>
    <row r="119" spans="2:14">
      <c r="B119" s="198"/>
      <c r="C119" s="31"/>
      <c r="D119" s="31"/>
      <c r="E119" s="31"/>
      <c r="F119" s="31"/>
      <c r="G119" s="31"/>
      <c r="H119" s="31"/>
      <c r="I119" s="31"/>
      <c r="J119" s="31"/>
      <c r="K119" s="31"/>
      <c r="L119" s="31"/>
      <c r="M119" s="31"/>
      <c r="N119" s="32"/>
    </row>
    <row r="120" spans="2:14">
      <c r="B120" s="16"/>
      <c r="C120" s="12"/>
      <c r="D120" s="12"/>
      <c r="E120" s="12" t="s">
        <v>2093</v>
      </c>
      <c r="F120" s="53"/>
      <c r="G120" s="53"/>
      <c r="H120" s="12"/>
      <c r="I120" s="12"/>
      <c r="J120" s="12"/>
      <c r="K120" s="12"/>
      <c r="L120" s="12"/>
      <c r="M120" s="12"/>
      <c r="N120" s="17"/>
    </row>
    <row r="121" spans="2:14">
      <c r="B121" s="16"/>
      <c r="C121" s="12"/>
      <c r="D121" s="12"/>
      <c r="E121" s="54" t="s">
        <v>2094</v>
      </c>
      <c r="F121" s="12"/>
      <c r="G121" s="12"/>
      <c r="H121" s="54"/>
      <c r="I121" s="54"/>
      <c r="J121" s="54"/>
      <c r="K121" s="12"/>
      <c r="L121" s="12"/>
      <c r="M121" s="12"/>
      <c r="N121" s="17"/>
    </row>
    <row r="122" spans="2:14">
      <c r="B122" s="16"/>
      <c r="C122" s="12"/>
      <c r="D122" s="12"/>
      <c r="E122" s="55" t="s">
        <v>2101</v>
      </c>
      <c r="F122" s="12"/>
      <c r="G122" s="12"/>
      <c r="H122" s="55"/>
      <c r="I122" s="55"/>
      <c r="J122" s="55"/>
      <c r="K122" s="12"/>
      <c r="L122" s="12"/>
      <c r="M122" s="12"/>
      <c r="N122" s="17"/>
    </row>
    <row r="123" spans="2:14">
      <c r="B123" s="56"/>
      <c r="C123" s="31"/>
      <c r="D123" s="31"/>
      <c r="E123" s="12" t="s">
        <v>2096</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2102</v>
      </c>
      <c r="C125" s="55"/>
      <c r="D125" s="55"/>
      <c r="E125" s="12"/>
      <c r="F125" s="12"/>
      <c r="G125" s="12"/>
      <c r="H125" s="12"/>
      <c r="I125" s="12"/>
      <c r="J125" s="736"/>
      <c r="K125" s="736"/>
      <c r="L125" s="736"/>
      <c r="M125" s="736"/>
      <c r="N125" s="737"/>
    </row>
    <row r="126" spans="2:14" ht="15.75" thickBot="1">
      <c r="B126" s="216" t="s">
        <v>2103</v>
      </c>
      <c r="C126" s="343"/>
      <c r="D126" s="343"/>
      <c r="E126" s="57"/>
      <c r="F126" s="57"/>
      <c r="G126" s="57"/>
      <c r="H126" s="57"/>
      <c r="I126" s="57"/>
      <c r="J126" s="738"/>
      <c r="K126" s="738"/>
      <c r="L126" s="738"/>
      <c r="M126" s="738"/>
      <c r="N126" s="739"/>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ColWidth="11.42578125"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75"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418</v>
      </c>
      <c r="C31" s="81" t="s">
        <v>2227</v>
      </c>
      <c r="D31" s="82"/>
      <c r="E31" s="82"/>
      <c r="F31" s="82"/>
      <c r="G31" s="82"/>
      <c r="H31" s="82"/>
      <c r="I31" s="82"/>
      <c r="J31" s="82"/>
      <c r="K31" s="394"/>
      <c r="L31" s="261" t="s">
        <v>32</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851</v>
      </c>
      <c r="B36" s="772" t="str">
        <f>VLOOKUP(A36,EQUIPOS!A6:D154,3,FALSE)</f>
        <v xml:space="preserve">Compresor para penetrar roca
</v>
      </c>
      <c r="C36" s="773"/>
      <c r="D36" s="773"/>
      <c r="E36" s="773"/>
      <c r="F36" s="773"/>
      <c r="G36" s="773"/>
      <c r="H36" s="774"/>
      <c r="I36" s="222"/>
      <c r="J36" s="223"/>
      <c r="K36" s="224">
        <f>VLOOKUP(A36,EQUIPOS!A6:D163,4,FALSE)</f>
        <v>94207.804611599742</v>
      </c>
      <c r="L36" s="225"/>
      <c r="M36" s="226">
        <v>0.125</v>
      </c>
      <c r="N36" s="227">
        <f>K36/M36</f>
        <v>753662.43689279794</v>
      </c>
    </row>
    <row r="37" spans="1:14">
      <c r="A37" s="113" t="s">
        <v>935</v>
      </c>
      <c r="B37" s="772" t="str">
        <f>VLOOKUP(A37,EQUIPOS!A7:D154,3,FALSE)</f>
        <v>Grúa con torre capacidad 1 ton en la punta.</v>
      </c>
      <c r="C37" s="773"/>
      <c r="D37" s="773"/>
      <c r="E37" s="773"/>
      <c r="F37" s="773"/>
      <c r="G37" s="773"/>
      <c r="H37" s="774"/>
      <c r="I37" s="367"/>
      <c r="J37" s="368"/>
      <c r="K37" s="224">
        <f>VLOOKUP(A37,EQUIPOS!A7:D164,4,FALSE)</f>
        <v>192961.47696947414</v>
      </c>
      <c r="L37" s="290"/>
      <c r="M37" s="291">
        <v>2.5</v>
      </c>
      <c r="N37" s="227">
        <f>K37/M37</f>
        <v>77184.590787789653</v>
      </c>
    </row>
    <row r="38" spans="1:14">
      <c r="A38" s="113" t="s">
        <v>957</v>
      </c>
      <c r="B38" s="772" t="str">
        <f>VLOOKUP(A38,EQUIPOS!A8:D154,3,FALSE)</f>
        <v>Motobomba de concreto</v>
      </c>
      <c r="C38" s="773"/>
      <c r="D38" s="773"/>
      <c r="E38" s="773"/>
      <c r="F38" s="773"/>
      <c r="G38" s="773"/>
      <c r="H38" s="774"/>
      <c r="I38" s="367"/>
      <c r="J38" s="368"/>
      <c r="K38" s="384">
        <f>VLOOKUP(A38,EQUIPOS!A8:D165,4,FALSE)</f>
        <v>90546.063237447466</v>
      </c>
      <c r="L38" s="290"/>
      <c r="M38" s="291">
        <v>0.65</v>
      </c>
      <c r="N38" s="227">
        <f>K38/M38</f>
        <v>139301.63574991917</v>
      </c>
    </row>
    <row r="39" spans="1:14">
      <c r="A39" s="113" t="s">
        <v>1001</v>
      </c>
      <c r="B39" s="772" t="str">
        <f>VLOOKUP(A39,EQUIPOS!A9:D154,3,FALSE)</f>
        <v>Retroexcavadora A25C</v>
      </c>
      <c r="C39" s="773"/>
      <c r="D39" s="773"/>
      <c r="E39" s="773"/>
      <c r="F39" s="773"/>
      <c r="G39" s="773"/>
      <c r="H39" s="774"/>
      <c r="I39" s="367"/>
      <c r="J39" s="368"/>
      <c r="K39" s="384">
        <f>VLOOKUP(A39,EQUIPOS!A9:D166,4,FALSE)</f>
        <v>213099.40647403634</v>
      </c>
      <c r="L39" s="290"/>
      <c r="M39" s="291">
        <v>0.65</v>
      </c>
      <c r="N39" s="227">
        <f>K39/M39</f>
        <v>327845.24072928668</v>
      </c>
    </row>
    <row r="40" spans="1:14">
      <c r="A40" s="113"/>
      <c r="B40" s="772"/>
      <c r="C40" s="773"/>
      <c r="D40" s="773"/>
      <c r="E40" s="773"/>
      <c r="F40" s="773"/>
      <c r="G40" s="773"/>
      <c r="H40" s="774"/>
      <c r="I40" s="367"/>
      <c r="J40" s="368"/>
      <c r="K40" s="384"/>
      <c r="L40" s="290"/>
      <c r="M40" s="291"/>
      <c r="N40" s="227"/>
    </row>
    <row r="41" spans="1:14">
      <c r="A41" s="113"/>
      <c r="B41" s="772"/>
      <c r="C41" s="773"/>
      <c r="D41" s="773"/>
      <c r="E41" s="773"/>
      <c r="F41" s="773"/>
      <c r="G41" s="773"/>
      <c r="H41" s="774"/>
      <c r="I41" s="367"/>
      <c r="J41" s="368"/>
      <c r="K41" s="384"/>
      <c r="L41" s="290"/>
      <c r="M41" s="291"/>
      <c r="N41" s="227"/>
    </row>
    <row r="42" spans="1:14">
      <c r="A42" s="113"/>
      <c r="B42" s="772"/>
      <c r="C42" s="773"/>
      <c r="D42" s="773"/>
      <c r="E42" s="773"/>
      <c r="F42" s="773"/>
      <c r="G42" s="773"/>
      <c r="H42" s="774"/>
      <c r="I42" s="283"/>
      <c r="J42" s="285"/>
      <c r="K42" s="384"/>
      <c r="L42" s="369"/>
      <c r="M42" s="370"/>
      <c r="N42" s="227"/>
    </row>
    <row r="43" spans="1:14">
      <c r="B43" s="772"/>
      <c r="C43" s="773"/>
      <c r="D43" s="773"/>
      <c r="E43" s="773"/>
      <c r="F43" s="773"/>
      <c r="G43" s="773"/>
      <c r="H43" s="774"/>
      <c r="I43" s="36"/>
      <c r="J43" s="37"/>
      <c r="K43" s="384"/>
      <c r="L43" s="231"/>
      <c r="M43" s="232"/>
      <c r="N43" s="227"/>
    </row>
    <row r="44" spans="1:14">
      <c r="B44" s="275"/>
      <c r="C44" s="276"/>
      <c r="D44" s="276"/>
      <c r="E44" s="276"/>
      <c r="F44" s="278"/>
      <c r="G44" s="278"/>
      <c r="H44" s="123"/>
      <c r="I44" s="36"/>
      <c r="J44" s="37"/>
      <c r="K44" s="384"/>
      <c r="L44" s="231"/>
      <c r="M44" s="232"/>
      <c r="N44" s="228"/>
    </row>
    <row r="45" spans="1:14">
      <c r="B45" s="779" t="s">
        <v>2105</v>
      </c>
      <c r="C45" s="780"/>
      <c r="D45" s="780"/>
      <c r="E45" s="38"/>
      <c r="F45" s="39"/>
      <c r="G45" s="39"/>
      <c r="H45" s="40"/>
      <c r="I45" s="36"/>
      <c r="J45" s="37"/>
      <c r="K45" s="234"/>
      <c r="L45" s="231"/>
      <c r="M45" s="351">
        <v>0.1</v>
      </c>
      <c r="N45" s="295">
        <f>N87*M45</f>
        <v>52241.498141560864</v>
      </c>
    </row>
    <row r="46" spans="1:14" ht="15.75" thickBot="1">
      <c r="B46" s="772"/>
      <c r="C46" s="773"/>
      <c r="D46" s="773"/>
      <c r="E46" s="773"/>
      <c r="F46" s="773"/>
      <c r="G46" s="773"/>
      <c r="H46" s="774"/>
      <c r="I46" s="781"/>
      <c r="J46" s="782"/>
      <c r="K46" s="41"/>
      <c r="L46" s="783"/>
      <c r="M46" s="784"/>
      <c r="N46" s="105"/>
    </row>
    <row r="47" spans="1:14" ht="15.75" thickBot="1">
      <c r="B47" s="759" t="s">
        <v>2072</v>
      </c>
      <c r="C47" s="760"/>
      <c r="D47" s="760"/>
      <c r="E47" s="760"/>
      <c r="F47" s="760"/>
      <c r="G47" s="760"/>
      <c r="H47" s="760"/>
      <c r="I47" s="760"/>
      <c r="J47" s="760"/>
      <c r="K47" s="760"/>
      <c r="L47" s="760"/>
      <c r="M47" s="761"/>
      <c r="N47" s="344">
        <f>SUM(N36:N46)</f>
        <v>1350235.4023013546</v>
      </c>
    </row>
    <row r="48" spans="1:14">
      <c r="B48" s="235"/>
      <c r="C48" s="34"/>
      <c r="D48" s="34"/>
      <c r="E48" s="34"/>
      <c r="F48" s="34"/>
      <c r="G48" s="34"/>
      <c r="H48" s="34"/>
      <c r="I48" s="34"/>
      <c r="J48" s="34"/>
      <c r="K48" s="34"/>
      <c r="L48" s="34"/>
      <c r="M48" s="34"/>
      <c r="N48" s="35"/>
    </row>
    <row r="49" spans="1:14">
      <c r="B49" s="64" t="s">
        <v>2073</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750" t="s">
        <v>2063</v>
      </c>
      <c r="C51" s="751"/>
      <c r="D51" s="751"/>
      <c r="E51" s="751"/>
      <c r="F51" s="751"/>
      <c r="G51" s="751"/>
      <c r="H51" s="751"/>
      <c r="I51" s="752"/>
      <c r="J51" s="270" t="s">
        <v>2065</v>
      </c>
      <c r="K51" s="85" t="s">
        <v>2066</v>
      </c>
      <c r="L51" s="753" t="s">
        <v>2074</v>
      </c>
      <c r="M51" s="752"/>
      <c r="N51" s="86" t="s">
        <v>2071</v>
      </c>
    </row>
    <row r="52" spans="1:14">
      <c r="A52" s="108" t="s">
        <v>1086</v>
      </c>
      <c r="B52" s="43" t="str">
        <f>VLOOKUP(A52,MATERIALES!A5:D373,3,FALSE)</f>
        <v>Acero PDR-60</v>
      </c>
      <c r="C52" s="236"/>
      <c r="D52" s="236"/>
      <c r="E52" s="236"/>
      <c r="F52" s="236"/>
      <c r="G52" s="236"/>
      <c r="H52" s="236"/>
      <c r="I52" s="236"/>
      <c r="J52" s="266" t="str">
        <f>VLOOKUP(A52,MATERIALES!A6:D644,2,FALSE)</f>
        <v>kg</v>
      </c>
      <c r="K52" s="237">
        <v>178.12830345854127</v>
      </c>
      <c r="L52" s="222"/>
      <c r="M52" s="352">
        <f>VLOOKUP(A52,MATERIALES!A5:D396,4,FALSE)</f>
        <v>3713.4124761898465</v>
      </c>
      <c r="N52" s="227">
        <f>K52*M52</f>
        <v>661463.86442547815</v>
      </c>
    </row>
    <row r="53" spans="1:14">
      <c r="A53" s="108" t="s">
        <v>1284</v>
      </c>
      <c r="B53" s="43" t="str">
        <f>VLOOKUP(A53,MATERIALES!A6:D373,3,FALSE)</f>
        <v>Concreto Resistencia  28 (Mpa)</v>
      </c>
      <c r="C53" s="371"/>
      <c r="D53" s="371"/>
      <c r="E53" s="371"/>
      <c r="F53" s="371"/>
      <c r="G53" s="371"/>
      <c r="H53" s="371"/>
      <c r="I53" s="371"/>
      <c r="J53" s="267" t="str">
        <f>VLOOKUP(A53,MATERIALES!A7:D645,2,FALSE)</f>
        <v>m3</v>
      </c>
      <c r="K53" s="347">
        <v>1.1875220230569419</v>
      </c>
      <c r="L53" s="367"/>
      <c r="M53" s="352">
        <f>VLOOKUP(A53,MATERIALES!A6:D397,4,FALSE)</f>
        <v>531924.05123666534</v>
      </c>
      <c r="N53" s="227">
        <f t="shared" ref="N53:N59" si="0">K53*M53</f>
        <v>631671.52543720929</v>
      </c>
    </row>
    <row r="54" spans="1:14">
      <c r="A54" s="108" t="s">
        <v>1155</v>
      </c>
      <c r="B54" s="43" t="str">
        <f>VLOOKUP(A54,MATERIALES!A6:D373,3,FALSE)</f>
        <v>Anfo</v>
      </c>
      <c r="C54" s="371"/>
      <c r="D54" s="371"/>
      <c r="E54" s="371"/>
      <c r="F54" s="371"/>
      <c r="G54" s="371"/>
      <c r="H54" s="371"/>
      <c r="I54" s="371"/>
      <c r="J54" s="267" t="s">
        <v>128</v>
      </c>
      <c r="K54" s="347">
        <v>0.3</v>
      </c>
      <c r="L54" s="367"/>
      <c r="M54" s="352">
        <f>VLOOKUP(A54,MATERIALES!A6:D398,4,FALSE)</f>
        <v>6659.9279138302982</v>
      </c>
      <c r="N54" s="227">
        <f t="shared" si="0"/>
        <v>1997.9783741490894</v>
      </c>
    </row>
    <row r="55" spans="1:14">
      <c r="A55" s="108" t="s">
        <v>1291</v>
      </c>
      <c r="B55" s="43" t="str">
        <f>VLOOKUP(A55,MATERIALES!A6:D373,3,FALSE)</f>
        <v>Cordón detonante</v>
      </c>
      <c r="C55" s="371"/>
      <c r="D55" s="371"/>
      <c r="E55" s="371"/>
      <c r="F55" s="371"/>
      <c r="G55" s="371"/>
      <c r="H55" s="371"/>
      <c r="I55" s="371"/>
      <c r="J55" s="267" t="str">
        <f>VLOOKUP(A55,MATERIALES!A9:D647,2,FALSE)</f>
        <v>m</v>
      </c>
      <c r="K55" s="347">
        <v>3</v>
      </c>
      <c r="L55" s="367"/>
      <c r="M55" s="352">
        <f>VLOOKUP(A55,MATERIALES!A6:D399,4,FALSE)</f>
        <v>1862.3147549640664</v>
      </c>
      <c r="N55" s="227">
        <f t="shared" si="0"/>
        <v>5586.9442648921995</v>
      </c>
    </row>
    <row r="56" spans="1:14">
      <c r="A56" s="108" t="s">
        <v>1356</v>
      </c>
      <c r="B56" s="43" t="str">
        <f>VLOOKUP(A56,MATERIALES!A7:D373,3,FALSE)</f>
        <v>Explosivos  75% (INDUGEL)</v>
      </c>
      <c r="C56" s="371"/>
      <c r="D56" s="371"/>
      <c r="E56" s="371"/>
      <c r="F56" s="371"/>
      <c r="G56" s="371"/>
      <c r="H56" s="371"/>
      <c r="I56" s="371"/>
      <c r="J56" s="267" t="str">
        <f>VLOOKUP(A56,MATERIALES!A10:D648,2,FALSE)</f>
        <v>lb</v>
      </c>
      <c r="K56" s="347">
        <v>0.25</v>
      </c>
      <c r="L56" s="367"/>
      <c r="M56" s="352">
        <f>VLOOKUP(A56,MATERIALES!A7:D400,4,FALSE)</f>
        <v>15555.932607108325</v>
      </c>
      <c r="N56" s="227">
        <f t="shared" si="0"/>
        <v>3888.9831517770813</v>
      </c>
    </row>
    <row r="57" spans="1:14">
      <c r="A57" s="108" t="s">
        <v>1375</v>
      </c>
      <c r="B57" s="43" t="str">
        <f>VLOOKUP(A57,MATERIALES!A8:D373,3,FALSE)</f>
        <v>Fulminantes</v>
      </c>
      <c r="C57" s="371"/>
      <c r="D57" s="371"/>
      <c r="E57" s="371"/>
      <c r="F57" s="371"/>
      <c r="G57" s="371"/>
      <c r="H57" s="371"/>
      <c r="I57" s="371"/>
      <c r="J57" s="267" t="str">
        <f>VLOOKUP(A57,MATERIALES!A11:D649,2,FALSE)</f>
        <v>u</v>
      </c>
      <c r="K57" s="347">
        <v>1</v>
      </c>
      <c r="L57" s="367"/>
      <c r="M57" s="352">
        <f>VLOOKUP(A57,MATERIALES!A8:D401,4,FALSE)</f>
        <v>1203.3190710142617</v>
      </c>
      <c r="N57" s="227">
        <f t="shared" si="0"/>
        <v>1203.3190710142617</v>
      </c>
    </row>
    <row r="58" spans="1:14">
      <c r="A58" s="108" t="s">
        <v>1536</v>
      </c>
      <c r="B58" s="43" t="str">
        <f>VLOOKUP(A58,MATERIALES!A9:D373,3,FALSE)</f>
        <v>Mecha Lenta</v>
      </c>
      <c r="C58" s="371"/>
      <c r="D58" s="371"/>
      <c r="E58" s="371"/>
      <c r="F58" s="371"/>
      <c r="G58" s="371"/>
      <c r="H58" s="371"/>
      <c r="I58" s="371"/>
      <c r="J58" s="267" t="str">
        <f>VLOOKUP(A58,MATERIALES!A11:D650,2,FALSE)</f>
        <v>m</v>
      </c>
      <c r="K58" s="347">
        <v>1</v>
      </c>
      <c r="L58" s="367"/>
      <c r="M58" s="352">
        <f>VLOOKUP(A58,MATERIALES!A9:D402,4,FALSE)</f>
        <v>1133.9435970265693</v>
      </c>
      <c r="N58" s="227">
        <f t="shared" si="0"/>
        <v>1133.9435970265693</v>
      </c>
    </row>
    <row r="59" spans="1:14">
      <c r="A59" s="108" t="s">
        <v>1342</v>
      </c>
      <c r="B59" s="43" t="str">
        <f>VLOOKUP(A59,MATERIALES!A10:D373,3,FALSE)</f>
        <v>Escolta y transporte (una tarifa por cada m3 escoltado y transportado)</v>
      </c>
      <c r="C59" s="371"/>
      <c r="D59" s="371"/>
      <c r="E59" s="371"/>
      <c r="F59" s="371"/>
      <c r="G59" s="371"/>
      <c r="H59" s="371"/>
      <c r="I59" s="371"/>
      <c r="J59" s="267" t="str">
        <f>VLOOKUP(A59,MATERIALES!A12:D651,2,FALSE)</f>
        <v>kg</v>
      </c>
      <c r="K59" s="347">
        <v>0.45800000000000002</v>
      </c>
      <c r="L59" s="367"/>
      <c r="M59" s="352">
        <f>VLOOKUP(A59,MATERIALES!A10:D403,4,FALSE)</f>
        <v>6872.0310160950894</v>
      </c>
      <c r="N59" s="227">
        <f t="shared" si="0"/>
        <v>3147.390205371551</v>
      </c>
    </row>
    <row r="60" spans="1:14">
      <c r="A60" s="108"/>
      <c r="B60" s="43"/>
      <c r="C60" s="371"/>
      <c r="D60" s="371"/>
      <c r="E60" s="371"/>
      <c r="F60" s="371"/>
      <c r="G60" s="371"/>
      <c r="H60" s="371"/>
      <c r="I60" s="371"/>
      <c r="J60" s="266"/>
      <c r="K60" s="347"/>
      <c r="L60" s="367"/>
      <c r="M60" s="352"/>
      <c r="N60" s="227"/>
    </row>
    <row r="61" spans="1:14">
      <c r="A61" s="108"/>
      <c r="B61" s="43"/>
      <c r="C61" s="371"/>
      <c r="D61" s="371"/>
      <c r="E61" s="371"/>
      <c r="F61" s="371"/>
      <c r="G61" s="371"/>
      <c r="H61" s="371"/>
      <c r="I61" s="371"/>
      <c r="J61" s="266"/>
      <c r="K61" s="347"/>
      <c r="L61" s="367"/>
      <c r="M61" s="352"/>
      <c r="N61" s="227"/>
    </row>
    <row r="62" spans="1:14" ht="15.75" thickBot="1">
      <c r="B62" s="43"/>
      <c r="C62" s="265"/>
      <c r="D62" s="265"/>
      <c r="E62" s="265"/>
      <c r="F62" s="265"/>
      <c r="G62" s="265"/>
      <c r="H62" s="265"/>
      <c r="I62" s="265"/>
      <c r="J62" s="381"/>
      <c r="K62" s="124"/>
      <c r="L62" s="280"/>
      <c r="M62" s="352"/>
      <c r="N62" s="227"/>
    </row>
    <row r="63" spans="1:14" ht="15.75" thickBot="1">
      <c r="B63" s="759" t="s">
        <v>2072</v>
      </c>
      <c r="C63" s="760"/>
      <c r="D63" s="760"/>
      <c r="E63" s="760"/>
      <c r="F63" s="760"/>
      <c r="G63" s="760"/>
      <c r="H63" s="760"/>
      <c r="I63" s="760"/>
      <c r="J63" s="760"/>
      <c r="K63" s="760"/>
      <c r="L63" s="760"/>
      <c r="M63" s="761"/>
      <c r="N63" s="344">
        <f>SUM(N52:N62)</f>
        <v>1310093.9485269184</v>
      </c>
    </row>
    <row r="64" spans="1:14">
      <c r="B64" s="33"/>
      <c r="C64" s="34"/>
      <c r="D64" s="34"/>
      <c r="E64" s="34"/>
      <c r="F64" s="34"/>
      <c r="G64" s="34"/>
      <c r="H64" s="34"/>
      <c r="I64" s="34"/>
      <c r="J64" s="34"/>
      <c r="K64" s="34"/>
      <c r="L64" s="34"/>
      <c r="M64" s="34"/>
      <c r="N64" s="35"/>
    </row>
    <row r="65" spans="1:15">
      <c r="B65" s="64" t="s">
        <v>2075</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268" t="s">
        <v>2076</v>
      </c>
      <c r="C67" s="269"/>
      <c r="D67" s="269"/>
      <c r="E67" s="269"/>
      <c r="F67" s="269"/>
      <c r="G67" s="269"/>
      <c r="H67" s="73" t="s">
        <v>2065</v>
      </c>
      <c r="I67" s="74" t="s">
        <v>2077</v>
      </c>
      <c r="J67" s="75" t="s">
        <v>2106</v>
      </c>
      <c r="K67" s="73" t="s">
        <v>2107</v>
      </c>
      <c r="L67" s="762" t="s">
        <v>2080</v>
      </c>
      <c r="M67" s="735"/>
      <c r="N67" s="76" t="s">
        <v>2071</v>
      </c>
    </row>
    <row r="68" spans="1:15">
      <c r="A68" t="s">
        <v>1867</v>
      </c>
      <c r="B68" s="46" t="str">
        <f>VLOOKUP(A68,TRANSPORTE!A5:D117,3,FALSE)</f>
        <v>Transporte de material de excavación</v>
      </c>
      <c r="C68" s="272"/>
      <c r="D68" s="272"/>
      <c r="E68" s="272"/>
      <c r="F68" s="272"/>
      <c r="G68" s="272"/>
      <c r="H68" s="266" t="s">
        <v>2122</v>
      </c>
      <c r="I68" s="234">
        <v>1.3</v>
      </c>
      <c r="J68" s="241">
        <v>1</v>
      </c>
      <c r="K68" s="234">
        <f>I68*J68</f>
        <v>1.3</v>
      </c>
      <c r="L68" s="763">
        <f>VLOOKUP(A68,TRANSPORTE!A5:D117,4,FALSE)</f>
        <v>1355.0479121462611</v>
      </c>
      <c r="M68" s="764"/>
      <c r="N68" s="242">
        <f>K68*L68</f>
        <v>1761.5622857901394</v>
      </c>
    </row>
    <row r="69" spans="1:15">
      <c r="A69" t="s">
        <v>1985</v>
      </c>
      <c r="B69" s="46" t="str">
        <f>VLOOKUP(A69,TRANSPORTE!A6:D117,3,FALSE)</f>
        <v>Equipo de Transporte (Camiones Grúas</v>
      </c>
      <c r="C69" s="47"/>
      <c r="D69" s="47"/>
      <c r="E69" s="47"/>
      <c r="F69" s="47"/>
      <c r="G69" s="47"/>
      <c r="H69" s="266" t="s">
        <v>2122</v>
      </c>
      <c r="I69" s="234">
        <v>0.05</v>
      </c>
      <c r="J69" s="241">
        <v>1</v>
      </c>
      <c r="K69" s="234">
        <f>I69*J69</f>
        <v>0.05</v>
      </c>
      <c r="L69" s="763">
        <f>VLOOKUP(A69,TRANSPORTE!A6:D117,4,FALSE)</f>
        <v>59.134582239234511</v>
      </c>
      <c r="M69" s="764"/>
      <c r="N69" s="242">
        <f>K69*L69</f>
        <v>2.9567291119617258</v>
      </c>
    </row>
    <row r="70" spans="1:15">
      <c r="B70" s="46"/>
      <c r="C70" s="47"/>
      <c r="D70" s="47"/>
      <c r="E70" s="47"/>
      <c r="F70" s="47"/>
      <c r="G70" s="47"/>
      <c r="H70" s="266"/>
      <c r="I70" s="234"/>
      <c r="J70" s="241"/>
      <c r="K70" s="234"/>
      <c r="L70" s="763"/>
      <c r="M70" s="764"/>
      <c r="N70" s="242"/>
    </row>
    <row r="71" spans="1:15">
      <c r="B71" s="46"/>
      <c r="C71" s="47"/>
      <c r="D71" s="47"/>
      <c r="E71" s="47"/>
      <c r="F71" s="47"/>
      <c r="G71" s="47"/>
      <c r="H71" s="266"/>
      <c r="I71" s="234"/>
      <c r="J71" s="241"/>
      <c r="K71" s="234"/>
      <c r="L71" s="763"/>
      <c r="M71" s="764"/>
      <c r="N71" s="242"/>
    </row>
    <row r="72" spans="1:15">
      <c r="B72" s="46"/>
      <c r="C72" s="47"/>
      <c r="D72" s="47"/>
      <c r="E72" s="47"/>
      <c r="F72" s="47"/>
      <c r="G72" s="47"/>
      <c r="H72" s="243"/>
      <c r="I72" s="234"/>
      <c r="J72" s="234"/>
      <c r="K72" s="234"/>
      <c r="L72" s="244"/>
      <c r="M72" s="245"/>
      <c r="N72" s="246"/>
    </row>
    <row r="73" spans="1:15" ht="15.75" thickBot="1">
      <c r="B73" s="264"/>
      <c r="C73" s="265"/>
      <c r="D73" s="265"/>
      <c r="E73" s="265"/>
      <c r="F73" s="265"/>
      <c r="G73" s="265"/>
      <c r="H73" s="48"/>
      <c r="I73" s="124"/>
      <c r="J73" s="124"/>
      <c r="K73" s="124"/>
      <c r="L73" s="748"/>
      <c r="M73" s="749"/>
      <c r="N73" s="125"/>
    </row>
    <row r="74" spans="1:15" ht="15.75" thickBot="1">
      <c r="B74" s="765" t="s">
        <v>2072</v>
      </c>
      <c r="C74" s="766"/>
      <c r="D74" s="766"/>
      <c r="E74" s="766"/>
      <c r="F74" s="766"/>
      <c r="G74" s="766"/>
      <c r="H74" s="766"/>
      <c r="I74" s="766"/>
      <c r="J74" s="766"/>
      <c r="K74" s="766"/>
      <c r="L74" s="766"/>
      <c r="M74" s="767"/>
      <c r="N74" s="104">
        <f>N68+N69+N70+N71+N72</f>
        <v>1764.5190149021012</v>
      </c>
    </row>
    <row r="75" spans="1:15">
      <c r="B75" s="33"/>
      <c r="C75" s="34"/>
      <c r="D75" s="34"/>
      <c r="E75" s="34"/>
      <c r="F75" s="34"/>
      <c r="G75" s="34"/>
      <c r="H75" s="34"/>
      <c r="I75" s="34"/>
      <c r="J75" s="34"/>
      <c r="K75" s="34"/>
      <c r="L75" s="34"/>
      <c r="M75" s="34"/>
      <c r="N75" s="35"/>
    </row>
    <row r="76" spans="1:15">
      <c r="B76" s="64" t="s">
        <v>2081</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785" t="s">
        <v>2108</v>
      </c>
      <c r="C78" s="786"/>
      <c r="D78" s="786"/>
      <c r="E78" s="786"/>
      <c r="F78" s="786"/>
      <c r="G78" s="786"/>
      <c r="H78" s="786"/>
      <c r="I78" s="73" t="s">
        <v>2082</v>
      </c>
      <c r="J78" s="75" t="s">
        <v>2109</v>
      </c>
      <c r="K78" s="74" t="s">
        <v>2084</v>
      </c>
      <c r="L78" s="787" t="s">
        <v>2070</v>
      </c>
      <c r="M78" s="901"/>
      <c r="N78" s="98" t="s">
        <v>2071</v>
      </c>
    </row>
    <row r="79" spans="1:15">
      <c r="A79" s="191"/>
      <c r="B79" s="183" t="s">
        <v>2225</v>
      </c>
      <c r="C79" s="184"/>
      <c r="D79" s="184"/>
      <c r="E79" s="184"/>
      <c r="F79" s="184"/>
      <c r="G79" s="184"/>
      <c r="H79" s="184"/>
      <c r="I79" s="185"/>
      <c r="J79" s="186"/>
      <c r="K79" s="187"/>
      <c r="L79" s="188"/>
      <c r="M79" s="189"/>
      <c r="N79" s="190"/>
    </row>
    <row r="80" spans="1:15">
      <c r="A80" s="141" t="s">
        <v>714</v>
      </c>
      <c r="B80" s="49" t="str">
        <f>VLOOKUP(A80,'MANO DE OBRA'!A8:D68,3,FALSE)</f>
        <v>Obrero (6)</v>
      </c>
      <c r="C80" s="47"/>
      <c r="D80" s="47"/>
      <c r="E80" s="47"/>
      <c r="F80" s="47"/>
      <c r="G80" s="47"/>
      <c r="H80" s="47"/>
      <c r="I80" s="247">
        <f>K80/J80*100</f>
        <v>202996.19999999998</v>
      </c>
      <c r="J80" s="248">
        <v>185</v>
      </c>
      <c r="K80" s="249">
        <f>VLOOKUP(A80,'MANO DE OBRA'!A8:D99,4,FALSE)</f>
        <v>375542.97</v>
      </c>
      <c r="L80" s="50"/>
      <c r="M80" s="380">
        <v>1</v>
      </c>
      <c r="N80" s="345">
        <f>K80/M80</f>
        <v>375542.97</v>
      </c>
      <c r="O80" s="106"/>
    </row>
    <row r="81" spans="1:14">
      <c r="A81" s="141" t="s">
        <v>728</v>
      </c>
      <c r="B81" s="49" t="str">
        <f>VLOOKUP(A81,'MANO DE OBRA'!A8:D69,3,FALSE)</f>
        <v>Oficial</v>
      </c>
      <c r="C81" s="47"/>
      <c r="D81" s="47"/>
      <c r="E81" s="47"/>
      <c r="F81" s="47"/>
      <c r="G81" s="47"/>
      <c r="H81" s="47"/>
      <c r="I81" s="247">
        <f>K81/J81*100</f>
        <v>57668.23979157189</v>
      </c>
      <c r="J81" s="248">
        <v>185</v>
      </c>
      <c r="K81" s="249">
        <f>VLOOKUP(A81,'MANO DE OBRA'!A8:D100,4,FALSE)</f>
        <v>106686.24361440798</v>
      </c>
      <c r="L81" s="50"/>
      <c r="M81" s="377">
        <v>1</v>
      </c>
      <c r="N81" s="345">
        <f>K81/M81</f>
        <v>106686.24361440798</v>
      </c>
    </row>
    <row r="82" spans="1:14">
      <c r="A82" s="141"/>
      <c r="B82" s="149" t="s">
        <v>2228</v>
      </c>
      <c r="C82" s="47"/>
      <c r="D82" s="47"/>
      <c r="E82" s="47"/>
      <c r="F82" s="47"/>
      <c r="G82" s="47"/>
      <c r="H82" s="47"/>
      <c r="I82" s="247"/>
      <c r="J82" s="248"/>
      <c r="K82" s="249"/>
      <c r="L82" s="50"/>
      <c r="M82" s="378"/>
      <c r="N82" s="345"/>
    </row>
    <row r="83" spans="1:14">
      <c r="A83" t="s">
        <v>714</v>
      </c>
      <c r="B83" s="49" t="str">
        <f>VLOOKUP(A83,'MANO DE OBRA'!A9:D70,3,FALSE)</f>
        <v>Obrero (6)</v>
      </c>
      <c r="C83" s="47"/>
      <c r="D83" s="47"/>
      <c r="E83" s="47"/>
      <c r="F83" s="47"/>
      <c r="G83" s="47"/>
      <c r="H83" s="47"/>
      <c r="I83" s="247">
        <f>K83/J83*100</f>
        <v>202996.19999999998</v>
      </c>
      <c r="J83" s="248">
        <v>185</v>
      </c>
      <c r="K83" s="249">
        <f>VLOOKUP(A83,'MANO DE OBRA'!A9:D101,4,FALSE)</f>
        <v>375542.97</v>
      </c>
      <c r="L83" s="50"/>
      <c r="M83" s="255">
        <v>12</v>
      </c>
      <c r="N83" s="345">
        <f>K83/M83</f>
        <v>31295.247499999998</v>
      </c>
    </row>
    <row r="84" spans="1:14">
      <c r="A84" t="s">
        <v>728</v>
      </c>
      <c r="B84" s="49" t="str">
        <f>VLOOKUP(A84,'MANO DE OBRA'!A10:D71,3,FALSE)</f>
        <v>Oficial</v>
      </c>
      <c r="C84" s="47"/>
      <c r="D84" s="47"/>
      <c r="E84" s="47"/>
      <c r="F84" s="47"/>
      <c r="G84" s="47"/>
      <c r="H84" s="47"/>
      <c r="I84" s="247">
        <f>K84/J84*100</f>
        <v>57668.23979157189</v>
      </c>
      <c r="J84" s="248">
        <v>185</v>
      </c>
      <c r="K84" s="249">
        <f>VLOOKUP(A84,'MANO DE OBRA'!A10:D102,4,FALSE)</f>
        <v>106686.24361440798</v>
      </c>
      <c r="L84" s="273"/>
      <c r="M84" s="255">
        <v>12</v>
      </c>
      <c r="N84" s="345">
        <f>K84/M84</f>
        <v>8890.5203012006659</v>
      </c>
    </row>
    <row r="85" spans="1:14">
      <c r="B85" s="49"/>
      <c r="C85" s="47"/>
      <c r="D85" s="47"/>
      <c r="E85" s="47"/>
      <c r="F85" s="47"/>
      <c r="G85" s="47"/>
      <c r="H85" s="47"/>
      <c r="I85" s="234"/>
      <c r="J85" s="252"/>
      <c r="K85" s="253"/>
      <c r="L85" s="273"/>
      <c r="M85" s="255"/>
      <c r="N85" s="251"/>
    </row>
    <row r="86" spans="1:14" ht="15.75" thickBot="1">
      <c r="B86" s="746"/>
      <c r="C86" s="747"/>
      <c r="D86" s="747"/>
      <c r="E86" s="747"/>
      <c r="F86" s="747"/>
      <c r="G86" s="747"/>
      <c r="H86" s="747"/>
      <c r="I86" s="124"/>
      <c r="J86" s="124"/>
      <c r="K86" s="124"/>
      <c r="L86" s="847"/>
      <c r="M86" s="847"/>
      <c r="N86" s="45"/>
    </row>
    <row r="87" spans="1:14" ht="15.75" thickBot="1">
      <c r="B87" s="765" t="s">
        <v>2072</v>
      </c>
      <c r="C87" s="766"/>
      <c r="D87" s="766"/>
      <c r="E87" s="766"/>
      <c r="F87" s="766"/>
      <c r="G87" s="766"/>
      <c r="H87" s="766"/>
      <c r="I87" s="766"/>
      <c r="J87" s="766"/>
      <c r="K87" s="766"/>
      <c r="L87" s="766"/>
      <c r="M87" s="767"/>
      <c r="N87" s="256">
        <f>SUM(N80:N86)</f>
        <v>522414.98141560861</v>
      </c>
    </row>
    <row r="88" spans="1:14" ht="15.75" thickBot="1">
      <c r="B88" s="33"/>
      <c r="C88" s="34"/>
      <c r="D88" s="34"/>
      <c r="E88" s="34"/>
      <c r="F88" s="34"/>
      <c r="G88" s="34"/>
      <c r="H88" s="34"/>
      <c r="I88" s="34"/>
      <c r="J88" s="34"/>
      <c r="K88" s="34"/>
      <c r="L88" s="34"/>
      <c r="M88" s="34"/>
      <c r="N88" s="35"/>
    </row>
    <row r="89" spans="1:14" ht="15.75" thickBot="1">
      <c r="B89" s="759" t="s">
        <v>2085</v>
      </c>
      <c r="C89" s="760"/>
      <c r="D89" s="760"/>
      <c r="E89" s="760"/>
      <c r="F89" s="760"/>
      <c r="G89" s="760"/>
      <c r="H89" s="760"/>
      <c r="I89" s="760"/>
      <c r="J89" s="760"/>
      <c r="K89" s="760"/>
      <c r="L89" s="760"/>
      <c r="M89" s="761"/>
      <c r="N89" s="99">
        <f>N47+N63+N74+N87</f>
        <v>3184508.8512587836</v>
      </c>
    </row>
    <row r="90" spans="1:14">
      <c r="B90" s="33"/>
      <c r="C90" s="34"/>
      <c r="D90" s="34"/>
      <c r="E90" s="34"/>
      <c r="F90" s="34"/>
      <c r="G90" s="34"/>
      <c r="H90" s="34"/>
      <c r="I90" s="34"/>
      <c r="J90" s="34"/>
      <c r="K90" s="34"/>
      <c r="L90" s="34"/>
      <c r="M90" s="34"/>
      <c r="N90" s="35"/>
    </row>
    <row r="91" spans="1:14">
      <c r="B91" s="64" t="s">
        <v>2086</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750" t="s">
        <v>2110</v>
      </c>
      <c r="C93" s="751"/>
      <c r="D93" s="751"/>
      <c r="E93" s="751"/>
      <c r="F93" s="751"/>
      <c r="G93" s="751"/>
      <c r="H93" s="751"/>
      <c r="I93" s="269"/>
      <c r="J93" s="289"/>
      <c r="K93" s="257" t="s">
        <v>2087</v>
      </c>
      <c r="L93" s="789" t="s">
        <v>2088</v>
      </c>
      <c r="M93" s="790"/>
      <c r="N93" s="258"/>
    </row>
    <row r="94" spans="1:14">
      <c r="B94" s="791" t="s">
        <v>2111</v>
      </c>
      <c r="C94" s="792"/>
      <c r="D94" s="792"/>
      <c r="E94" s="792"/>
      <c r="F94" s="792"/>
      <c r="G94" s="792"/>
      <c r="H94" s="792"/>
      <c r="I94" s="87"/>
      <c r="J94" s="88"/>
      <c r="K94" s="259">
        <v>0.2</v>
      </c>
      <c r="L94" s="793">
        <f>N89*K94</f>
        <v>636901.77025175677</v>
      </c>
      <c r="M94" s="794"/>
      <c r="N94" s="51"/>
    </row>
    <row r="95" spans="1:14">
      <c r="B95" s="89" t="s">
        <v>2090</v>
      </c>
      <c r="C95" s="90"/>
      <c r="D95" s="90"/>
      <c r="E95" s="90"/>
      <c r="F95" s="90"/>
      <c r="G95" s="90"/>
      <c r="H95" s="90"/>
      <c r="I95" s="87"/>
      <c r="J95" s="88"/>
      <c r="K95" s="259">
        <v>0.05</v>
      </c>
      <c r="L95" s="793">
        <f>N89*K95</f>
        <v>159225.44256293919</v>
      </c>
      <c r="M95" s="794"/>
      <c r="N95" s="51"/>
    </row>
    <row r="96" spans="1:14" ht="15.75" thickBot="1">
      <c r="B96" s="91" t="s">
        <v>2091</v>
      </c>
      <c r="C96" s="92"/>
      <c r="D96" s="92"/>
      <c r="E96" s="92"/>
      <c r="F96" s="92"/>
      <c r="G96" s="92"/>
      <c r="H96" s="92"/>
      <c r="I96" s="93"/>
      <c r="J96" s="94"/>
      <c r="K96" s="260">
        <v>0.05</v>
      </c>
      <c r="L96" s="795">
        <f>N89*K96</f>
        <v>159225.44256293919</v>
      </c>
      <c r="M96" s="796"/>
      <c r="N96" s="51"/>
    </row>
    <row r="97" spans="1:14" ht="15.75" thickBot="1">
      <c r="B97" s="759" t="s">
        <v>2072</v>
      </c>
      <c r="C97" s="760"/>
      <c r="D97" s="760"/>
      <c r="E97" s="760"/>
      <c r="F97" s="760"/>
      <c r="G97" s="760"/>
      <c r="H97" s="760"/>
      <c r="I97" s="760"/>
      <c r="J97" s="760"/>
      <c r="K97" s="760"/>
      <c r="L97" s="760"/>
      <c r="M97" s="761"/>
      <c r="N97" s="52">
        <f>L94+L95+L96</f>
        <v>955352.65537763503</v>
      </c>
    </row>
    <row r="98" spans="1:14" ht="15.75" thickBot="1">
      <c r="B98" s="33"/>
      <c r="C98" s="34"/>
      <c r="D98" s="34"/>
      <c r="E98" s="34"/>
      <c r="F98" s="34"/>
      <c r="G98" s="34"/>
      <c r="H98" s="34"/>
      <c r="I98" s="34"/>
      <c r="J98" s="34"/>
      <c r="K98" s="34"/>
      <c r="L98" s="34"/>
      <c r="M98" s="34"/>
      <c r="N98" s="35"/>
    </row>
    <row r="99" spans="1:14" ht="15.75" thickBot="1">
      <c r="A99" t="s">
        <v>2114</v>
      </c>
      <c r="B99" s="759" t="s">
        <v>2113</v>
      </c>
      <c r="C99" s="760"/>
      <c r="D99" s="760"/>
      <c r="E99" s="760"/>
      <c r="F99" s="760"/>
      <c r="G99" s="760"/>
      <c r="H99" s="760"/>
      <c r="I99" s="760"/>
      <c r="J99" s="760"/>
      <c r="K99" s="760"/>
      <c r="L99" s="760"/>
      <c r="M99" s="761"/>
      <c r="N99" s="166">
        <f>N89+N97</f>
        <v>4139861.5066364184</v>
      </c>
    </row>
    <row r="100" spans="1:14">
      <c r="B100" s="13"/>
      <c r="C100" s="14"/>
      <c r="D100" s="14"/>
      <c r="E100" s="14"/>
      <c r="F100" s="14"/>
      <c r="G100" s="14"/>
      <c r="H100" s="14"/>
      <c r="I100" s="14"/>
      <c r="J100" s="14"/>
      <c r="K100" s="14"/>
      <c r="L100" s="14"/>
      <c r="M100" s="14"/>
      <c r="N100" s="15"/>
    </row>
    <row r="101" spans="1:14">
      <c r="B101" s="16"/>
      <c r="C101" s="12"/>
      <c r="D101" s="12"/>
      <c r="E101" s="12"/>
      <c r="F101" s="12"/>
      <c r="G101" s="12"/>
      <c r="H101" s="12"/>
      <c r="I101" s="12"/>
      <c r="J101" s="12"/>
      <c r="K101" s="12"/>
      <c r="L101" s="12"/>
      <c r="M101" s="12"/>
      <c r="N101" s="17"/>
    </row>
    <row r="102" spans="1:14">
      <c r="B102" s="16"/>
      <c r="C102" s="12"/>
      <c r="D102" s="12"/>
      <c r="E102" s="12"/>
      <c r="F102" s="12"/>
      <c r="G102" s="12"/>
      <c r="H102" s="12"/>
      <c r="I102" s="12"/>
      <c r="J102" s="12"/>
      <c r="K102" s="12"/>
      <c r="L102" s="12"/>
      <c r="M102" s="12"/>
      <c r="N102" s="17"/>
    </row>
    <row r="103" spans="1:14">
      <c r="B103" s="16"/>
      <c r="C103" s="12"/>
      <c r="D103" s="12"/>
      <c r="E103" s="12"/>
      <c r="F103" s="12"/>
      <c r="G103" s="12"/>
      <c r="H103" s="12"/>
      <c r="I103" s="12"/>
      <c r="J103" s="12"/>
      <c r="K103" s="12"/>
      <c r="L103" s="12"/>
      <c r="M103" s="12"/>
      <c r="N103" s="17"/>
    </row>
    <row r="104" spans="1:14">
      <c r="B104" s="16"/>
      <c r="C104" s="12"/>
      <c r="D104" s="12"/>
      <c r="E104" s="53" t="s">
        <v>2093</v>
      </c>
      <c r="F104" s="53"/>
      <c r="G104" s="53"/>
      <c r="H104" s="53"/>
      <c r="I104" s="53"/>
      <c r="J104" s="53"/>
      <c r="K104" s="12"/>
      <c r="L104" s="12"/>
      <c r="M104" s="12"/>
      <c r="N104" s="17"/>
    </row>
    <row r="105" spans="1:14">
      <c r="B105" s="16"/>
      <c r="C105" s="12"/>
      <c r="D105" s="12"/>
      <c r="E105" s="12" t="s">
        <v>2094</v>
      </c>
      <c r="F105" s="12"/>
      <c r="G105" s="12"/>
      <c r="H105" s="12"/>
      <c r="I105" s="12"/>
      <c r="J105" s="12"/>
      <c r="K105" s="12"/>
      <c r="L105" s="12"/>
      <c r="M105" s="12"/>
      <c r="N105" s="17"/>
    </row>
    <row r="106" spans="1:14">
      <c r="B106" s="16"/>
      <c r="C106" s="12"/>
      <c r="D106" s="12"/>
      <c r="E106" s="12" t="s">
        <v>2095</v>
      </c>
      <c r="F106" s="12"/>
      <c r="G106" s="12"/>
      <c r="H106" s="12"/>
      <c r="I106" s="12"/>
      <c r="J106" s="12"/>
      <c r="K106" s="12"/>
      <c r="L106" s="12"/>
      <c r="M106" s="12"/>
      <c r="N106" s="17"/>
    </row>
    <row r="107" spans="1:14">
      <c r="B107" s="16"/>
      <c r="C107" s="12"/>
      <c r="D107" s="12"/>
      <c r="E107" s="12" t="s">
        <v>2096</v>
      </c>
      <c r="F107" s="12"/>
      <c r="G107" s="12"/>
      <c r="H107" s="12"/>
      <c r="I107" s="12"/>
      <c r="J107" s="12"/>
      <c r="K107" s="12"/>
      <c r="L107" s="12"/>
      <c r="M107" s="12"/>
      <c r="N107" s="17"/>
    </row>
    <row r="108" spans="1:14" ht="15.75" thickBot="1">
      <c r="B108" s="16"/>
      <c r="C108" s="12"/>
      <c r="D108" s="12"/>
      <c r="E108" s="12"/>
      <c r="F108" s="12" t="s">
        <v>7</v>
      </c>
      <c r="G108" s="12"/>
      <c r="H108" s="12"/>
      <c r="I108" s="12"/>
      <c r="J108" s="12"/>
      <c r="K108" s="12"/>
      <c r="L108" s="12"/>
      <c r="M108" s="12"/>
      <c r="N108" s="17"/>
    </row>
    <row r="109" spans="1:14">
      <c r="B109" s="203" t="s">
        <v>2097</v>
      </c>
      <c r="C109" s="204"/>
      <c r="D109" s="204"/>
      <c r="E109" s="204"/>
      <c r="F109" s="204"/>
      <c r="G109" s="204"/>
      <c r="H109" s="204"/>
      <c r="I109" s="204"/>
      <c r="J109" s="204"/>
      <c r="K109" s="204"/>
      <c r="L109" s="204"/>
      <c r="M109" s="204"/>
      <c r="N109" s="205"/>
    </row>
    <row r="110" spans="1:14">
      <c r="B110" s="206"/>
      <c r="C110" s="207"/>
      <c r="D110" s="207"/>
      <c r="E110" s="207"/>
      <c r="F110" s="207"/>
      <c r="G110" s="207"/>
      <c r="H110" s="207"/>
      <c r="I110" s="207"/>
      <c r="J110" s="207"/>
      <c r="K110" s="207"/>
      <c r="L110" s="207"/>
      <c r="M110" s="207"/>
      <c r="N110" s="208"/>
    </row>
    <row r="111" spans="1:14">
      <c r="B111" s="206"/>
      <c r="C111" s="207"/>
      <c r="D111" s="207"/>
      <c r="E111" s="207"/>
      <c r="F111" s="207"/>
      <c r="G111" s="207"/>
      <c r="H111" s="207"/>
      <c r="I111" s="207"/>
      <c r="J111" s="207"/>
      <c r="K111" s="207"/>
      <c r="L111" s="207"/>
      <c r="M111" s="207"/>
      <c r="N111" s="208"/>
    </row>
    <row r="112" spans="1:14">
      <c r="B112" s="206"/>
      <c r="C112" s="207"/>
      <c r="D112" s="207"/>
      <c r="E112" s="207"/>
      <c r="F112" s="207"/>
      <c r="G112" s="207"/>
      <c r="H112" s="207"/>
      <c r="I112" s="207"/>
      <c r="J112" s="207"/>
      <c r="K112" s="207"/>
      <c r="L112" s="207"/>
      <c r="M112" s="207"/>
      <c r="N112" s="208"/>
    </row>
    <row r="113" spans="2:14" ht="15.75" thickBot="1">
      <c r="B113" s="209"/>
      <c r="C113" s="210"/>
      <c r="D113" s="210"/>
      <c r="E113" s="210"/>
      <c r="F113" s="210"/>
      <c r="G113" s="210"/>
      <c r="H113" s="210"/>
      <c r="I113" s="210"/>
      <c r="J113" s="210"/>
      <c r="K113" s="210"/>
      <c r="L113" s="210"/>
      <c r="M113" s="210"/>
      <c r="N113" s="211"/>
    </row>
    <row r="114" spans="2:14">
      <c r="B114" s="212"/>
      <c r="C114" s="213"/>
      <c r="D114" s="213"/>
      <c r="E114" s="213"/>
      <c r="F114" s="213"/>
      <c r="G114" s="213"/>
      <c r="H114" s="213"/>
      <c r="I114" s="213"/>
      <c r="J114" s="213"/>
      <c r="K114" s="213"/>
      <c r="L114" s="213"/>
      <c r="M114" s="213"/>
      <c r="N114" s="214"/>
    </row>
    <row r="115" spans="2:14">
      <c r="B115" s="198" t="s">
        <v>2098</v>
      </c>
      <c r="C115" s="31"/>
      <c r="D115" s="31"/>
      <c r="E115" s="31"/>
      <c r="F115" s="31"/>
      <c r="G115" s="31"/>
      <c r="H115" s="31"/>
      <c r="I115" s="31"/>
      <c r="J115" s="31"/>
      <c r="K115" s="31"/>
      <c r="L115" s="31"/>
      <c r="M115" s="31"/>
      <c r="N115" s="32"/>
    </row>
    <row r="116" spans="2:14" ht="15" customHeight="1">
      <c r="B116" s="797" t="s">
        <v>2099</v>
      </c>
      <c r="C116" s="798"/>
      <c r="D116" s="798"/>
      <c r="E116" s="798"/>
      <c r="F116" s="798"/>
      <c r="G116" s="798"/>
      <c r="H116" s="798"/>
      <c r="I116" s="798"/>
      <c r="J116" s="798"/>
      <c r="K116" s="798"/>
      <c r="L116" s="798"/>
      <c r="M116" s="798"/>
      <c r="N116" s="799"/>
    </row>
    <row r="117" spans="2:14" ht="15" customHeight="1">
      <c r="B117" s="797"/>
      <c r="C117" s="798"/>
      <c r="D117" s="798"/>
      <c r="E117" s="798"/>
      <c r="F117" s="798"/>
      <c r="G117" s="798"/>
      <c r="H117" s="798"/>
      <c r="I117" s="798"/>
      <c r="J117" s="798"/>
      <c r="K117" s="798"/>
      <c r="L117" s="798"/>
      <c r="M117" s="798"/>
      <c r="N117" s="799"/>
    </row>
    <row r="118" spans="2:14" ht="30" customHeight="1">
      <c r="B118" s="800" t="s">
        <v>2100</v>
      </c>
      <c r="C118" s="801"/>
      <c r="D118" s="801"/>
      <c r="E118" s="801"/>
      <c r="F118" s="801"/>
      <c r="G118" s="801"/>
      <c r="H118" s="801"/>
      <c r="I118" s="801"/>
      <c r="J118" s="801"/>
      <c r="K118" s="801"/>
      <c r="L118" s="801"/>
      <c r="M118" s="801"/>
      <c r="N118" s="802"/>
    </row>
    <row r="119" spans="2:14">
      <c r="B119" s="800"/>
      <c r="C119" s="801"/>
      <c r="D119" s="801"/>
      <c r="E119" s="801"/>
      <c r="F119" s="801"/>
      <c r="G119" s="801"/>
      <c r="H119" s="801"/>
      <c r="I119" s="801"/>
      <c r="J119" s="801"/>
      <c r="K119" s="801"/>
      <c r="L119" s="801"/>
      <c r="M119" s="801"/>
      <c r="N119" s="802"/>
    </row>
    <row r="120" spans="2:14">
      <c r="B120" s="286"/>
      <c r="C120" s="287"/>
      <c r="D120" s="287"/>
      <c r="E120" s="287"/>
      <c r="F120" s="287"/>
      <c r="G120" s="287"/>
      <c r="H120" s="287"/>
      <c r="I120" s="287"/>
      <c r="J120" s="287"/>
      <c r="K120" s="287"/>
      <c r="L120" s="287"/>
      <c r="M120" s="287"/>
      <c r="N120" s="288"/>
    </row>
    <row r="121" spans="2:14">
      <c r="B121" s="286"/>
      <c r="C121" s="287"/>
      <c r="D121" s="287"/>
      <c r="E121" s="287"/>
      <c r="F121" s="287"/>
      <c r="G121" s="287"/>
      <c r="H121" s="287"/>
      <c r="I121" s="287"/>
      <c r="J121" s="287"/>
      <c r="K121" s="287"/>
      <c r="L121" s="287"/>
      <c r="M121" s="287"/>
      <c r="N121" s="288"/>
    </row>
    <row r="122" spans="2:14">
      <c r="B122" s="286"/>
      <c r="C122" s="287"/>
      <c r="D122" s="287"/>
      <c r="E122" s="287"/>
      <c r="F122" s="287"/>
      <c r="G122" s="287"/>
      <c r="H122" s="287"/>
      <c r="I122" s="287"/>
      <c r="J122" s="287"/>
      <c r="K122" s="287"/>
      <c r="L122" s="287"/>
      <c r="M122" s="287"/>
      <c r="N122" s="288"/>
    </row>
    <row r="123" spans="2:14">
      <c r="B123" s="198"/>
      <c r="C123" s="31"/>
      <c r="D123" s="31"/>
      <c r="E123" s="31"/>
      <c r="F123" s="31"/>
      <c r="G123" s="31"/>
      <c r="H123" s="31"/>
      <c r="I123" s="31"/>
      <c r="J123" s="31"/>
      <c r="K123" s="31"/>
      <c r="L123" s="31"/>
      <c r="M123" s="31"/>
      <c r="N123" s="32"/>
    </row>
    <row r="124" spans="2:14">
      <c r="B124" s="16"/>
      <c r="C124" s="12"/>
      <c r="D124" s="12"/>
      <c r="E124" s="12" t="s">
        <v>2093</v>
      </c>
      <c r="F124" s="53"/>
      <c r="G124" s="53"/>
      <c r="H124" s="12"/>
      <c r="I124" s="12"/>
      <c r="J124" s="12"/>
      <c r="K124" s="12"/>
      <c r="L124" s="12"/>
      <c r="M124" s="12"/>
      <c r="N124" s="17"/>
    </row>
    <row r="125" spans="2:14">
      <c r="B125" s="16"/>
      <c r="C125" s="12"/>
      <c r="D125" s="12"/>
      <c r="E125" s="54" t="s">
        <v>2094</v>
      </c>
      <c r="F125" s="12"/>
      <c r="G125" s="12"/>
      <c r="H125" s="54"/>
      <c r="I125" s="54"/>
      <c r="J125" s="54"/>
      <c r="K125" s="12"/>
      <c r="L125" s="12"/>
      <c r="M125" s="12"/>
      <c r="N125" s="17"/>
    </row>
    <row r="126" spans="2:14">
      <c r="B126" s="16"/>
      <c r="C126" s="12"/>
      <c r="D126" s="12"/>
      <c r="E126" s="55" t="s">
        <v>2101</v>
      </c>
      <c r="F126" s="12"/>
      <c r="G126" s="12"/>
      <c r="H126" s="55"/>
      <c r="I126" s="55"/>
      <c r="J126" s="55"/>
      <c r="K126" s="12"/>
      <c r="L126" s="12"/>
      <c r="M126" s="12"/>
      <c r="N126" s="17"/>
    </row>
    <row r="127" spans="2:14">
      <c r="B127" s="56"/>
      <c r="C127" s="31"/>
      <c r="D127" s="31"/>
      <c r="E127" s="12" t="s">
        <v>2096</v>
      </c>
      <c r="F127" s="12"/>
      <c r="G127" s="12"/>
      <c r="H127" s="12"/>
      <c r="I127" s="12"/>
      <c r="J127" s="12"/>
      <c r="K127" s="31"/>
      <c r="L127" s="31"/>
      <c r="M127" s="31"/>
      <c r="N127" s="32"/>
    </row>
    <row r="128" spans="2:14">
      <c r="B128" s="56"/>
      <c r="C128" s="31"/>
      <c r="D128" s="31"/>
      <c r="E128" s="31"/>
      <c r="F128" s="12"/>
      <c r="G128" s="12"/>
      <c r="H128" s="12"/>
      <c r="I128" s="12"/>
      <c r="J128" s="12"/>
      <c r="K128" s="31"/>
      <c r="L128" s="31"/>
      <c r="M128" s="31"/>
      <c r="N128" s="32"/>
    </row>
    <row r="129" spans="2:14">
      <c r="B129" s="56" t="s">
        <v>2102</v>
      </c>
      <c r="C129" s="55"/>
      <c r="D129" s="55"/>
      <c r="E129" s="12"/>
      <c r="F129" s="12"/>
      <c r="G129" s="12"/>
      <c r="H129" s="12"/>
      <c r="I129" s="12"/>
      <c r="J129" s="736"/>
      <c r="K129" s="736"/>
      <c r="L129" s="736"/>
      <c r="M129" s="736"/>
      <c r="N129" s="737"/>
    </row>
    <row r="130" spans="2:14" ht="15.75" thickBot="1">
      <c r="B130" s="216" t="s">
        <v>2103</v>
      </c>
      <c r="C130" s="343"/>
      <c r="D130" s="343"/>
      <c r="E130" s="57"/>
      <c r="F130" s="57"/>
      <c r="G130" s="57"/>
      <c r="H130" s="57"/>
      <c r="I130" s="57"/>
      <c r="J130" s="738"/>
      <c r="K130" s="738"/>
      <c r="L130" s="738"/>
      <c r="M130" s="738"/>
      <c r="N130" s="739"/>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ColWidth="11.42578125"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848"/>
      <c r="C1" s="860"/>
      <c r="D1" s="861"/>
      <c r="E1" s="861"/>
      <c r="F1" s="861"/>
      <c r="G1" s="861"/>
      <c r="H1" s="861"/>
      <c r="I1" s="861"/>
      <c r="J1" s="862"/>
      <c r="K1" s="863" t="s">
        <v>2036</v>
      </c>
      <c r="L1" s="865" t="s">
        <v>2037</v>
      </c>
      <c r="M1" s="866"/>
      <c r="N1" s="867"/>
    </row>
    <row r="2" spans="2:14" ht="40.5" customHeight="1">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75" customHeight="1" thickBot="1">
      <c r="B29" s="71" t="s">
        <v>1</v>
      </c>
      <c r="C29" s="768" t="s">
        <v>2063</v>
      </c>
      <c r="D29" s="769"/>
      <c r="E29" s="769"/>
      <c r="F29" s="769"/>
      <c r="G29" s="769"/>
      <c r="H29" s="769"/>
      <c r="I29" s="769"/>
      <c r="J29" s="72"/>
      <c r="K29" s="294" t="s">
        <v>2064</v>
      </c>
      <c r="L29" s="770" t="s">
        <v>2065</v>
      </c>
      <c r="M29" s="771"/>
      <c r="N29" s="71" t="s">
        <v>2066</v>
      </c>
    </row>
    <row r="30" spans="1:14" ht="12" hidden="1" customHeight="1" thickBot="1">
      <c r="B30" s="71" t="s">
        <v>1</v>
      </c>
      <c r="C30" s="768" t="s">
        <v>2063</v>
      </c>
      <c r="D30" s="769"/>
      <c r="E30" s="769"/>
      <c r="F30" s="769"/>
      <c r="G30" s="769"/>
      <c r="H30" s="769"/>
      <c r="I30" s="769"/>
      <c r="J30" s="72"/>
      <c r="K30" s="262"/>
      <c r="L30" s="770" t="s">
        <v>2065</v>
      </c>
      <c r="M30" s="771"/>
      <c r="N30" s="71" t="s">
        <v>2066</v>
      </c>
    </row>
    <row r="31" spans="1:14" ht="18.75" customHeight="1" thickBot="1">
      <c r="A31" t="s">
        <v>21</v>
      </c>
      <c r="B31" s="80" t="s">
        <v>420</v>
      </c>
      <c r="C31" s="81" t="s">
        <v>2229</v>
      </c>
      <c r="D31" s="82"/>
      <c r="E31" s="82"/>
      <c r="F31" s="82"/>
      <c r="G31" s="82"/>
      <c r="H31" s="82"/>
      <c r="I31" s="82"/>
      <c r="J31" s="82"/>
      <c r="K31" s="394"/>
      <c r="L31" s="261" t="s">
        <v>24</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847</v>
      </c>
      <c r="B36" s="772" t="str">
        <f>VLOOKUP(A36,EQUIPOS!A6:D154,3,FALSE)</f>
        <v>Compresor 120 HP, con martillo.</v>
      </c>
      <c r="C36" s="773"/>
      <c r="D36" s="773"/>
      <c r="E36" s="773"/>
      <c r="F36" s="773"/>
      <c r="G36" s="773"/>
      <c r="H36" s="774"/>
      <c r="I36" s="222"/>
      <c r="J36" s="223"/>
      <c r="K36" s="224">
        <f>VLOOKUP(A36,EQUIPOS!A6:D163,4,FALSE)</f>
        <v>107825.45581075011</v>
      </c>
      <c r="L36" s="225"/>
      <c r="M36" s="226">
        <v>0.16</v>
      </c>
      <c r="N36" s="227">
        <f>K36/M36</f>
        <v>673909.09881718818</v>
      </c>
    </row>
    <row r="37" spans="1:14">
      <c r="A37" s="113" t="s">
        <v>951</v>
      </c>
      <c r="B37" s="772" t="str">
        <f>VLOOKUP(A37,EQUIPOS!A7:D154,3,FALSE)</f>
        <v xml:space="preserve">Motobomba 3 PULGADAS (incluye operario)
</v>
      </c>
      <c r="C37" s="773"/>
      <c r="D37" s="773"/>
      <c r="E37" s="773"/>
      <c r="F37" s="773"/>
      <c r="G37" s="773"/>
      <c r="H37" s="774"/>
      <c r="I37" s="367"/>
      <c r="J37" s="368"/>
      <c r="K37" s="224">
        <f>VLOOKUP(A37,EQUIPOS!A7:D164,4,FALSE)</f>
        <v>10519.421612742797</v>
      </c>
      <c r="L37" s="290"/>
      <c r="M37" s="291">
        <v>0.16</v>
      </c>
      <c r="N37" s="227">
        <f>K37/M37</f>
        <v>65746.385079642481</v>
      </c>
    </row>
    <row r="38" spans="1:14">
      <c r="A38" s="113"/>
      <c r="B38" s="772"/>
      <c r="C38" s="773"/>
      <c r="D38" s="773"/>
      <c r="E38" s="773"/>
      <c r="F38" s="773"/>
      <c r="G38" s="773"/>
      <c r="H38" s="774"/>
      <c r="I38" s="367"/>
      <c r="J38" s="368"/>
      <c r="K38" s="384"/>
      <c r="L38" s="290"/>
      <c r="M38" s="291"/>
      <c r="N38" s="227"/>
    </row>
    <row r="39" spans="1:14">
      <c r="A39" s="113"/>
      <c r="B39" s="772"/>
      <c r="C39" s="773"/>
      <c r="D39" s="773"/>
      <c r="E39" s="773"/>
      <c r="F39" s="773"/>
      <c r="G39" s="773"/>
      <c r="H39" s="774"/>
      <c r="I39" s="367"/>
      <c r="J39" s="368"/>
      <c r="K39" s="384"/>
      <c r="L39" s="290"/>
      <c r="M39" s="291"/>
      <c r="N39" s="227"/>
    </row>
    <row r="40" spans="1:14">
      <c r="A40" s="113"/>
      <c r="B40" s="772"/>
      <c r="C40" s="773"/>
      <c r="D40" s="773"/>
      <c r="E40" s="773"/>
      <c r="F40" s="773"/>
      <c r="G40" s="773"/>
      <c r="H40" s="774"/>
      <c r="I40" s="283"/>
      <c r="J40" s="285"/>
      <c r="K40" s="384"/>
      <c r="L40" s="369"/>
      <c r="M40" s="370"/>
      <c r="N40" s="227"/>
    </row>
    <row r="41" spans="1:14">
      <c r="B41" s="772"/>
      <c r="C41" s="773"/>
      <c r="D41" s="773"/>
      <c r="E41" s="773"/>
      <c r="F41" s="773"/>
      <c r="G41" s="773"/>
      <c r="H41" s="774"/>
      <c r="I41" s="36"/>
      <c r="J41" s="37"/>
      <c r="K41" s="384"/>
      <c r="L41" s="231"/>
      <c r="M41" s="232"/>
      <c r="N41" s="227"/>
    </row>
    <row r="42" spans="1:14">
      <c r="B42" s="275"/>
      <c r="C42" s="276"/>
      <c r="D42" s="276"/>
      <c r="E42" s="276"/>
      <c r="F42" s="278"/>
      <c r="G42" s="278"/>
      <c r="H42" s="123"/>
      <c r="I42" s="36"/>
      <c r="J42" s="37"/>
      <c r="K42" s="384"/>
      <c r="L42" s="231"/>
      <c r="M42" s="232"/>
      <c r="N42" s="228"/>
    </row>
    <row r="43" spans="1:14">
      <c r="B43" s="779" t="s">
        <v>2105</v>
      </c>
      <c r="C43" s="780"/>
      <c r="D43" s="780"/>
      <c r="E43" s="38"/>
      <c r="F43" s="39"/>
      <c r="G43" s="39"/>
      <c r="H43" s="40"/>
      <c r="I43" s="36"/>
      <c r="J43" s="37"/>
      <c r="K43" s="234"/>
      <c r="L43" s="231"/>
      <c r="M43" s="351">
        <v>0.05</v>
      </c>
      <c r="N43" s="295">
        <f>N77*M43</f>
        <v>13947.19623493781</v>
      </c>
    </row>
    <row r="44" spans="1:14" ht="15.75" thickBot="1">
      <c r="B44" s="772"/>
      <c r="C44" s="773"/>
      <c r="D44" s="773"/>
      <c r="E44" s="773"/>
      <c r="F44" s="773"/>
      <c r="G44" s="773"/>
      <c r="H44" s="774"/>
      <c r="I44" s="781"/>
      <c r="J44" s="782"/>
      <c r="K44" s="41"/>
      <c r="L44" s="783"/>
      <c r="M44" s="784"/>
      <c r="N44" s="105"/>
    </row>
    <row r="45" spans="1:14" ht="15.75" thickBot="1">
      <c r="B45" s="759" t="s">
        <v>2072</v>
      </c>
      <c r="C45" s="760"/>
      <c r="D45" s="760"/>
      <c r="E45" s="760"/>
      <c r="F45" s="760"/>
      <c r="G45" s="760"/>
      <c r="H45" s="760"/>
      <c r="I45" s="760"/>
      <c r="J45" s="760"/>
      <c r="K45" s="760"/>
      <c r="L45" s="760"/>
      <c r="M45" s="761"/>
      <c r="N45" s="344">
        <f>SUM(N36:N44)</f>
        <v>753602.68013176846</v>
      </c>
    </row>
    <row r="46" spans="1:14">
      <c r="B46" s="235"/>
      <c r="C46" s="34"/>
      <c r="D46" s="34"/>
      <c r="E46" s="34"/>
      <c r="F46" s="34"/>
      <c r="G46" s="34"/>
      <c r="H46" s="34"/>
      <c r="I46" s="34"/>
      <c r="J46" s="34"/>
      <c r="K46" s="34"/>
      <c r="L46" s="34"/>
      <c r="M46" s="34"/>
      <c r="N46" s="35"/>
    </row>
    <row r="47" spans="1:14">
      <c r="B47" s="64" t="s">
        <v>2073</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750" t="s">
        <v>2063</v>
      </c>
      <c r="C49" s="751"/>
      <c r="D49" s="751"/>
      <c r="E49" s="751"/>
      <c r="F49" s="751"/>
      <c r="G49" s="751"/>
      <c r="H49" s="751"/>
      <c r="I49" s="752"/>
      <c r="J49" s="270" t="s">
        <v>2065</v>
      </c>
      <c r="K49" s="85" t="s">
        <v>2066</v>
      </c>
      <c r="L49" s="753" t="s">
        <v>2074</v>
      </c>
      <c r="M49" s="752"/>
      <c r="N49" s="86" t="s">
        <v>2071</v>
      </c>
    </row>
    <row r="50" spans="1:14">
      <c r="A50" s="108" t="s">
        <v>1356</v>
      </c>
      <c r="B50" s="43" t="str">
        <f>VLOOKUP(A50,MATERIALES!A5:D373,3,FALSE)</f>
        <v>Explosivos  75% (INDUGEL)</v>
      </c>
      <c r="C50" s="236"/>
      <c r="D50" s="236"/>
      <c r="E50" s="236"/>
      <c r="F50" s="236"/>
      <c r="G50" s="236"/>
      <c r="H50" s="236"/>
      <c r="I50" s="236"/>
      <c r="J50" s="266" t="str">
        <f>VLOOKUP(A50,MATERIALES!A6:D642,2,FALSE)</f>
        <v>lb</v>
      </c>
      <c r="K50" s="237">
        <v>0.2</v>
      </c>
      <c r="L50" s="222"/>
      <c r="M50" s="352">
        <f>VLOOKUP(A50,MATERIALES!A5:D396,4,FALSE)</f>
        <v>15555.932607108325</v>
      </c>
      <c r="N50" s="227">
        <f>K50*M50</f>
        <v>3111.186521421665</v>
      </c>
    </row>
    <row r="51" spans="1:14">
      <c r="A51" s="108" t="s">
        <v>1375</v>
      </c>
      <c r="B51" s="43" t="str">
        <f>VLOOKUP(A51,MATERIALES!A6:D373,3,FALSE)</f>
        <v>Fulminantes</v>
      </c>
      <c r="C51" s="371"/>
      <c r="D51" s="371"/>
      <c r="E51" s="371"/>
      <c r="F51" s="371"/>
      <c r="G51" s="371"/>
      <c r="H51" s="371"/>
      <c r="I51" s="371"/>
      <c r="J51" s="267" t="str">
        <f>VLOOKUP(A51,MATERIALES!A6:D643,2,FALSE)</f>
        <v>u</v>
      </c>
      <c r="K51" s="347">
        <v>1</v>
      </c>
      <c r="L51" s="367"/>
      <c r="M51" s="352">
        <f>VLOOKUP(A51,MATERIALES!A6:D397,4,FALSE)</f>
        <v>1203.3190710142617</v>
      </c>
      <c r="N51" s="227">
        <f>K51*M51</f>
        <v>1203.3190710142617</v>
      </c>
    </row>
    <row r="52" spans="1:14">
      <c r="A52" s="108" t="s">
        <v>1536</v>
      </c>
      <c r="B52" s="43" t="str">
        <f>VLOOKUP(A52,MATERIALES!A6:D373,3,FALSE)</f>
        <v>Mecha Lenta</v>
      </c>
      <c r="C52" s="371"/>
      <c r="D52" s="371"/>
      <c r="E52" s="371"/>
      <c r="F52" s="371"/>
      <c r="G52" s="371"/>
      <c r="H52" s="371"/>
      <c r="I52" s="371"/>
      <c r="J52" s="267" t="str">
        <f>VLOOKUP(A52,MATERIALES!A6:D644,2,FALSE)</f>
        <v>m</v>
      </c>
      <c r="K52" s="347">
        <v>0.5</v>
      </c>
      <c r="L52" s="367"/>
      <c r="M52" s="352">
        <f>VLOOKUP(A52,MATERIALES!A6:D398,4,FALSE)</f>
        <v>1133.9435970265693</v>
      </c>
      <c r="N52" s="227">
        <f>K52*M52</f>
        <v>566.97179851328463</v>
      </c>
    </row>
    <row r="53" spans="1:14">
      <c r="A53" s="108" t="s">
        <v>1082</v>
      </c>
      <c r="B53" s="43" t="str">
        <f>VLOOKUP(A53,MATERIALES!A6:D373,3,FALSE)</f>
        <v>Acero A-37</v>
      </c>
      <c r="C53" s="371"/>
      <c r="D53" s="371"/>
      <c r="E53" s="371"/>
      <c r="F53" s="371"/>
      <c r="G53" s="371"/>
      <c r="H53" s="371"/>
      <c r="I53" s="371"/>
      <c r="J53" s="267" t="str">
        <f>VLOOKUP(A53,MATERIALES!A7:D645,2,FALSE)</f>
        <v>kg</v>
      </c>
      <c r="K53" s="347">
        <v>150</v>
      </c>
      <c r="L53" s="367"/>
      <c r="M53" s="352">
        <f>VLOOKUP(A53,MATERIALES!A6:D399,4,FALSE)</f>
        <v>3729.0178749258198</v>
      </c>
      <c r="N53" s="227">
        <f>K53*M53</f>
        <v>559352.68123887293</v>
      </c>
    </row>
    <row r="54" spans="1:14">
      <c r="A54" s="108" t="s">
        <v>1285</v>
      </c>
      <c r="B54" s="43" t="str">
        <f>VLOOKUP(A54,MATERIALES!A7:D373,3,FALSE)</f>
        <v>Concreto Resistencia  32 (Mpa)</v>
      </c>
      <c r="C54" s="371"/>
      <c r="D54" s="371"/>
      <c r="E54" s="371"/>
      <c r="F54" s="371"/>
      <c r="G54" s="371"/>
      <c r="H54" s="371"/>
      <c r="I54" s="371"/>
      <c r="J54" s="267" t="str">
        <f>VLOOKUP(A54,MATERIALES!A8:D646,2,FALSE)</f>
        <v>m3</v>
      </c>
      <c r="K54" s="347">
        <v>1</v>
      </c>
      <c r="L54" s="367"/>
      <c r="M54" s="352">
        <f>VLOOKUP(A54,MATERIALES!A7:D400,4,FALSE)</f>
        <v>562455.83087849081</v>
      </c>
      <c r="N54" s="227">
        <f>K54*M54</f>
        <v>562455.83087849081</v>
      </c>
    </row>
    <row r="55" spans="1:14">
      <c r="A55" s="108"/>
      <c r="B55" s="43"/>
      <c r="C55" s="371"/>
      <c r="D55" s="371"/>
      <c r="E55" s="371"/>
      <c r="F55" s="371"/>
      <c r="G55" s="371"/>
      <c r="H55" s="371"/>
      <c r="I55" s="371"/>
      <c r="J55" s="266"/>
      <c r="K55" s="347"/>
      <c r="L55" s="367"/>
      <c r="M55" s="352"/>
      <c r="N55" s="227"/>
    </row>
    <row r="56" spans="1:14">
      <c r="A56" s="108"/>
      <c r="B56" s="43"/>
      <c r="C56" s="371"/>
      <c r="D56" s="371"/>
      <c r="E56" s="371"/>
      <c r="F56" s="371"/>
      <c r="G56" s="371"/>
      <c r="H56" s="371"/>
      <c r="I56" s="371"/>
      <c r="J56" s="266"/>
      <c r="K56" s="347"/>
      <c r="L56" s="367"/>
      <c r="M56" s="352"/>
      <c r="N56" s="227"/>
    </row>
    <row r="57" spans="1:14" ht="15.75" thickBot="1">
      <c r="B57" s="43"/>
      <c r="C57" s="265"/>
      <c r="D57" s="265"/>
      <c r="E57" s="265"/>
      <c r="F57" s="265"/>
      <c r="G57" s="265"/>
      <c r="H57" s="265"/>
      <c r="I57" s="265"/>
      <c r="J57" s="381"/>
      <c r="K57" s="124"/>
      <c r="L57" s="280"/>
      <c r="M57" s="352"/>
      <c r="N57" s="227"/>
    </row>
    <row r="58" spans="1:14" ht="15.75" thickBot="1">
      <c r="B58" s="759" t="s">
        <v>2072</v>
      </c>
      <c r="C58" s="760"/>
      <c r="D58" s="760"/>
      <c r="E58" s="760"/>
      <c r="F58" s="760"/>
      <c r="G58" s="760"/>
      <c r="H58" s="760"/>
      <c r="I58" s="760"/>
      <c r="J58" s="760"/>
      <c r="K58" s="760"/>
      <c r="L58" s="760"/>
      <c r="M58" s="761"/>
      <c r="N58" s="344">
        <f>SUM(N50:N57)</f>
        <v>1126689.9895083131</v>
      </c>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8" t="s">
        <v>2076</v>
      </c>
      <c r="C62" s="269"/>
      <c r="D62" s="269"/>
      <c r="E62" s="269"/>
      <c r="F62" s="269"/>
      <c r="G62" s="269"/>
      <c r="H62" s="73" t="s">
        <v>2065</v>
      </c>
      <c r="I62" s="74" t="s">
        <v>2077</v>
      </c>
      <c r="J62" s="75" t="s">
        <v>2106</v>
      </c>
      <c r="K62" s="73" t="s">
        <v>2107</v>
      </c>
      <c r="L62" s="762" t="s">
        <v>2080</v>
      </c>
      <c r="M62" s="735"/>
      <c r="N62" s="76" t="s">
        <v>2071</v>
      </c>
    </row>
    <row r="63" spans="1:14">
      <c r="A63" t="s">
        <v>1869</v>
      </c>
      <c r="B63" s="46" t="str">
        <f>VLOOKUP(A63,TRANSPORTE!A5:D117,3,FALSE)</f>
        <v>Transporte de material de excavación</v>
      </c>
      <c r="C63" s="272"/>
      <c r="D63" s="272"/>
      <c r="E63" s="272"/>
      <c r="F63" s="272"/>
      <c r="G63" s="272"/>
      <c r="H63" s="266" t="s">
        <v>2122</v>
      </c>
      <c r="I63" s="234">
        <v>1</v>
      </c>
      <c r="J63" s="241">
        <v>1</v>
      </c>
      <c r="K63" s="234">
        <f>I63*J63</f>
        <v>1</v>
      </c>
      <c r="L63" s="763">
        <f>VLOOKUP(A63,TRANSPORTE!A5:D117,4,FALSE)</f>
        <v>1355.0479121462611</v>
      </c>
      <c r="M63" s="764"/>
      <c r="N63" s="242">
        <f>K63*L63</f>
        <v>1355.0479121462611</v>
      </c>
    </row>
    <row r="64" spans="1:14">
      <c r="B64" s="46"/>
      <c r="C64" s="47"/>
      <c r="D64" s="47"/>
      <c r="E64" s="47"/>
      <c r="F64" s="47"/>
      <c r="G64" s="47"/>
      <c r="H64" s="266"/>
      <c r="I64" s="234"/>
      <c r="J64" s="241"/>
      <c r="K64" s="234"/>
      <c r="L64" s="763"/>
      <c r="M64" s="764"/>
      <c r="N64" s="242"/>
    </row>
    <row r="65" spans="1:15">
      <c r="B65" s="46"/>
      <c r="C65" s="47"/>
      <c r="D65" s="47"/>
      <c r="E65" s="47"/>
      <c r="F65" s="47"/>
      <c r="G65" s="47"/>
      <c r="H65" s="266"/>
      <c r="I65" s="234"/>
      <c r="J65" s="241"/>
      <c r="K65" s="234"/>
      <c r="L65" s="763"/>
      <c r="M65" s="764"/>
      <c r="N65" s="242"/>
    </row>
    <row r="66" spans="1:15">
      <c r="B66" s="46"/>
      <c r="C66" s="47"/>
      <c r="D66" s="47"/>
      <c r="E66" s="47"/>
      <c r="F66" s="47"/>
      <c r="G66" s="47"/>
      <c r="H66" s="243"/>
      <c r="I66" s="234"/>
      <c r="J66" s="234"/>
      <c r="K66" s="234"/>
      <c r="L66" s="244"/>
      <c r="M66" s="245"/>
      <c r="N66" s="246"/>
    </row>
    <row r="67" spans="1:15" ht="15.75" thickBot="1">
      <c r="B67" s="264"/>
      <c r="C67" s="265"/>
      <c r="D67" s="265"/>
      <c r="E67" s="265"/>
      <c r="F67" s="265"/>
      <c r="G67" s="265"/>
      <c r="H67" s="48"/>
      <c r="I67" s="124"/>
      <c r="J67" s="124"/>
      <c r="K67" s="124"/>
      <c r="L67" s="748"/>
      <c r="M67" s="749"/>
      <c r="N67" s="125"/>
    </row>
    <row r="68" spans="1:15" ht="15.75" thickBot="1">
      <c r="B68" s="765" t="s">
        <v>2072</v>
      </c>
      <c r="C68" s="766"/>
      <c r="D68" s="766"/>
      <c r="E68" s="766"/>
      <c r="F68" s="766"/>
      <c r="G68" s="766"/>
      <c r="H68" s="766"/>
      <c r="I68" s="766"/>
      <c r="J68" s="766"/>
      <c r="K68" s="766"/>
      <c r="L68" s="766"/>
      <c r="M68" s="767"/>
      <c r="N68" s="104">
        <f>SUM(N63:N67)</f>
        <v>1355.0479121462611</v>
      </c>
    </row>
    <row r="69" spans="1:15">
      <c r="B69" s="33"/>
      <c r="C69" s="34"/>
      <c r="D69" s="34"/>
      <c r="E69" s="34"/>
      <c r="F69" s="34"/>
      <c r="G69" s="34"/>
      <c r="H69" s="34"/>
      <c r="I69" s="34"/>
      <c r="J69" s="34"/>
      <c r="K69" s="34"/>
      <c r="L69" s="34"/>
      <c r="M69" s="34"/>
      <c r="N69" s="35"/>
    </row>
    <row r="70" spans="1:15">
      <c r="B70" s="64" t="s">
        <v>2081</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785" t="s">
        <v>2108</v>
      </c>
      <c r="C72" s="786"/>
      <c r="D72" s="786"/>
      <c r="E72" s="786"/>
      <c r="F72" s="786"/>
      <c r="G72" s="786"/>
      <c r="H72" s="786"/>
      <c r="I72" s="73" t="s">
        <v>2082</v>
      </c>
      <c r="J72" s="75" t="s">
        <v>2109</v>
      </c>
      <c r="K72" s="74" t="s">
        <v>2084</v>
      </c>
      <c r="L72" s="787" t="s">
        <v>2070</v>
      </c>
      <c r="M72" s="788"/>
      <c r="N72" s="98" t="s">
        <v>2071</v>
      </c>
    </row>
    <row r="73" spans="1:15">
      <c r="A73" s="141" t="s">
        <v>710</v>
      </c>
      <c r="B73" s="49" t="str">
        <f>VLOOKUP(A73,'MANO DE OBRA'!A8:D68,3,FALSE)</f>
        <v>Obrero (4)</v>
      </c>
      <c r="C73" s="47"/>
      <c r="D73" s="47"/>
      <c r="E73" s="47"/>
      <c r="F73" s="47"/>
      <c r="G73" s="47"/>
      <c r="H73" s="47"/>
      <c r="I73" s="247">
        <f>K73/J73*100</f>
        <v>135330.79999999999</v>
      </c>
      <c r="J73" s="248">
        <v>185</v>
      </c>
      <c r="K73" s="249">
        <f>VLOOKUP(A73,'MANO DE OBRA'!A8:D99,4,FALSE)</f>
        <v>250361.97999999998</v>
      </c>
      <c r="L73" s="50"/>
      <c r="M73" s="380">
        <v>1.28</v>
      </c>
      <c r="N73" s="345">
        <f>K73/M73</f>
        <v>195595.29687499997</v>
      </c>
      <c r="O73" s="106"/>
    </row>
    <row r="74" spans="1:15">
      <c r="A74" s="141" t="s">
        <v>728</v>
      </c>
      <c r="B74" s="49" t="str">
        <f>VLOOKUP(A74,'MANO DE OBRA'!A8:D69,3,FALSE)</f>
        <v>Oficial</v>
      </c>
      <c r="C74" s="47"/>
      <c r="D74" s="47"/>
      <c r="E74" s="47"/>
      <c r="F74" s="47"/>
      <c r="G74" s="47"/>
      <c r="H74" s="47"/>
      <c r="I74" s="247">
        <f>K74/J74*100</f>
        <v>57668.23979157189</v>
      </c>
      <c r="J74" s="248">
        <v>185</v>
      </c>
      <c r="K74" s="249">
        <f>VLOOKUP(A74,'MANO DE OBRA'!A8:D100,4,FALSE)</f>
        <v>106686.24361440798</v>
      </c>
      <c r="L74" s="50"/>
      <c r="M74" s="377">
        <v>1.28</v>
      </c>
      <c r="N74" s="345">
        <f>K74/M74</f>
        <v>83348.627823756236</v>
      </c>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45"/>
    </row>
    <row r="77" spans="1:15" ht="15.75" thickBot="1">
      <c r="B77" s="765" t="s">
        <v>2072</v>
      </c>
      <c r="C77" s="766"/>
      <c r="D77" s="766"/>
      <c r="E77" s="766"/>
      <c r="F77" s="766"/>
      <c r="G77" s="766"/>
      <c r="H77" s="766"/>
      <c r="I77" s="766"/>
      <c r="J77" s="766"/>
      <c r="K77" s="766"/>
      <c r="L77" s="766"/>
      <c r="M77" s="767"/>
      <c r="N77" s="256">
        <f>SUM(N73:N76)</f>
        <v>278943.92469875619</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N45+N58+N68+N77</f>
        <v>2160591.642250984</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432118.32845019683</v>
      </c>
      <c r="M84" s="794"/>
      <c r="N84" s="51"/>
    </row>
    <row r="85" spans="1:14">
      <c r="B85" s="89" t="s">
        <v>2090</v>
      </c>
      <c r="C85" s="90"/>
      <c r="D85" s="90"/>
      <c r="E85" s="90"/>
      <c r="F85" s="90"/>
      <c r="G85" s="90"/>
      <c r="H85" s="90"/>
      <c r="I85" s="87"/>
      <c r="J85" s="88"/>
      <c r="K85" s="259">
        <v>0.05</v>
      </c>
      <c r="L85" s="793">
        <f>N79*K85</f>
        <v>108029.58211254921</v>
      </c>
      <c r="M85" s="794"/>
      <c r="N85" s="51"/>
    </row>
    <row r="86" spans="1:14" ht="15.75" thickBot="1">
      <c r="B86" s="91" t="s">
        <v>2091</v>
      </c>
      <c r="C86" s="92"/>
      <c r="D86" s="92"/>
      <c r="E86" s="92"/>
      <c r="F86" s="92"/>
      <c r="G86" s="92"/>
      <c r="H86" s="92"/>
      <c r="I86" s="93"/>
      <c r="J86" s="94"/>
      <c r="K86" s="260">
        <v>0.05</v>
      </c>
      <c r="L86" s="795">
        <f>N79*K86</f>
        <v>108029.58211254921</v>
      </c>
      <c r="M86" s="796"/>
      <c r="N86" s="51"/>
    </row>
    <row r="87" spans="1:14" ht="15.75" thickBot="1">
      <c r="B87" s="759" t="s">
        <v>2072</v>
      </c>
      <c r="C87" s="760"/>
      <c r="D87" s="760"/>
      <c r="E87" s="760"/>
      <c r="F87" s="760"/>
      <c r="G87" s="760"/>
      <c r="H87" s="760"/>
      <c r="I87" s="760"/>
      <c r="J87" s="760"/>
      <c r="K87" s="760"/>
      <c r="L87" s="760"/>
      <c r="M87" s="761"/>
      <c r="N87" s="52">
        <f>L84+L85+L86</f>
        <v>648177.49267529522</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2808769.1349262791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54" zoomScale="75" zoomScaleNormal="75" workbookViewId="0">
      <selection activeCell="A80" sqref="A80"/>
    </sheetView>
  </sheetViews>
  <sheetFormatPr baseColWidth="10" defaultColWidth="11.42578125"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848"/>
      <c r="C1" s="860"/>
      <c r="D1" s="861"/>
      <c r="E1" s="861"/>
      <c r="F1" s="861"/>
      <c r="G1" s="861"/>
      <c r="H1" s="861"/>
      <c r="I1" s="861"/>
      <c r="J1" s="862"/>
      <c r="K1" s="863" t="s">
        <v>2036</v>
      </c>
      <c r="L1" s="865" t="s">
        <v>2037</v>
      </c>
      <c r="M1" s="866"/>
      <c r="N1" s="867"/>
    </row>
    <row r="2" spans="2:14" ht="38.25" customHeight="1">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thickBot="1">
      <c r="B30" s="71" t="s">
        <v>1</v>
      </c>
      <c r="C30" s="768" t="s">
        <v>2063</v>
      </c>
      <c r="D30" s="769"/>
      <c r="E30" s="769"/>
      <c r="F30" s="769"/>
      <c r="G30" s="769"/>
      <c r="H30" s="769"/>
      <c r="I30" s="769"/>
      <c r="J30" s="72"/>
      <c r="K30" s="393"/>
      <c r="L30" s="770" t="s">
        <v>2065</v>
      </c>
      <c r="M30" s="771"/>
      <c r="N30" s="71" t="s">
        <v>2066</v>
      </c>
    </row>
    <row r="31" spans="1:14" ht="15.75" customHeight="1" thickBot="1">
      <c r="A31" t="s">
        <v>21</v>
      </c>
      <c r="B31" s="80" t="s">
        <v>422</v>
      </c>
      <c r="C31" s="81" t="s">
        <v>2230</v>
      </c>
      <c r="D31" s="82"/>
      <c r="E31" s="82"/>
      <c r="F31" s="82"/>
      <c r="G31" s="82"/>
      <c r="H31" s="82"/>
      <c r="I31" s="82"/>
      <c r="J31" s="82"/>
      <c r="K31" s="394"/>
      <c r="L31" s="261" t="s">
        <v>32</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791</v>
      </c>
      <c r="B36" s="772" t="str">
        <f>VLOOKUP(A36,EQUIPOS!A6:D154,3,FALSE)</f>
        <v>Bomba eléctrica para accionar la celda</v>
      </c>
      <c r="C36" s="773"/>
      <c r="D36" s="773"/>
      <c r="E36" s="773"/>
      <c r="F36" s="773"/>
      <c r="G36" s="773"/>
      <c r="H36" s="774"/>
      <c r="I36" s="222"/>
      <c r="J36" s="223"/>
      <c r="K36" s="224">
        <f>VLOOKUP(A36,EQUIPOS!A6:D163,4,FALSE)</f>
        <v>68472.102906226122</v>
      </c>
      <c r="L36" s="225"/>
      <c r="M36" s="226">
        <v>0.01</v>
      </c>
      <c r="N36" s="227">
        <f t="shared" ref="N36:N41" si="0">K36/M36</f>
        <v>6847210.2906226125</v>
      </c>
    </row>
    <row r="37" spans="1:14">
      <c r="A37" s="113" t="s">
        <v>867</v>
      </c>
      <c r="B37" s="772" t="str">
        <f>VLOOKUP(A37,EQUIPOS!A7:D154,3,FALSE)</f>
        <v>Equipo de acarreo interno</v>
      </c>
      <c r="C37" s="773"/>
      <c r="D37" s="773"/>
      <c r="E37" s="773"/>
      <c r="F37" s="773"/>
      <c r="G37" s="773"/>
      <c r="H37" s="774"/>
      <c r="I37" s="367"/>
      <c r="J37" s="368"/>
      <c r="K37" s="224">
        <f>VLOOKUP(A37,EQUIPOS!A7:D164,4,FALSE)</f>
        <v>36839.83234980901</v>
      </c>
      <c r="L37" s="290"/>
      <c r="M37" s="291">
        <v>0.05</v>
      </c>
      <c r="N37" s="227">
        <f t="shared" si="0"/>
        <v>736796.64699618018</v>
      </c>
    </row>
    <row r="38" spans="1:14">
      <c r="A38" s="113" t="s">
        <v>893</v>
      </c>
      <c r="B38" s="772" t="str">
        <f>VLOOKUP(A38,EQUIPOS!A8:D154,3,FALSE)</f>
        <v>Equipo de soldadura y de acetileno (incluye soldadura)</v>
      </c>
      <c r="C38" s="773"/>
      <c r="D38" s="773"/>
      <c r="E38" s="773"/>
      <c r="F38" s="773"/>
      <c r="G38" s="773"/>
      <c r="H38" s="774"/>
      <c r="I38" s="367"/>
      <c r="J38" s="368"/>
      <c r="K38" s="224">
        <f>VLOOKUP(A38,EQUIPOS!A8:D165,4,FALSE)</f>
        <v>23816.805252097292</v>
      </c>
      <c r="L38" s="290"/>
      <c r="M38" s="291">
        <v>0.01</v>
      </c>
      <c r="N38" s="227">
        <f t="shared" si="0"/>
        <v>2381680.5252097291</v>
      </c>
    </row>
    <row r="39" spans="1:14">
      <c r="A39" s="113" t="s">
        <v>935</v>
      </c>
      <c r="B39" s="772" t="str">
        <f>VLOOKUP(A39,EQUIPOS!A9:D154,3,FALSE)</f>
        <v>Grúa con torre capacidad 1 ton en la punta.</v>
      </c>
      <c r="C39" s="773"/>
      <c r="D39" s="773"/>
      <c r="E39" s="773"/>
      <c r="F39" s="773"/>
      <c r="G39" s="773"/>
      <c r="H39" s="774"/>
      <c r="I39" s="367"/>
      <c r="J39" s="368"/>
      <c r="K39" s="224">
        <f>VLOOKUP(A39,EQUIPOS!A9:D166,4,FALSE)</f>
        <v>192961.47696947414</v>
      </c>
      <c r="L39" s="290"/>
      <c r="M39" s="291">
        <v>0.04</v>
      </c>
      <c r="N39" s="227">
        <f t="shared" si="0"/>
        <v>4824036.9242368536</v>
      </c>
    </row>
    <row r="40" spans="1:14">
      <c r="A40" s="113" t="s">
        <v>941</v>
      </c>
      <c r="B40" s="772" t="str">
        <f>VLOOKUP(A40,EQUIPOS!A10:D154,3,FALSE)</f>
        <v>Manómetro cable de acero para bajar la celda</v>
      </c>
      <c r="C40" s="773"/>
      <c r="D40" s="773"/>
      <c r="E40" s="773"/>
      <c r="F40" s="773"/>
      <c r="G40" s="773"/>
      <c r="H40" s="774"/>
      <c r="I40" s="283"/>
      <c r="J40" s="285"/>
      <c r="K40" s="224">
        <f>VLOOKUP(A40,EQUIPOS!A10:D167,4,FALSE)</f>
        <v>1714337.7340817698</v>
      </c>
      <c r="L40" s="369"/>
      <c r="M40" s="370">
        <v>1</v>
      </c>
      <c r="N40" s="227">
        <f t="shared" si="0"/>
        <v>1714337.7340817698</v>
      </c>
    </row>
    <row r="41" spans="1:14">
      <c r="A41" t="s">
        <v>1013</v>
      </c>
      <c r="B41" s="772" t="str">
        <f>VLOOKUP(A41,EQUIPOS!A11:D155,3,FALSE)</f>
        <v>Retroexcavadora sobre llantas, motor 62HP, Profundidad de excavación de 5.41 metros.</v>
      </c>
      <c r="C41" s="773"/>
      <c r="D41" s="773"/>
      <c r="E41" s="773"/>
      <c r="F41" s="773"/>
      <c r="G41" s="773"/>
      <c r="H41" s="774"/>
      <c r="I41" s="36"/>
      <c r="J41" s="37"/>
      <c r="K41" s="224">
        <f>VLOOKUP(A41,EQUIPOS!A11:D168,4,FALSE)</f>
        <v>148614.57477519172</v>
      </c>
      <c r="L41" s="231"/>
      <c r="M41" s="232">
        <v>0.2</v>
      </c>
      <c r="N41" s="227">
        <f t="shared" si="0"/>
        <v>743072.87387595861</v>
      </c>
    </row>
    <row r="42" spans="1:14">
      <c r="B42" s="275"/>
      <c r="C42" s="276"/>
      <c r="D42" s="276"/>
      <c r="E42" s="276"/>
      <c r="F42" s="278"/>
      <c r="G42" s="278"/>
      <c r="H42" s="123"/>
      <c r="I42" s="36"/>
      <c r="J42" s="37"/>
      <c r="K42" s="384"/>
      <c r="L42" s="231"/>
      <c r="M42" s="232"/>
      <c r="N42" s="228"/>
    </row>
    <row r="43" spans="1:14">
      <c r="B43" s="779" t="s">
        <v>2105</v>
      </c>
      <c r="C43" s="780"/>
      <c r="D43" s="780"/>
      <c r="E43" s="38"/>
      <c r="F43" s="39"/>
      <c r="G43" s="39"/>
      <c r="H43" s="40"/>
      <c r="I43" s="36"/>
      <c r="J43" s="37"/>
      <c r="K43" s="234"/>
      <c r="L43" s="231"/>
      <c r="M43" s="351">
        <v>0.01</v>
      </c>
      <c r="N43" s="295">
        <f>N81*M43</f>
        <v>6998.5517413614798</v>
      </c>
    </row>
    <row r="44" spans="1:14" ht="15.75" thickBot="1">
      <c r="B44" s="772"/>
      <c r="C44" s="773"/>
      <c r="D44" s="773"/>
      <c r="E44" s="773"/>
      <c r="F44" s="773"/>
      <c r="G44" s="773"/>
      <c r="H44" s="774"/>
      <c r="I44" s="781"/>
      <c r="J44" s="782"/>
      <c r="K44" s="41"/>
      <c r="L44" s="783"/>
      <c r="M44" s="784"/>
      <c r="N44" s="105"/>
    </row>
    <row r="45" spans="1:14" ht="15.75" thickBot="1">
      <c r="B45" s="759" t="s">
        <v>2072</v>
      </c>
      <c r="C45" s="760"/>
      <c r="D45" s="760"/>
      <c r="E45" s="760"/>
      <c r="F45" s="760"/>
      <c r="G45" s="760"/>
      <c r="H45" s="760"/>
      <c r="I45" s="760"/>
      <c r="J45" s="760"/>
      <c r="K45" s="760"/>
      <c r="L45" s="760"/>
      <c r="M45" s="761"/>
      <c r="N45" s="344">
        <f>SUM(N36:N44)</f>
        <v>17254133.546764467</v>
      </c>
    </row>
    <row r="46" spans="1:14">
      <c r="B46" s="235"/>
      <c r="C46" s="34"/>
      <c r="D46" s="34"/>
      <c r="E46" s="34"/>
      <c r="F46" s="34"/>
      <c r="G46" s="34"/>
      <c r="H46" s="34"/>
      <c r="I46" s="34"/>
      <c r="J46" s="34"/>
      <c r="K46" s="34"/>
      <c r="L46" s="34"/>
      <c r="M46" s="34"/>
      <c r="N46" s="35"/>
    </row>
    <row r="47" spans="1:14">
      <c r="B47" s="64" t="s">
        <v>2073</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750" t="s">
        <v>2063</v>
      </c>
      <c r="C49" s="751"/>
      <c r="D49" s="751"/>
      <c r="E49" s="751"/>
      <c r="F49" s="751"/>
      <c r="G49" s="751"/>
      <c r="H49" s="751"/>
      <c r="I49" s="752"/>
      <c r="J49" s="270" t="s">
        <v>2065</v>
      </c>
      <c r="K49" s="85" t="s">
        <v>2066</v>
      </c>
      <c r="L49" s="753" t="s">
        <v>2074</v>
      </c>
      <c r="M49" s="752"/>
      <c r="N49" s="86" t="s">
        <v>2071</v>
      </c>
    </row>
    <row r="50" spans="1:14">
      <c r="A50" s="108" t="s">
        <v>1214</v>
      </c>
      <c r="B50" s="43" t="str">
        <f>VLOOKUP(A50,MATERIALES!A5:D373,3,FALSE)</f>
        <v>Celda especial de carga</v>
      </c>
      <c r="C50" s="236"/>
      <c r="D50" s="236"/>
      <c r="E50" s="236"/>
      <c r="F50" s="236"/>
      <c r="G50" s="236"/>
      <c r="H50" s="236"/>
      <c r="I50" s="236"/>
      <c r="J50" s="266" t="str">
        <f>VLOOKUP(A50,MATERIALES!A6:D642,2,FALSE)</f>
        <v>u</v>
      </c>
      <c r="K50" s="237">
        <v>1</v>
      </c>
      <c r="L50" s="222"/>
      <c r="M50" s="352">
        <f>VLOOKUP(A50,MATERIALES!A5:D396,4,FALSE)</f>
        <v>24788702.769950572</v>
      </c>
      <c r="N50" s="227">
        <f t="shared" ref="N50:N55" si="1">K50*M50</f>
        <v>24788702.769950572</v>
      </c>
    </row>
    <row r="51" spans="1:14">
      <c r="A51" s="108" t="s">
        <v>1480</v>
      </c>
      <c r="B51" s="43" t="str">
        <f>VLOOKUP(A51,MATERIALES!A6:D373,3,FALSE)</f>
        <v>Manguera de alta presión</v>
      </c>
      <c r="C51" s="371"/>
      <c r="D51" s="371"/>
      <c r="E51" s="371"/>
      <c r="F51" s="371"/>
      <c r="G51" s="371"/>
      <c r="H51" s="371"/>
      <c r="I51" s="371"/>
      <c r="J51" s="267" t="str">
        <f>VLOOKUP(A51,MATERIALES!A6:D643,2,FALSE)</f>
        <v>m</v>
      </c>
      <c r="K51" s="347">
        <v>30</v>
      </c>
      <c r="L51" s="367"/>
      <c r="M51" s="352">
        <f>VLOOKUP(A51,MATERIALES!A6:D397,4,FALSE)</f>
        <v>85178.756442948041</v>
      </c>
      <c r="N51" s="227">
        <f t="shared" si="1"/>
        <v>2555362.6932884413</v>
      </c>
    </row>
    <row r="52" spans="1:14">
      <c r="A52" s="108" t="s">
        <v>1750</v>
      </c>
      <c r="B52" s="43" t="str">
        <f>VLOOKUP(A52,MATERIALES!A6:D373,3,FALSE)</f>
        <v>Transductores electrónicos (incluye cables, protección contra el concreto y panel de lectura)</v>
      </c>
      <c r="C52" s="371"/>
      <c r="D52" s="371"/>
      <c r="E52" s="371"/>
      <c r="F52" s="371"/>
      <c r="G52" s="371"/>
      <c r="H52" s="371"/>
      <c r="I52" s="371"/>
      <c r="J52" s="267" t="str">
        <f>VLOOKUP(A52,MATERIALES!A6:D644,2,FALSE)</f>
        <v>u</v>
      </c>
      <c r="K52" s="347">
        <v>2</v>
      </c>
      <c r="L52" s="367"/>
      <c r="M52" s="352">
        <f>VLOOKUP(A52,MATERIALES!A6:D398,4,FALSE)</f>
        <v>1639207.0740226379</v>
      </c>
      <c r="N52" s="227">
        <f t="shared" si="1"/>
        <v>3278414.1480452758</v>
      </c>
    </row>
    <row r="53" spans="1:14">
      <c r="A53" s="108" t="s">
        <v>1754</v>
      </c>
      <c r="B53" s="43" t="str">
        <f>VLOOKUP(A53,MATERIALES!A6:D373,3,FALSE)</f>
        <v>Transductores mecánicos (incluye cables, protección contra el concreto y panel de lectura)</v>
      </c>
      <c r="C53" s="371"/>
      <c r="D53" s="371"/>
      <c r="E53" s="371"/>
      <c r="F53" s="371"/>
      <c r="G53" s="371"/>
      <c r="H53" s="371"/>
      <c r="I53" s="371"/>
      <c r="J53" s="267" t="str">
        <f>VLOOKUP(A53,MATERIALES!A7:D645,2,FALSE)</f>
        <v>u</v>
      </c>
      <c r="K53" s="347">
        <v>5</v>
      </c>
      <c r="L53" s="367"/>
      <c r="M53" s="352">
        <f>VLOOKUP(A53,MATERIALES!A6:D399,4,FALSE)</f>
        <v>1011737.8714729428</v>
      </c>
      <c r="N53" s="227">
        <f t="shared" si="1"/>
        <v>5058689.3573647141</v>
      </c>
    </row>
    <row r="54" spans="1:14">
      <c r="A54" s="108" t="s">
        <v>1800</v>
      </c>
      <c r="B54" s="43" t="str">
        <f>VLOOKUP(A54,MATERIALES!A7:D373,3,FALSE)</f>
        <v>Tubo Metálico De Alta Resistencia</v>
      </c>
      <c r="C54" s="371"/>
      <c r="D54" s="371"/>
      <c r="E54" s="371"/>
      <c r="F54" s="371"/>
      <c r="G54" s="371"/>
      <c r="H54" s="371"/>
      <c r="I54" s="371"/>
      <c r="J54" s="267" t="str">
        <f>VLOOKUP(A54,MATERIALES!A8:D646,2,FALSE)</f>
        <v>m</v>
      </c>
      <c r="K54" s="347">
        <v>60</v>
      </c>
      <c r="L54" s="367"/>
      <c r="M54" s="352">
        <f>VLOOKUP(A54,MATERIALES!A7:D400,4,FALSE)</f>
        <v>77941.308410338432</v>
      </c>
      <c r="N54" s="227">
        <f t="shared" si="1"/>
        <v>4676478.5046203062</v>
      </c>
    </row>
    <row r="55" spans="1:14">
      <c r="A55" s="108" t="s">
        <v>1808</v>
      </c>
      <c r="B55" s="43" t="str">
        <f>VLOOKUP(A55,MATERIALES!A7:D373,3,FALSE)</f>
        <v>Uniones especiales de alta resistencia para tubería</v>
      </c>
      <c r="C55" s="371"/>
      <c r="D55" s="371"/>
      <c r="E55" s="371"/>
      <c r="F55" s="371"/>
      <c r="G55" s="371"/>
      <c r="H55" s="371"/>
      <c r="I55" s="371"/>
      <c r="J55" s="267" t="str">
        <f>VLOOKUP(A55,MATERIALES!A9:D647,2,FALSE)</f>
        <v>u</v>
      </c>
      <c r="K55" s="347">
        <v>12</v>
      </c>
      <c r="L55" s="367"/>
      <c r="M55" s="352">
        <f>VLOOKUP(A55,MATERIALES!A8:D401,4,FALSE)</f>
        <v>45941.154403462351</v>
      </c>
      <c r="N55" s="227">
        <f t="shared" si="1"/>
        <v>551293.85284154816</v>
      </c>
    </row>
    <row r="56" spans="1:14">
      <c r="A56" s="108"/>
      <c r="B56" s="43"/>
      <c r="C56" s="371"/>
      <c r="D56" s="371"/>
      <c r="E56" s="371"/>
      <c r="F56" s="371"/>
      <c r="G56" s="371"/>
      <c r="H56" s="371"/>
      <c r="I56" s="371"/>
      <c r="J56" s="266"/>
      <c r="K56" s="347"/>
      <c r="L56" s="367"/>
      <c r="M56" s="352"/>
      <c r="N56" s="227"/>
    </row>
    <row r="57" spans="1:14" ht="15.75" thickBot="1">
      <c r="B57" s="43"/>
      <c r="C57" s="265"/>
      <c r="D57" s="265"/>
      <c r="E57" s="265"/>
      <c r="F57" s="265"/>
      <c r="G57" s="265"/>
      <c r="H57" s="265"/>
      <c r="I57" s="265"/>
      <c r="J57" s="381"/>
      <c r="K57" s="124"/>
      <c r="L57" s="280"/>
      <c r="M57" s="352"/>
      <c r="N57" s="227"/>
    </row>
    <row r="58" spans="1:14" ht="15.75" thickBot="1">
      <c r="B58" s="759" t="s">
        <v>2072</v>
      </c>
      <c r="C58" s="760"/>
      <c r="D58" s="760"/>
      <c r="E58" s="760"/>
      <c r="F58" s="760"/>
      <c r="G58" s="760"/>
      <c r="H58" s="760"/>
      <c r="I58" s="760"/>
      <c r="J58" s="760"/>
      <c r="K58" s="760"/>
      <c r="L58" s="760"/>
      <c r="M58" s="761"/>
      <c r="N58" s="344">
        <f>SUM(N50:N57)</f>
        <v>40908941.326110855</v>
      </c>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8" t="s">
        <v>2076</v>
      </c>
      <c r="C62" s="269"/>
      <c r="D62" s="269"/>
      <c r="E62" s="269"/>
      <c r="F62" s="269"/>
      <c r="G62" s="269"/>
      <c r="H62" s="73" t="s">
        <v>2065</v>
      </c>
      <c r="I62" s="74" t="s">
        <v>2077</v>
      </c>
      <c r="J62" s="75" t="s">
        <v>2106</v>
      </c>
      <c r="K62" s="73" t="s">
        <v>2107</v>
      </c>
      <c r="L62" s="762" t="s">
        <v>2080</v>
      </c>
      <c r="M62" s="735"/>
      <c r="N62" s="76" t="s">
        <v>2071</v>
      </c>
    </row>
    <row r="63" spans="1:14">
      <c r="A63" t="s">
        <v>2028</v>
      </c>
      <c r="B63" s="46" t="str">
        <f>VLOOKUP(A63,TRANSPORTE!A5:D117,3,FALSE)</f>
        <v>Transporte de tubos. celdas, etc.</v>
      </c>
      <c r="C63" s="272"/>
      <c r="D63" s="272"/>
      <c r="E63" s="272"/>
      <c r="F63" s="272"/>
      <c r="G63" s="272"/>
      <c r="H63" s="266" t="s">
        <v>2122</v>
      </c>
      <c r="I63" s="234">
        <v>1</v>
      </c>
      <c r="J63" s="241">
        <v>1</v>
      </c>
      <c r="K63" s="234">
        <f>I63*J63</f>
        <v>1</v>
      </c>
      <c r="L63" s="763">
        <f>VLOOKUP(A63,TRANSPORTE!A5:D117,4,FALSE)</f>
        <v>844989.62863145757</v>
      </c>
      <c r="M63" s="764"/>
      <c r="N63" s="242">
        <f>K63*L63</f>
        <v>844989.62863145757</v>
      </c>
    </row>
    <row r="64" spans="1:14">
      <c r="A64" t="s">
        <v>2012</v>
      </c>
      <c r="B64" s="46" t="str">
        <f>VLOOKUP(A64,TRANSPORTE!A6:D117,3,FALSE)</f>
        <v>Transporte de personal de montaje</v>
      </c>
      <c r="C64" s="47"/>
      <c r="D64" s="47"/>
      <c r="E64" s="47"/>
      <c r="F64" s="47"/>
      <c r="G64" s="47"/>
      <c r="H64" s="266" t="s">
        <v>2122</v>
      </c>
      <c r="I64" s="234">
        <v>8</v>
      </c>
      <c r="J64" s="241">
        <v>1</v>
      </c>
      <c r="K64" s="234">
        <f>I64*J64</f>
        <v>8</v>
      </c>
      <c r="L64" s="763">
        <f>VLOOKUP(A64,TRANSPORTE!A6:D117,4,FALSE)</f>
        <v>140163.83871465683</v>
      </c>
      <c r="M64" s="764"/>
      <c r="N64" s="242">
        <f>K64*L64</f>
        <v>1121310.7097172546</v>
      </c>
    </row>
    <row r="65" spans="1:15">
      <c r="A65" t="s">
        <v>1988</v>
      </c>
      <c r="B65" s="46" t="str">
        <f>VLOOKUP(A65,TRANSPORTE!A6:D117,3,FALSE)</f>
        <v>Pasajes aéreos</v>
      </c>
      <c r="C65" s="47"/>
      <c r="D65" s="47"/>
      <c r="E65" s="47"/>
      <c r="F65" s="47"/>
      <c r="G65" s="47"/>
      <c r="H65" s="266" t="s">
        <v>2065</v>
      </c>
      <c r="I65" s="234">
        <v>3</v>
      </c>
      <c r="J65" s="241">
        <v>1</v>
      </c>
      <c r="K65" s="234">
        <f>I65*J65</f>
        <v>3</v>
      </c>
      <c r="L65" s="763">
        <f>VLOOKUP(A65,TRANSPORTE!A6:D117,4,FALSE)</f>
        <v>410760.96773262921</v>
      </c>
      <c r="M65" s="764"/>
      <c r="N65" s="242">
        <f>K65*L65</f>
        <v>1232282.9031978876</v>
      </c>
    </row>
    <row r="66" spans="1:15">
      <c r="B66" s="46"/>
      <c r="C66" s="47"/>
      <c r="D66" s="47"/>
      <c r="E66" s="47"/>
      <c r="F66" s="47"/>
      <c r="G66" s="47"/>
      <c r="H66" s="243"/>
      <c r="I66" s="234"/>
      <c r="J66" s="234"/>
      <c r="K66" s="234"/>
      <c r="L66" s="244"/>
      <c r="M66" s="245"/>
      <c r="N66" s="246"/>
    </row>
    <row r="67" spans="1:15" ht="15.75" thickBot="1">
      <c r="B67" s="264"/>
      <c r="C67" s="265"/>
      <c r="D67" s="265"/>
      <c r="E67" s="265"/>
      <c r="F67" s="265"/>
      <c r="G67" s="265"/>
      <c r="H67" s="48"/>
      <c r="I67" s="124"/>
      <c r="J67" s="124"/>
      <c r="K67" s="124"/>
      <c r="L67" s="748"/>
      <c r="M67" s="749"/>
      <c r="N67" s="125"/>
    </row>
    <row r="68" spans="1:15" ht="15.75" thickBot="1">
      <c r="B68" s="765" t="s">
        <v>2072</v>
      </c>
      <c r="C68" s="766"/>
      <c r="D68" s="766"/>
      <c r="E68" s="766"/>
      <c r="F68" s="766"/>
      <c r="G68" s="766"/>
      <c r="H68" s="766"/>
      <c r="I68" s="766"/>
      <c r="J68" s="766"/>
      <c r="K68" s="766"/>
      <c r="L68" s="766"/>
      <c r="M68" s="767"/>
      <c r="N68" s="104">
        <f>SUM(N63:N67)</f>
        <v>3198583.2415466001</v>
      </c>
    </row>
    <row r="69" spans="1:15">
      <c r="B69" s="33"/>
      <c r="C69" s="34"/>
      <c r="D69" s="34"/>
      <c r="E69" s="34"/>
      <c r="F69" s="34"/>
      <c r="G69" s="34"/>
      <c r="H69" s="34"/>
      <c r="I69" s="34"/>
      <c r="J69" s="34"/>
      <c r="K69" s="34"/>
      <c r="L69" s="34"/>
      <c r="M69" s="34"/>
      <c r="N69" s="35"/>
    </row>
    <row r="70" spans="1:15">
      <c r="B70" s="64" t="s">
        <v>2081</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785" t="s">
        <v>2108</v>
      </c>
      <c r="C72" s="786"/>
      <c r="D72" s="786"/>
      <c r="E72" s="786"/>
      <c r="F72" s="786"/>
      <c r="G72" s="786"/>
      <c r="H72" s="786"/>
      <c r="I72" s="73" t="s">
        <v>2082</v>
      </c>
      <c r="J72" s="75" t="s">
        <v>2109</v>
      </c>
      <c r="K72" s="74" t="s">
        <v>2084</v>
      </c>
      <c r="L72" s="787" t="s">
        <v>2070</v>
      </c>
      <c r="M72" s="788"/>
      <c r="N72" s="98" t="s">
        <v>2071</v>
      </c>
    </row>
    <row r="73" spans="1:15">
      <c r="A73" s="141" t="s">
        <v>769</v>
      </c>
      <c r="B73" s="49" t="str">
        <f>VLOOKUP(A73,'MANO DE OBRA'!A8:D68,3,FALSE)</f>
        <v xml:space="preserve">Obrero </v>
      </c>
      <c r="C73" s="47"/>
      <c r="D73" s="47"/>
      <c r="E73" s="47"/>
      <c r="F73" s="47"/>
      <c r="G73" s="47"/>
      <c r="H73" s="47"/>
      <c r="I73" s="247">
        <f>K73/J73*100</f>
        <v>33832.699999999997</v>
      </c>
      <c r="J73" s="248">
        <v>185</v>
      </c>
      <c r="K73" s="249">
        <f>VLOOKUP(A73,'MANO DE OBRA'!A8:D99,4,FALSE)</f>
        <v>62590.494999999995</v>
      </c>
      <c r="L73" s="50"/>
      <c r="M73" s="380">
        <v>1</v>
      </c>
      <c r="N73" s="345">
        <f t="shared" ref="N73:N76" si="2">K73/M73</f>
        <v>62590.494999999995</v>
      </c>
      <c r="O73" s="106"/>
    </row>
    <row r="74" spans="1:15">
      <c r="A74" s="141" t="s">
        <v>684</v>
      </c>
      <c r="B74" s="49" t="str">
        <f>VLOOKUP(A74,'MANO DE OBRA'!A8:D69,3,FALSE)</f>
        <v>Ingeniero de Montaje y Prueba Pilote (1)</v>
      </c>
      <c r="C74" s="47"/>
      <c r="D74" s="47"/>
      <c r="E74" s="47"/>
      <c r="F74" s="47"/>
      <c r="G74" s="47"/>
      <c r="H74" s="47"/>
      <c r="I74" s="247">
        <f t="shared" ref="I74:I76" si="3">K74/J74*100</f>
        <v>257965.03444028978</v>
      </c>
      <c r="J74" s="248">
        <v>185</v>
      </c>
      <c r="K74" s="249">
        <f>VLOOKUP(A74,'MANO DE OBRA'!A8:D100,4,FALSE)</f>
        <v>477235.31371453602</v>
      </c>
      <c r="L74" s="50"/>
      <c r="M74" s="377">
        <v>1</v>
      </c>
      <c r="N74" s="345">
        <f t="shared" si="2"/>
        <v>477235.31371453602</v>
      </c>
    </row>
    <row r="75" spans="1:15">
      <c r="A75" s="141"/>
      <c r="B75" s="49"/>
      <c r="C75" s="47"/>
      <c r="D75" s="47"/>
      <c r="E75" s="47"/>
      <c r="F75" s="47"/>
      <c r="G75" s="47"/>
      <c r="H75" s="47"/>
      <c r="I75" s="247"/>
      <c r="J75" s="248"/>
      <c r="K75" s="249"/>
      <c r="L75" s="50"/>
      <c r="M75" s="385"/>
      <c r="N75" s="345"/>
    </row>
    <row r="76" spans="1:15">
      <c r="A76" s="141" t="s">
        <v>766</v>
      </c>
      <c r="B76" s="49" t="str">
        <f>VLOOKUP(A76,'MANO DE OBRA'!A10:D71,3,FALSE)</f>
        <v>Soldador experto en montaje y pruebas</v>
      </c>
      <c r="C76" s="47"/>
      <c r="D76" s="47"/>
      <c r="E76" s="47"/>
      <c r="F76" s="47"/>
      <c r="G76" s="47"/>
      <c r="H76" s="47"/>
      <c r="I76" s="247">
        <f t="shared" si="3"/>
        <v>86502.359687357821</v>
      </c>
      <c r="J76" s="248">
        <v>185</v>
      </c>
      <c r="K76" s="249">
        <f>VLOOKUP(A76,'MANO DE OBRA'!A10:D102,4,FALSE)</f>
        <v>160029.36542161196</v>
      </c>
      <c r="L76" s="50"/>
      <c r="M76" s="385">
        <v>1</v>
      </c>
      <c r="N76" s="345">
        <f t="shared" si="2"/>
        <v>160029.36542161196</v>
      </c>
    </row>
    <row r="77" spans="1:15">
      <c r="A77" s="141"/>
      <c r="B77" s="49"/>
      <c r="C77" s="47"/>
      <c r="D77" s="47"/>
      <c r="E77" s="47"/>
      <c r="F77" s="47"/>
      <c r="G77" s="47"/>
      <c r="H77" s="47"/>
      <c r="I77" s="247"/>
      <c r="J77" s="248"/>
      <c r="K77" s="249"/>
      <c r="L77" s="50"/>
      <c r="M77" s="385"/>
      <c r="N77" s="345"/>
    </row>
    <row r="78" spans="1:15">
      <c r="A78" s="141"/>
      <c r="B78" s="49"/>
      <c r="C78" s="47"/>
      <c r="D78" s="47"/>
      <c r="E78" s="47"/>
      <c r="F78" s="47"/>
      <c r="G78" s="47"/>
      <c r="H78" s="47"/>
      <c r="I78" s="247"/>
      <c r="J78" s="248"/>
      <c r="K78" s="249"/>
      <c r="L78" s="50"/>
      <c r="M78" s="385"/>
      <c r="N78" s="345"/>
    </row>
    <row r="79" spans="1:15">
      <c r="B79" s="49"/>
      <c r="C79" s="47"/>
      <c r="D79" s="47"/>
      <c r="E79" s="47"/>
      <c r="F79" s="47"/>
      <c r="G79" s="47"/>
      <c r="H79" s="47"/>
      <c r="I79" s="247"/>
      <c r="J79" s="248"/>
      <c r="K79" s="249"/>
      <c r="L79" s="273"/>
      <c r="M79" s="255"/>
      <c r="N79" s="345"/>
    </row>
    <row r="80" spans="1:15" ht="15.75" thickBot="1">
      <c r="B80" s="746"/>
      <c r="C80" s="747"/>
      <c r="D80" s="747"/>
      <c r="E80" s="747"/>
      <c r="F80" s="747"/>
      <c r="G80" s="747"/>
      <c r="H80" s="747"/>
      <c r="I80" s="124"/>
      <c r="J80" s="124"/>
      <c r="K80" s="124"/>
      <c r="L80" s="847"/>
      <c r="M80" s="847"/>
      <c r="N80" s="45"/>
    </row>
    <row r="81" spans="1:14" ht="15.75" thickBot="1">
      <c r="B81" s="765" t="s">
        <v>2072</v>
      </c>
      <c r="C81" s="766"/>
      <c r="D81" s="766"/>
      <c r="E81" s="766"/>
      <c r="F81" s="766"/>
      <c r="G81" s="766"/>
      <c r="H81" s="766"/>
      <c r="I81" s="766"/>
      <c r="J81" s="766"/>
      <c r="K81" s="766"/>
      <c r="L81" s="766"/>
      <c r="M81" s="767"/>
      <c r="N81" s="256">
        <f>SUM(N73:N80)</f>
        <v>699855.17413614795</v>
      </c>
    </row>
    <row r="82" spans="1:14" ht="15.75" thickBot="1">
      <c r="B82" s="33"/>
      <c r="C82" s="34"/>
      <c r="D82" s="34"/>
      <c r="E82" s="34"/>
      <c r="F82" s="34"/>
      <c r="G82" s="34"/>
      <c r="H82" s="34"/>
      <c r="I82" s="34"/>
      <c r="J82" s="34"/>
      <c r="K82" s="34"/>
      <c r="L82" s="34"/>
      <c r="M82" s="34"/>
      <c r="N82" s="35"/>
    </row>
    <row r="83" spans="1:14" ht="15.75" thickBot="1">
      <c r="B83" s="759" t="s">
        <v>2085</v>
      </c>
      <c r="C83" s="760"/>
      <c r="D83" s="760"/>
      <c r="E83" s="760"/>
      <c r="F83" s="760"/>
      <c r="G83" s="760"/>
      <c r="H83" s="760"/>
      <c r="I83" s="760"/>
      <c r="J83" s="760"/>
      <c r="K83" s="760"/>
      <c r="L83" s="760"/>
      <c r="M83" s="761"/>
      <c r="N83" s="99">
        <f>N45+N58+N68+N81</f>
        <v>62061513.288558066</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750" t="s">
        <v>2110</v>
      </c>
      <c r="C87" s="751"/>
      <c r="D87" s="751"/>
      <c r="E87" s="751"/>
      <c r="F87" s="751"/>
      <c r="G87" s="751"/>
      <c r="H87" s="751"/>
      <c r="I87" s="269"/>
      <c r="J87" s="289"/>
      <c r="K87" s="257" t="s">
        <v>2087</v>
      </c>
      <c r="L87" s="789" t="s">
        <v>2088</v>
      </c>
      <c r="M87" s="790"/>
      <c r="N87" s="258"/>
    </row>
    <row r="88" spans="1:14">
      <c r="B88" s="791" t="s">
        <v>2111</v>
      </c>
      <c r="C88" s="792"/>
      <c r="D88" s="792"/>
      <c r="E88" s="792"/>
      <c r="F88" s="792"/>
      <c r="G88" s="792"/>
      <c r="H88" s="792"/>
      <c r="I88" s="87"/>
      <c r="J88" s="88"/>
      <c r="K88" s="259">
        <v>0.2</v>
      </c>
      <c r="L88" s="793">
        <f>N83*K88</f>
        <v>12412302.657711614</v>
      </c>
      <c r="M88" s="794"/>
      <c r="N88" s="51"/>
    </row>
    <row r="89" spans="1:14">
      <c r="B89" s="89" t="s">
        <v>2090</v>
      </c>
      <c r="C89" s="90"/>
      <c r="D89" s="90"/>
      <c r="E89" s="90"/>
      <c r="F89" s="90"/>
      <c r="G89" s="90"/>
      <c r="H89" s="90"/>
      <c r="I89" s="87"/>
      <c r="J89" s="88"/>
      <c r="K89" s="259">
        <v>0.05</v>
      </c>
      <c r="L89" s="793">
        <f>N83*K89</f>
        <v>3103075.6644279035</v>
      </c>
      <c r="M89" s="794"/>
      <c r="N89" s="51"/>
    </row>
    <row r="90" spans="1:14" ht="15.75" thickBot="1">
      <c r="B90" s="91" t="s">
        <v>2091</v>
      </c>
      <c r="C90" s="92"/>
      <c r="D90" s="92"/>
      <c r="E90" s="92"/>
      <c r="F90" s="92"/>
      <c r="G90" s="92"/>
      <c r="H90" s="92"/>
      <c r="I90" s="93"/>
      <c r="J90" s="94"/>
      <c r="K90" s="260">
        <v>0.05</v>
      </c>
      <c r="L90" s="795">
        <f>N83*K90</f>
        <v>3103075.6644279035</v>
      </c>
      <c r="M90" s="796"/>
      <c r="N90" s="51"/>
    </row>
    <row r="91" spans="1:14" ht="15.75" thickBot="1">
      <c r="B91" s="759" t="s">
        <v>2072</v>
      </c>
      <c r="C91" s="760"/>
      <c r="D91" s="760"/>
      <c r="E91" s="760"/>
      <c r="F91" s="760"/>
      <c r="G91" s="760"/>
      <c r="H91" s="760"/>
      <c r="I91" s="760"/>
      <c r="J91" s="760"/>
      <c r="K91" s="760"/>
      <c r="L91" s="760"/>
      <c r="M91" s="761"/>
      <c r="N91" s="52">
        <f>L88+L89+L90</f>
        <v>18618453.986567419</v>
      </c>
    </row>
    <row r="92" spans="1:14" ht="15.75" thickBot="1">
      <c r="B92" s="33"/>
      <c r="C92" s="34"/>
      <c r="D92" s="34"/>
      <c r="E92" s="34"/>
      <c r="F92" s="34"/>
      <c r="G92" s="34"/>
      <c r="H92" s="34"/>
      <c r="I92" s="34"/>
      <c r="J92" s="34"/>
      <c r="K92" s="34"/>
      <c r="L92" s="34"/>
      <c r="M92" s="34"/>
      <c r="N92" s="35"/>
    </row>
    <row r="93" spans="1:14" ht="15.75" thickBot="1">
      <c r="A93" t="s">
        <v>2114</v>
      </c>
      <c r="B93" s="759" t="s">
        <v>2113</v>
      </c>
      <c r="C93" s="760"/>
      <c r="D93" s="760"/>
      <c r="E93" s="760"/>
      <c r="F93" s="760"/>
      <c r="G93" s="760"/>
      <c r="H93" s="760"/>
      <c r="I93" s="760"/>
      <c r="J93" s="760"/>
      <c r="K93" s="760"/>
      <c r="L93" s="760"/>
      <c r="M93" s="761"/>
      <c r="N93" s="166">
        <f>N83+N91</f>
        <v>80679967.275125489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3" t="s">
        <v>2097</v>
      </c>
      <c r="C103" s="204"/>
      <c r="D103" s="204"/>
      <c r="E103" s="204"/>
      <c r="F103" s="204"/>
      <c r="G103" s="204"/>
      <c r="H103" s="204"/>
      <c r="I103" s="204"/>
      <c r="J103" s="204"/>
      <c r="K103" s="204"/>
      <c r="L103" s="204"/>
      <c r="M103" s="204"/>
      <c r="N103" s="205"/>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c r="B106" s="206"/>
      <c r="C106" s="207"/>
      <c r="D106" s="207"/>
      <c r="E106" s="207"/>
      <c r="F106" s="207"/>
      <c r="G106" s="207"/>
      <c r="H106" s="207"/>
      <c r="I106" s="207"/>
      <c r="J106" s="207"/>
      <c r="K106" s="207"/>
      <c r="L106" s="207"/>
      <c r="M106" s="207"/>
      <c r="N106" s="208"/>
    </row>
    <row r="107" spans="2:14" ht="15.75" thickBot="1">
      <c r="B107" s="209"/>
      <c r="C107" s="210"/>
      <c r="D107" s="210"/>
      <c r="E107" s="210"/>
      <c r="F107" s="210"/>
      <c r="G107" s="210"/>
      <c r="H107" s="210"/>
      <c r="I107" s="210"/>
      <c r="J107" s="210"/>
      <c r="K107" s="210"/>
      <c r="L107" s="210"/>
      <c r="M107" s="210"/>
      <c r="N107" s="211"/>
    </row>
    <row r="108" spans="2:14">
      <c r="B108" s="212"/>
      <c r="C108" s="213"/>
      <c r="D108" s="213"/>
      <c r="E108" s="213"/>
      <c r="F108" s="213"/>
      <c r="G108" s="213"/>
      <c r="H108" s="213"/>
      <c r="I108" s="213"/>
      <c r="J108" s="213"/>
      <c r="K108" s="213"/>
      <c r="L108" s="213"/>
      <c r="M108" s="213"/>
      <c r="N108" s="214"/>
    </row>
    <row r="109" spans="2:14">
      <c r="B109" s="198" t="s">
        <v>2098</v>
      </c>
      <c r="C109" s="31"/>
      <c r="D109" s="31"/>
      <c r="E109" s="31"/>
      <c r="F109" s="31"/>
      <c r="G109" s="31"/>
      <c r="H109" s="31"/>
      <c r="I109" s="31"/>
      <c r="J109" s="31"/>
      <c r="K109" s="31"/>
      <c r="L109" s="31"/>
      <c r="M109" s="31"/>
      <c r="N109" s="32"/>
    </row>
    <row r="110" spans="2:14" ht="15" customHeight="1">
      <c r="B110" s="797" t="s">
        <v>2099</v>
      </c>
      <c r="C110" s="798"/>
      <c r="D110" s="798"/>
      <c r="E110" s="798"/>
      <c r="F110" s="798"/>
      <c r="G110" s="798"/>
      <c r="H110" s="798"/>
      <c r="I110" s="798"/>
      <c r="J110" s="798"/>
      <c r="K110" s="798"/>
      <c r="L110" s="798"/>
      <c r="M110" s="798"/>
      <c r="N110" s="799"/>
    </row>
    <row r="111" spans="2:14" ht="15" customHeight="1">
      <c r="B111" s="797"/>
      <c r="C111" s="798"/>
      <c r="D111" s="798"/>
      <c r="E111" s="798"/>
      <c r="F111" s="798"/>
      <c r="G111" s="798"/>
      <c r="H111" s="798"/>
      <c r="I111" s="798"/>
      <c r="J111" s="798"/>
      <c r="K111" s="798"/>
      <c r="L111" s="798"/>
      <c r="M111" s="798"/>
      <c r="N111" s="799"/>
    </row>
    <row r="112" spans="2:14" ht="30" customHeight="1">
      <c r="B112" s="800" t="s">
        <v>2100</v>
      </c>
      <c r="C112" s="801"/>
      <c r="D112" s="801"/>
      <c r="E112" s="801"/>
      <c r="F112" s="801"/>
      <c r="G112" s="801"/>
      <c r="H112" s="801"/>
      <c r="I112" s="801"/>
      <c r="J112" s="801"/>
      <c r="K112" s="801"/>
      <c r="L112" s="801"/>
      <c r="M112" s="801"/>
      <c r="N112" s="802"/>
    </row>
    <row r="113" spans="2:14">
      <c r="B113" s="800"/>
      <c r="C113" s="801"/>
      <c r="D113" s="801"/>
      <c r="E113" s="801"/>
      <c r="F113" s="801"/>
      <c r="G113" s="801"/>
      <c r="H113" s="801"/>
      <c r="I113" s="801"/>
      <c r="J113" s="801"/>
      <c r="K113" s="801"/>
      <c r="L113" s="801"/>
      <c r="M113" s="801"/>
      <c r="N113" s="802"/>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286"/>
      <c r="C116" s="287"/>
      <c r="D116" s="287"/>
      <c r="E116" s="287"/>
      <c r="F116" s="287"/>
      <c r="G116" s="287"/>
      <c r="H116" s="287"/>
      <c r="I116" s="287"/>
      <c r="J116" s="287"/>
      <c r="K116" s="287"/>
      <c r="L116" s="287"/>
      <c r="M116" s="287"/>
      <c r="N116" s="288"/>
    </row>
    <row r="117" spans="2:14">
      <c r="B117" s="198"/>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736"/>
      <c r="K123" s="736"/>
      <c r="L123" s="736"/>
      <c r="M123" s="736"/>
      <c r="N123" s="737"/>
    </row>
    <row r="124" spans="2:14" ht="15.75" thickBot="1">
      <c r="B124" s="216" t="s">
        <v>2103</v>
      </c>
      <c r="C124" s="343"/>
      <c r="D124" s="343"/>
      <c r="E124" s="57"/>
      <c r="F124" s="57"/>
      <c r="G124" s="57"/>
      <c r="H124" s="57"/>
      <c r="I124" s="57"/>
      <c r="J124" s="738"/>
      <c r="K124" s="738"/>
      <c r="L124" s="738"/>
      <c r="M124" s="738"/>
      <c r="N124" s="739"/>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57" zoomScale="78" zoomScaleNormal="78" workbookViewId="0">
      <selection activeCell="A79" sqref="A79"/>
    </sheetView>
  </sheetViews>
  <sheetFormatPr baseColWidth="10" defaultColWidth="11.42578125"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848"/>
      <c r="C1" s="860"/>
      <c r="D1" s="861"/>
      <c r="E1" s="861"/>
      <c r="F1" s="861"/>
      <c r="G1" s="861"/>
      <c r="H1" s="861"/>
      <c r="I1" s="861"/>
      <c r="J1" s="862"/>
      <c r="K1" s="863" t="s">
        <v>2036</v>
      </c>
      <c r="L1" s="865" t="s">
        <v>2037</v>
      </c>
      <c r="M1" s="866"/>
      <c r="N1" s="867"/>
    </row>
    <row r="2" spans="2:14" ht="27" customHeight="1">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thickBot="1">
      <c r="B30" s="71" t="s">
        <v>1</v>
      </c>
      <c r="C30" s="768" t="s">
        <v>2063</v>
      </c>
      <c r="D30" s="769"/>
      <c r="E30" s="769"/>
      <c r="F30" s="769"/>
      <c r="G30" s="769"/>
      <c r="H30" s="769"/>
      <c r="I30" s="769"/>
      <c r="J30" s="72"/>
      <c r="K30" s="262"/>
      <c r="L30" s="770" t="s">
        <v>2065</v>
      </c>
      <c r="M30" s="771"/>
      <c r="N30" s="71" t="s">
        <v>2066</v>
      </c>
    </row>
    <row r="31" spans="1:14" ht="15" customHeight="1" thickBot="1">
      <c r="A31" t="s">
        <v>21</v>
      </c>
      <c r="B31" s="80" t="s">
        <v>424</v>
      </c>
      <c r="C31" s="81" t="s">
        <v>2231</v>
      </c>
      <c r="D31" s="82"/>
      <c r="E31" s="82"/>
      <c r="F31" s="82"/>
      <c r="G31" s="82"/>
      <c r="H31" s="82"/>
      <c r="I31" s="82"/>
      <c r="J31" s="82"/>
      <c r="K31" s="394"/>
      <c r="L31" s="261" t="s">
        <v>24</v>
      </c>
      <c r="M31" s="180"/>
      <c r="N31" s="84"/>
    </row>
    <row r="32" spans="1:14" ht="6" customHeight="1">
      <c r="B32" s="95"/>
      <c r="C32" s="96"/>
      <c r="D32" s="96"/>
      <c r="E32" s="96"/>
      <c r="F32" s="96"/>
      <c r="G32" s="96"/>
      <c r="H32" s="96"/>
      <c r="I32" s="96"/>
      <c r="J32" s="96"/>
      <c r="K32" s="96"/>
      <c r="L32" s="96"/>
      <c r="M32" s="96"/>
      <c r="N32" s="97"/>
    </row>
    <row r="33" spans="1:16">
      <c r="B33" s="58" t="s">
        <v>2067</v>
      </c>
      <c r="C33" s="59"/>
      <c r="D33" s="59"/>
      <c r="E33" s="59"/>
      <c r="F33" s="59"/>
      <c r="G33" s="59"/>
      <c r="H33" s="59"/>
      <c r="I33" s="59"/>
      <c r="J33" s="59"/>
      <c r="K33" s="59"/>
      <c r="L33" s="59"/>
      <c r="M33" s="59"/>
      <c r="N33" s="60"/>
    </row>
    <row r="34" spans="1:16" ht="15.75" thickBot="1">
      <c r="B34" s="221"/>
      <c r="C34" s="61"/>
      <c r="D34" s="61"/>
      <c r="E34" s="61"/>
      <c r="F34" s="61"/>
      <c r="G34" s="61"/>
      <c r="H34" s="61"/>
      <c r="I34" s="62"/>
      <c r="J34" s="62"/>
      <c r="K34" s="61"/>
      <c r="L34" s="61"/>
      <c r="M34" s="61"/>
      <c r="N34" s="63"/>
    </row>
    <row r="35" spans="1:16">
      <c r="B35" s="740" t="s">
        <v>2063</v>
      </c>
      <c r="C35" s="741"/>
      <c r="D35" s="741"/>
      <c r="E35" s="741"/>
      <c r="F35" s="741"/>
      <c r="G35" s="741"/>
      <c r="H35" s="742"/>
      <c r="I35" s="743" t="s">
        <v>2068</v>
      </c>
      <c r="J35" s="744"/>
      <c r="K35" s="69" t="s">
        <v>2069</v>
      </c>
      <c r="L35" s="745" t="s">
        <v>2070</v>
      </c>
      <c r="M35" s="742"/>
      <c r="N35" s="70" t="s">
        <v>2071</v>
      </c>
    </row>
    <row r="36" spans="1:16">
      <c r="A36" s="113" t="s">
        <v>791</v>
      </c>
      <c r="B36" s="772" t="str">
        <f>VLOOKUP(A36,EQUIPOS!A6:D154,3,FALSE)</f>
        <v>Bomba eléctrica para accionar la celda</v>
      </c>
      <c r="C36" s="773"/>
      <c r="D36" s="773"/>
      <c r="E36" s="773"/>
      <c r="F36" s="773"/>
      <c r="G36" s="773"/>
      <c r="H36" s="774"/>
      <c r="I36" s="222"/>
      <c r="J36" s="223"/>
      <c r="K36" s="224">
        <f>VLOOKUP(A36,EQUIPOS!A6:D163,4,FALSE)</f>
        <v>68472.102906226122</v>
      </c>
      <c r="L36" s="225"/>
      <c r="M36" s="226">
        <v>0.01</v>
      </c>
      <c r="N36" s="227">
        <f>K36/M36</f>
        <v>6847210.2906226125</v>
      </c>
    </row>
    <row r="37" spans="1:16">
      <c r="A37" s="113" t="s">
        <v>893</v>
      </c>
      <c r="B37" s="772" t="str">
        <f>VLOOKUP(A37,EQUIPOS!A7:D154,3,FALSE)</f>
        <v>Equipo de soldadura y de acetileno (incluye soldadura)</v>
      </c>
      <c r="C37" s="773"/>
      <c r="D37" s="773"/>
      <c r="E37" s="773"/>
      <c r="F37" s="773"/>
      <c r="G37" s="773"/>
      <c r="H37" s="774"/>
      <c r="I37" s="367"/>
      <c r="J37" s="368"/>
      <c r="K37" s="224">
        <f>VLOOKUP(A37,EQUIPOS!A7:D164,4,FALSE)</f>
        <v>23816.805252097292</v>
      </c>
      <c r="L37" s="290"/>
      <c r="M37" s="291">
        <v>0.01</v>
      </c>
      <c r="N37" s="227">
        <f>K37/M37</f>
        <v>2381680.5252097291</v>
      </c>
    </row>
    <row r="38" spans="1:16">
      <c r="A38" s="113" t="s">
        <v>941</v>
      </c>
      <c r="B38" s="772" t="str">
        <f>VLOOKUP(A38,EQUIPOS!A8:D154,3,FALSE)</f>
        <v>Manómetro cable de acero para bajar la celda</v>
      </c>
      <c r="C38" s="773"/>
      <c r="D38" s="773"/>
      <c r="E38" s="773"/>
      <c r="F38" s="773"/>
      <c r="G38" s="773"/>
      <c r="H38" s="774"/>
      <c r="I38" s="367"/>
      <c r="J38" s="368"/>
      <c r="K38" s="224">
        <f>VLOOKUP(A38,EQUIPOS!A8:D165,4,FALSE)</f>
        <v>1714337.7340817698</v>
      </c>
      <c r="L38" s="290"/>
      <c r="M38" s="291">
        <v>1</v>
      </c>
      <c r="N38" s="227">
        <f>K38/M38</f>
        <v>1714337.7340817698</v>
      </c>
    </row>
    <row r="39" spans="1:16">
      <c r="A39" s="113"/>
      <c r="B39" s="772"/>
      <c r="C39" s="773"/>
      <c r="D39" s="773"/>
      <c r="E39" s="773"/>
      <c r="F39" s="773"/>
      <c r="G39" s="773"/>
      <c r="H39" s="774"/>
      <c r="I39" s="367"/>
      <c r="J39" s="368"/>
      <c r="K39" s="224"/>
      <c r="L39" s="290"/>
      <c r="M39" s="291"/>
      <c r="N39" s="227"/>
    </row>
    <row r="40" spans="1:16">
      <c r="A40" s="113"/>
      <c r="B40" s="772"/>
      <c r="C40" s="773"/>
      <c r="D40" s="773"/>
      <c r="E40" s="773"/>
      <c r="F40" s="773"/>
      <c r="G40" s="773"/>
      <c r="H40" s="774"/>
      <c r="I40" s="283"/>
      <c r="J40" s="285"/>
      <c r="K40" s="224"/>
      <c r="L40" s="369"/>
      <c r="M40" s="370"/>
      <c r="N40" s="227"/>
    </row>
    <row r="41" spans="1:16">
      <c r="B41" s="772"/>
      <c r="C41" s="773"/>
      <c r="D41" s="773"/>
      <c r="E41" s="773"/>
      <c r="F41" s="773"/>
      <c r="G41" s="773"/>
      <c r="H41" s="774"/>
      <c r="I41" s="36"/>
      <c r="J41" s="37"/>
      <c r="K41" s="224"/>
      <c r="L41" s="231"/>
      <c r="M41" s="232"/>
      <c r="N41" s="227"/>
    </row>
    <row r="42" spans="1:16">
      <c r="B42" s="275"/>
      <c r="C42" s="276"/>
      <c r="D42" s="276"/>
      <c r="E42" s="276"/>
      <c r="F42" s="278"/>
      <c r="G42" s="278"/>
      <c r="H42" s="123"/>
      <c r="I42" s="36"/>
      <c r="J42" s="37"/>
      <c r="K42" s="384"/>
      <c r="L42" s="231"/>
      <c r="M42" s="232"/>
      <c r="N42" s="228"/>
    </row>
    <row r="43" spans="1:16">
      <c r="B43" s="779" t="s">
        <v>2105</v>
      </c>
      <c r="C43" s="780"/>
      <c r="D43" s="780"/>
      <c r="E43" s="38"/>
      <c r="F43" s="39"/>
      <c r="G43" s="39"/>
      <c r="H43" s="40"/>
      <c r="I43" s="36"/>
      <c r="J43" s="37"/>
      <c r="K43" s="234"/>
      <c r="L43" s="231"/>
      <c r="M43" s="351">
        <v>0.01</v>
      </c>
      <c r="N43" s="295">
        <f>N81*M43</f>
        <v>6998.5517413614798</v>
      </c>
    </row>
    <row r="44" spans="1:16" ht="15.75" thickBot="1">
      <c r="B44" s="772"/>
      <c r="C44" s="773"/>
      <c r="D44" s="773"/>
      <c r="E44" s="773"/>
      <c r="F44" s="773"/>
      <c r="G44" s="773"/>
      <c r="H44" s="774"/>
      <c r="I44" s="781"/>
      <c r="J44" s="782"/>
      <c r="K44" s="41"/>
      <c r="L44" s="783"/>
      <c r="M44" s="784"/>
      <c r="N44" s="105"/>
    </row>
    <row r="45" spans="1:16" ht="15.75" thickBot="1">
      <c r="B45" s="759" t="s">
        <v>2072</v>
      </c>
      <c r="C45" s="760"/>
      <c r="D45" s="760"/>
      <c r="E45" s="760"/>
      <c r="F45" s="760"/>
      <c r="G45" s="760"/>
      <c r="H45" s="760"/>
      <c r="I45" s="760"/>
      <c r="J45" s="760"/>
      <c r="K45" s="760"/>
      <c r="L45" s="760"/>
      <c r="M45" s="761"/>
      <c r="N45" s="344">
        <f>SUM(N36:N44)</f>
        <v>10950227.101655472</v>
      </c>
      <c r="P45" s="114"/>
    </row>
    <row r="46" spans="1:16">
      <c r="B46" s="235"/>
      <c r="C46" s="34"/>
      <c r="D46" s="34"/>
      <c r="E46" s="34"/>
      <c r="F46" s="34"/>
      <c r="G46" s="34"/>
      <c r="H46" s="34"/>
      <c r="I46" s="34"/>
      <c r="J46" s="34"/>
      <c r="K46" s="34"/>
      <c r="L46" s="34"/>
      <c r="M46" s="34"/>
      <c r="N46" s="35"/>
    </row>
    <row r="47" spans="1:16">
      <c r="B47" s="64" t="s">
        <v>2073</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750" t="s">
        <v>2063</v>
      </c>
      <c r="C49" s="751"/>
      <c r="D49" s="751"/>
      <c r="E49" s="751"/>
      <c r="F49" s="751"/>
      <c r="G49" s="751"/>
      <c r="H49" s="751"/>
      <c r="I49" s="752"/>
      <c r="J49" s="270" t="s">
        <v>2065</v>
      </c>
      <c r="K49" s="85" t="s">
        <v>2066</v>
      </c>
      <c r="L49" s="753" t="s">
        <v>2074</v>
      </c>
      <c r="M49" s="752"/>
      <c r="N49" s="86" t="s">
        <v>2071</v>
      </c>
    </row>
    <row r="50" spans="1:14">
      <c r="A50" s="108" t="s">
        <v>1214</v>
      </c>
      <c r="B50" s="43" t="str">
        <f>VLOOKUP(A50,MATERIALES!A5:D373,3,FALSE)</f>
        <v>Celda especial de carga</v>
      </c>
      <c r="C50" s="236"/>
      <c r="D50" s="236"/>
      <c r="E50" s="236"/>
      <c r="F50" s="236"/>
      <c r="G50" s="236"/>
      <c r="H50" s="236"/>
      <c r="I50" s="236"/>
      <c r="J50" s="266" t="str">
        <f>VLOOKUP(A50,MATERIALES!A6:D642,2,FALSE)</f>
        <v>u</v>
      </c>
      <c r="K50" s="237">
        <v>1</v>
      </c>
      <c r="L50" s="222"/>
      <c r="M50" s="352">
        <f>VLOOKUP(A50,MATERIALES!A5:D396,4,FALSE)</f>
        <v>24788702.769950572</v>
      </c>
      <c r="N50" s="227">
        <f t="shared" ref="N50:N55" si="0">K50*M50</f>
        <v>24788702.769950572</v>
      </c>
    </row>
    <row r="51" spans="1:14">
      <c r="A51" s="108" t="s">
        <v>1480</v>
      </c>
      <c r="B51" s="43" t="str">
        <f>VLOOKUP(A51,MATERIALES!A6:D373,3,FALSE)</f>
        <v>Manguera de alta presión</v>
      </c>
      <c r="C51" s="371"/>
      <c r="D51" s="371"/>
      <c r="E51" s="371"/>
      <c r="F51" s="371"/>
      <c r="G51" s="371"/>
      <c r="H51" s="371"/>
      <c r="I51" s="371"/>
      <c r="J51" s="267" t="str">
        <f>VLOOKUP(A51,MATERIALES!A6:D643,2,FALSE)</f>
        <v>m</v>
      </c>
      <c r="K51" s="347">
        <v>30</v>
      </c>
      <c r="L51" s="367"/>
      <c r="M51" s="352">
        <f>VLOOKUP(A51,MATERIALES!A6:D397,4,FALSE)</f>
        <v>85178.756442948041</v>
      </c>
      <c r="N51" s="227">
        <f t="shared" si="0"/>
        <v>2555362.6932884413</v>
      </c>
    </row>
    <row r="52" spans="1:14">
      <c r="A52" s="108" t="s">
        <v>1750</v>
      </c>
      <c r="B52" s="43" t="str">
        <f>VLOOKUP(A52,MATERIALES!A6:D373,3,FALSE)</f>
        <v>Transductores electrónicos (incluye cables, protección contra el concreto y panel de lectura)</v>
      </c>
      <c r="C52" s="371"/>
      <c r="D52" s="371"/>
      <c r="E52" s="371"/>
      <c r="F52" s="371"/>
      <c r="G52" s="371"/>
      <c r="H52" s="371"/>
      <c r="I52" s="371"/>
      <c r="J52" s="267" t="str">
        <f>VLOOKUP(A52,MATERIALES!A6:D644,2,FALSE)</f>
        <v>u</v>
      </c>
      <c r="K52" s="347">
        <v>2</v>
      </c>
      <c r="L52" s="367"/>
      <c r="M52" s="352">
        <f>VLOOKUP(A52,MATERIALES!A6:D398,4,FALSE)</f>
        <v>1639207.0740226379</v>
      </c>
      <c r="N52" s="227">
        <f t="shared" si="0"/>
        <v>3278414.1480452758</v>
      </c>
    </row>
    <row r="53" spans="1:14">
      <c r="A53" s="108" t="s">
        <v>1754</v>
      </c>
      <c r="B53" s="43" t="str">
        <f>VLOOKUP(A53,MATERIALES!A6:D373,3,FALSE)</f>
        <v>Transductores mecánicos (incluye cables, protección contra el concreto y panel de lectura)</v>
      </c>
      <c r="C53" s="371"/>
      <c r="D53" s="371"/>
      <c r="E53" s="371"/>
      <c r="F53" s="371"/>
      <c r="G53" s="371"/>
      <c r="H53" s="371"/>
      <c r="I53" s="371"/>
      <c r="J53" s="267" t="str">
        <f>VLOOKUP(A53,MATERIALES!A7:D645,2,FALSE)</f>
        <v>u</v>
      </c>
      <c r="K53" s="347">
        <v>5</v>
      </c>
      <c r="L53" s="367"/>
      <c r="M53" s="352">
        <f>VLOOKUP(A53,MATERIALES!A6:D399,4,FALSE)</f>
        <v>1011737.8714729428</v>
      </c>
      <c r="N53" s="227">
        <f t="shared" si="0"/>
        <v>5058689.3573647141</v>
      </c>
    </row>
    <row r="54" spans="1:14">
      <c r="A54" s="108" t="s">
        <v>1800</v>
      </c>
      <c r="B54" s="43" t="str">
        <f>VLOOKUP(A54,MATERIALES!A7:D373,3,FALSE)</f>
        <v>Tubo Metálico De Alta Resistencia</v>
      </c>
      <c r="C54" s="371"/>
      <c r="D54" s="371"/>
      <c r="E54" s="371"/>
      <c r="F54" s="371"/>
      <c r="G54" s="371"/>
      <c r="H54" s="371"/>
      <c r="I54" s="371"/>
      <c r="J54" s="267" t="str">
        <f>VLOOKUP(A54,MATERIALES!A8:D646,2,FALSE)</f>
        <v>m</v>
      </c>
      <c r="K54" s="347">
        <v>60</v>
      </c>
      <c r="L54" s="367"/>
      <c r="M54" s="352">
        <f>VLOOKUP(A54,MATERIALES!A7:D400,4,FALSE)</f>
        <v>77941.308410338432</v>
      </c>
      <c r="N54" s="227">
        <f t="shared" si="0"/>
        <v>4676478.5046203062</v>
      </c>
    </row>
    <row r="55" spans="1:14">
      <c r="A55" s="108" t="s">
        <v>1808</v>
      </c>
      <c r="B55" s="43" t="str">
        <f>VLOOKUP(A55,MATERIALES!A8:D373,3,FALSE)</f>
        <v>Uniones especiales de alta resistencia para tubería</v>
      </c>
      <c r="C55" s="371"/>
      <c r="D55" s="371"/>
      <c r="E55" s="371"/>
      <c r="F55" s="371"/>
      <c r="G55" s="371"/>
      <c r="H55" s="371"/>
      <c r="I55" s="371"/>
      <c r="J55" s="267" t="str">
        <f>VLOOKUP(A55,MATERIALES!A9:D647,2,FALSE)</f>
        <v>u</v>
      </c>
      <c r="K55" s="347">
        <v>12</v>
      </c>
      <c r="L55" s="367"/>
      <c r="M55" s="352">
        <f>VLOOKUP(A55,MATERIALES!A8:D401,4,FALSE)</f>
        <v>45941.154403462351</v>
      </c>
      <c r="N55" s="227">
        <f t="shared" si="0"/>
        <v>551293.85284154816</v>
      </c>
    </row>
    <row r="56" spans="1:14">
      <c r="A56" s="108"/>
      <c r="B56" s="43"/>
      <c r="C56" s="371"/>
      <c r="D56" s="371"/>
      <c r="E56" s="371"/>
      <c r="F56" s="371"/>
      <c r="G56" s="371"/>
      <c r="H56" s="371"/>
      <c r="I56" s="371"/>
      <c r="J56" s="266"/>
      <c r="K56" s="347"/>
      <c r="L56" s="367"/>
      <c r="M56" s="352"/>
      <c r="N56" s="227"/>
    </row>
    <row r="57" spans="1:14" ht="15.75" thickBot="1">
      <c r="B57" s="43"/>
      <c r="C57" s="265"/>
      <c r="D57" s="265"/>
      <c r="E57" s="265"/>
      <c r="F57" s="265"/>
      <c r="G57" s="265"/>
      <c r="H57" s="265"/>
      <c r="I57" s="265"/>
      <c r="J57" s="381"/>
      <c r="K57" s="124"/>
      <c r="L57" s="280"/>
      <c r="M57" s="352"/>
      <c r="N57" s="227"/>
    </row>
    <row r="58" spans="1:14" ht="15.75" thickBot="1">
      <c r="B58" s="759" t="s">
        <v>2072</v>
      </c>
      <c r="C58" s="760"/>
      <c r="D58" s="760"/>
      <c r="E58" s="760"/>
      <c r="F58" s="760"/>
      <c r="G58" s="760"/>
      <c r="H58" s="760"/>
      <c r="I58" s="760"/>
      <c r="J58" s="760"/>
      <c r="K58" s="760"/>
      <c r="L58" s="760"/>
      <c r="M58" s="761"/>
      <c r="N58" s="344">
        <f>SUM(N50:N57)</f>
        <v>40908941.326110855</v>
      </c>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8" t="s">
        <v>2076</v>
      </c>
      <c r="C62" s="269"/>
      <c r="D62" s="269"/>
      <c r="E62" s="269"/>
      <c r="F62" s="269"/>
      <c r="G62" s="269"/>
      <c r="H62" s="73" t="s">
        <v>2065</v>
      </c>
      <c r="I62" s="74" t="s">
        <v>2077</v>
      </c>
      <c r="J62" s="75" t="s">
        <v>2106</v>
      </c>
      <c r="K62" s="73" t="s">
        <v>2107</v>
      </c>
      <c r="L62" s="762" t="s">
        <v>2080</v>
      </c>
      <c r="M62" s="735"/>
      <c r="N62" s="76" t="s">
        <v>2071</v>
      </c>
    </row>
    <row r="63" spans="1:14">
      <c r="A63" t="s">
        <v>1988</v>
      </c>
      <c r="B63" s="46" t="str">
        <f>VLOOKUP(A63,TRANSPORTE!A5:D117,3,FALSE)</f>
        <v>Pasajes aéreos</v>
      </c>
      <c r="C63" s="272"/>
      <c r="D63" s="272"/>
      <c r="E63" s="272"/>
      <c r="F63" s="272"/>
      <c r="G63" s="272"/>
      <c r="H63" s="266" t="s">
        <v>2065</v>
      </c>
      <c r="I63" s="234">
        <v>3</v>
      </c>
      <c r="J63" s="241">
        <v>1</v>
      </c>
      <c r="K63" s="234">
        <f>I63*J63</f>
        <v>3</v>
      </c>
      <c r="L63" s="763">
        <f>VLOOKUP(A63,TRANSPORTE!A5:D117,4,FALSE)</f>
        <v>410760.96773262921</v>
      </c>
      <c r="M63" s="764"/>
      <c r="N63" s="242">
        <f>K63*L63</f>
        <v>1232282.9031978876</v>
      </c>
    </row>
    <row r="64" spans="1:14">
      <c r="A64" t="s">
        <v>2028</v>
      </c>
      <c r="B64" s="46" t="str">
        <f>VLOOKUP(A64,TRANSPORTE!A6:D117,3,FALSE)</f>
        <v>Transporte de tubos. celdas, etc.</v>
      </c>
      <c r="C64" s="47"/>
      <c r="D64" s="47"/>
      <c r="E64" s="47"/>
      <c r="F64" s="47"/>
      <c r="G64" s="47"/>
      <c r="H64" s="266" t="s">
        <v>2122</v>
      </c>
      <c r="I64" s="234">
        <v>1</v>
      </c>
      <c r="J64" s="241">
        <v>1</v>
      </c>
      <c r="K64" s="234">
        <f>I64*J64</f>
        <v>1</v>
      </c>
      <c r="L64" s="763">
        <f>VLOOKUP(A64,TRANSPORTE!A6:D117,4,FALSE)</f>
        <v>844989.62863145757</v>
      </c>
      <c r="M64" s="764"/>
      <c r="N64" s="242">
        <f>K64*L64</f>
        <v>844989.62863145757</v>
      </c>
    </row>
    <row r="65" spans="1:15">
      <c r="A65" t="s">
        <v>2012</v>
      </c>
      <c r="B65" s="46" t="str">
        <f>VLOOKUP(A65,TRANSPORTE!A6:D117,3,FALSE)</f>
        <v>Transporte de personal de montaje</v>
      </c>
      <c r="C65" s="47"/>
      <c r="D65" s="47"/>
      <c r="E65" s="47"/>
      <c r="F65" s="47"/>
      <c r="G65" s="47"/>
      <c r="H65" s="266" t="s">
        <v>2122</v>
      </c>
      <c r="I65" s="234">
        <v>8</v>
      </c>
      <c r="J65" s="241">
        <v>1</v>
      </c>
      <c r="K65" s="234">
        <f>I65*J65</f>
        <v>8</v>
      </c>
      <c r="L65" s="763">
        <f>VLOOKUP(A65,TRANSPORTE!A6:D118,4,FALSE)</f>
        <v>140163.83871465683</v>
      </c>
      <c r="M65" s="764"/>
      <c r="N65" s="242">
        <f>K65*L65</f>
        <v>1121310.7097172546</v>
      </c>
    </row>
    <row r="66" spans="1:15">
      <c r="B66" s="46"/>
      <c r="C66" s="47"/>
      <c r="D66" s="47"/>
      <c r="E66" s="47"/>
      <c r="F66" s="47"/>
      <c r="G66" s="47"/>
      <c r="H66" s="243"/>
      <c r="I66" s="234"/>
      <c r="J66" s="234"/>
      <c r="K66" s="234"/>
      <c r="L66" s="244"/>
      <c r="M66" s="245"/>
      <c r="N66" s="246"/>
    </row>
    <row r="67" spans="1:15" ht="15.75" thickBot="1">
      <c r="B67" s="264"/>
      <c r="C67" s="265"/>
      <c r="D67" s="265"/>
      <c r="E67" s="265"/>
      <c r="F67" s="265"/>
      <c r="G67" s="265"/>
      <c r="H67" s="48"/>
      <c r="I67" s="124"/>
      <c r="J67" s="124"/>
      <c r="K67" s="124"/>
      <c r="L67" s="748"/>
      <c r="M67" s="749"/>
      <c r="N67" s="125"/>
    </row>
    <row r="68" spans="1:15" ht="15.75" thickBot="1">
      <c r="B68" s="765" t="s">
        <v>2072</v>
      </c>
      <c r="C68" s="766"/>
      <c r="D68" s="766"/>
      <c r="E68" s="766"/>
      <c r="F68" s="766"/>
      <c r="G68" s="766"/>
      <c r="H68" s="766"/>
      <c r="I68" s="766"/>
      <c r="J68" s="766"/>
      <c r="K68" s="766"/>
      <c r="L68" s="766"/>
      <c r="M68" s="767"/>
      <c r="N68" s="104">
        <f>SUM(N63:N67)</f>
        <v>3198583.2415465997</v>
      </c>
    </row>
    <row r="69" spans="1:15">
      <c r="B69" s="33"/>
      <c r="C69" s="34"/>
      <c r="D69" s="34"/>
      <c r="E69" s="34"/>
      <c r="F69" s="34"/>
      <c r="G69" s="34"/>
      <c r="H69" s="34"/>
      <c r="I69" s="34"/>
      <c r="J69" s="34"/>
      <c r="K69" s="34"/>
      <c r="L69" s="34"/>
      <c r="M69" s="34"/>
      <c r="N69" s="35"/>
    </row>
    <row r="70" spans="1:15">
      <c r="B70" s="64" t="s">
        <v>2081</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785" t="s">
        <v>2108</v>
      </c>
      <c r="C72" s="786"/>
      <c r="D72" s="786"/>
      <c r="E72" s="786"/>
      <c r="F72" s="786"/>
      <c r="G72" s="786"/>
      <c r="H72" s="786"/>
      <c r="I72" s="73" t="s">
        <v>2082</v>
      </c>
      <c r="J72" s="75" t="s">
        <v>2109</v>
      </c>
      <c r="K72" s="74" t="s">
        <v>2084</v>
      </c>
      <c r="L72" s="787" t="s">
        <v>2070</v>
      </c>
      <c r="M72" s="788"/>
      <c r="N72" s="98" t="s">
        <v>2071</v>
      </c>
    </row>
    <row r="73" spans="1:15">
      <c r="A73" s="141" t="s">
        <v>769</v>
      </c>
      <c r="B73" s="49" t="str">
        <f>VLOOKUP(A73,'MANO DE OBRA'!A8:D68,3,FALSE)</f>
        <v xml:space="preserve">Obrero </v>
      </c>
      <c r="C73" s="47"/>
      <c r="D73" s="47"/>
      <c r="E73" s="47"/>
      <c r="F73" s="47"/>
      <c r="G73" s="47"/>
      <c r="H73" s="47"/>
      <c r="I73" s="247">
        <f t="shared" ref="I73:I76" si="1">K73/J73*100</f>
        <v>33832.699999999997</v>
      </c>
      <c r="J73" s="248">
        <v>185</v>
      </c>
      <c r="K73" s="249">
        <f>VLOOKUP(A73,'MANO DE OBRA'!A8:D99,4,FALSE)</f>
        <v>62590.494999999995</v>
      </c>
      <c r="L73" s="50"/>
      <c r="M73" s="380">
        <v>1</v>
      </c>
      <c r="N73" s="345">
        <f t="shared" ref="N73:N76" si="2">K73/M73</f>
        <v>62590.494999999995</v>
      </c>
      <c r="O73" s="106"/>
    </row>
    <row r="74" spans="1:15">
      <c r="A74" s="141" t="s">
        <v>684</v>
      </c>
      <c r="B74" s="49" t="str">
        <f>VLOOKUP(A74,'MANO DE OBRA'!A8:D69,3,FALSE)</f>
        <v>Ingeniero de Montaje y Prueba Pilote (1)</v>
      </c>
      <c r="C74" s="47"/>
      <c r="D74" s="47"/>
      <c r="E74" s="47"/>
      <c r="F74" s="47"/>
      <c r="G74" s="47"/>
      <c r="H74" s="47"/>
      <c r="I74" s="247">
        <f t="shared" si="1"/>
        <v>257965.03444028978</v>
      </c>
      <c r="J74" s="248">
        <v>185</v>
      </c>
      <c r="K74" s="249">
        <f>VLOOKUP(A74,'MANO DE OBRA'!A8:D100,4,FALSE)</f>
        <v>477235.31371453602</v>
      </c>
      <c r="L74" s="50"/>
      <c r="M74" s="377">
        <v>1</v>
      </c>
      <c r="N74" s="345">
        <f t="shared" si="2"/>
        <v>477235.31371453602</v>
      </c>
    </row>
    <row r="75" spans="1:15">
      <c r="A75" s="141"/>
      <c r="B75" s="49"/>
      <c r="C75" s="47"/>
      <c r="D75" s="47"/>
      <c r="E75" s="47"/>
      <c r="F75" s="47"/>
      <c r="G75" s="47"/>
      <c r="H75" s="47"/>
      <c r="I75" s="247"/>
      <c r="J75" s="248"/>
      <c r="K75" s="249"/>
      <c r="L75" s="50"/>
      <c r="M75" s="385"/>
      <c r="N75" s="345"/>
    </row>
    <row r="76" spans="1:15">
      <c r="A76" s="141" t="s">
        <v>766</v>
      </c>
      <c r="B76" s="49" t="str">
        <f>VLOOKUP(A76,'MANO DE OBRA'!A10:D71,3,FALSE)</f>
        <v>Soldador experto en montaje y pruebas</v>
      </c>
      <c r="C76" s="47"/>
      <c r="D76" s="47"/>
      <c r="E76" s="47"/>
      <c r="F76" s="47"/>
      <c r="G76" s="47"/>
      <c r="H76" s="47"/>
      <c r="I76" s="247">
        <f t="shared" si="1"/>
        <v>86502.359687357821</v>
      </c>
      <c r="J76" s="248">
        <v>185</v>
      </c>
      <c r="K76" s="249">
        <f>VLOOKUP(A76,'MANO DE OBRA'!A10:D102,4,FALSE)</f>
        <v>160029.36542161196</v>
      </c>
      <c r="L76" s="50"/>
      <c r="M76" s="385">
        <v>1</v>
      </c>
      <c r="N76" s="345">
        <f t="shared" si="2"/>
        <v>160029.36542161196</v>
      </c>
    </row>
    <row r="77" spans="1:15">
      <c r="A77" s="141"/>
      <c r="B77" s="49"/>
      <c r="C77" s="47"/>
      <c r="D77" s="47"/>
      <c r="E77" s="47"/>
      <c r="F77" s="47"/>
      <c r="G77" s="47"/>
      <c r="H77" s="47"/>
      <c r="I77" s="247"/>
      <c r="J77" s="248"/>
      <c r="K77" s="249"/>
      <c r="L77" s="50"/>
      <c r="M77" s="385"/>
      <c r="N77" s="345"/>
    </row>
    <row r="78" spans="1:15">
      <c r="A78" s="141"/>
      <c r="B78" s="49"/>
      <c r="C78" s="47"/>
      <c r="D78" s="47"/>
      <c r="E78" s="47"/>
      <c r="F78" s="47"/>
      <c r="G78" s="47"/>
      <c r="H78" s="47"/>
      <c r="I78" s="247"/>
      <c r="J78" s="248"/>
      <c r="K78" s="249"/>
      <c r="L78" s="50"/>
      <c r="M78" s="385"/>
      <c r="N78" s="345"/>
    </row>
    <row r="79" spans="1:15">
      <c r="B79" s="49"/>
      <c r="C79" s="47"/>
      <c r="D79" s="47"/>
      <c r="E79" s="47"/>
      <c r="F79" s="47"/>
      <c r="G79" s="47"/>
      <c r="H79" s="47"/>
      <c r="I79" s="247"/>
      <c r="J79" s="248"/>
      <c r="K79" s="249"/>
      <c r="L79" s="273"/>
      <c r="M79" s="255"/>
      <c r="N79" s="345"/>
    </row>
    <row r="80" spans="1:15" ht="15.75" thickBot="1">
      <c r="B80" s="746"/>
      <c r="C80" s="747"/>
      <c r="D80" s="747"/>
      <c r="E80" s="747"/>
      <c r="F80" s="747"/>
      <c r="G80" s="747"/>
      <c r="H80" s="747"/>
      <c r="I80" s="44"/>
      <c r="J80" s="44"/>
      <c r="K80" s="44"/>
      <c r="L80" s="902"/>
      <c r="M80" s="903"/>
      <c r="N80" s="45"/>
    </row>
    <row r="81" spans="1:14" ht="15.75" thickBot="1">
      <c r="B81" s="759" t="s">
        <v>2072</v>
      </c>
      <c r="C81" s="760"/>
      <c r="D81" s="760"/>
      <c r="E81" s="760"/>
      <c r="F81" s="760"/>
      <c r="G81" s="760"/>
      <c r="H81" s="760"/>
      <c r="I81" s="766"/>
      <c r="J81" s="766"/>
      <c r="K81" s="766"/>
      <c r="L81" s="766"/>
      <c r="M81" s="767"/>
      <c r="N81" s="256">
        <f>SUM(N73:N80)</f>
        <v>699855.17413614795</v>
      </c>
    </row>
    <row r="82" spans="1:14" ht="15.75" thickBot="1">
      <c r="B82" s="33"/>
      <c r="C82" s="34"/>
      <c r="D82" s="34"/>
      <c r="E82" s="34"/>
      <c r="F82" s="34"/>
      <c r="G82" s="34"/>
      <c r="H82" s="34"/>
      <c r="I82" s="34"/>
      <c r="J82" s="34"/>
      <c r="K82" s="34"/>
      <c r="L82" s="34"/>
      <c r="M82" s="34"/>
      <c r="N82" s="35"/>
    </row>
    <row r="83" spans="1:14" ht="15.75" thickBot="1">
      <c r="B83" s="759" t="s">
        <v>2085</v>
      </c>
      <c r="C83" s="760"/>
      <c r="D83" s="760"/>
      <c r="E83" s="760"/>
      <c r="F83" s="760"/>
      <c r="G83" s="760"/>
      <c r="H83" s="760"/>
      <c r="I83" s="760"/>
      <c r="J83" s="760"/>
      <c r="K83" s="760"/>
      <c r="L83" s="760"/>
      <c r="M83" s="761"/>
      <c r="N83" s="99">
        <f>N45+N58+N68+N81</f>
        <v>55757606.843449071</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750" t="s">
        <v>2110</v>
      </c>
      <c r="C87" s="751"/>
      <c r="D87" s="751"/>
      <c r="E87" s="751"/>
      <c r="F87" s="751"/>
      <c r="G87" s="751"/>
      <c r="H87" s="751"/>
      <c r="I87" s="269"/>
      <c r="J87" s="289"/>
      <c r="K87" s="257" t="s">
        <v>2087</v>
      </c>
      <c r="L87" s="789" t="s">
        <v>2088</v>
      </c>
      <c r="M87" s="790"/>
      <c r="N87" s="258"/>
    </row>
    <row r="88" spans="1:14">
      <c r="B88" s="791" t="s">
        <v>2111</v>
      </c>
      <c r="C88" s="792"/>
      <c r="D88" s="792"/>
      <c r="E88" s="792"/>
      <c r="F88" s="792"/>
      <c r="G88" s="792"/>
      <c r="H88" s="792"/>
      <c r="I88" s="87"/>
      <c r="J88" s="88"/>
      <c r="K88" s="259">
        <v>0.2</v>
      </c>
      <c r="L88" s="793">
        <f>N83*K88</f>
        <v>11151521.368689815</v>
      </c>
      <c r="M88" s="794"/>
      <c r="N88" s="51"/>
    </row>
    <row r="89" spans="1:14">
      <c r="B89" s="89" t="s">
        <v>2090</v>
      </c>
      <c r="C89" s="90"/>
      <c r="D89" s="90"/>
      <c r="E89" s="90"/>
      <c r="F89" s="90"/>
      <c r="G89" s="90"/>
      <c r="H89" s="90"/>
      <c r="I89" s="87"/>
      <c r="J89" s="88"/>
      <c r="K89" s="259">
        <v>0.05</v>
      </c>
      <c r="L89" s="793">
        <f>N83*K89</f>
        <v>2787880.3421724536</v>
      </c>
      <c r="M89" s="794"/>
      <c r="N89" s="51"/>
    </row>
    <row r="90" spans="1:14" ht="15.75" thickBot="1">
      <c r="B90" s="91" t="s">
        <v>2091</v>
      </c>
      <c r="C90" s="92"/>
      <c r="D90" s="92"/>
      <c r="E90" s="92"/>
      <c r="F90" s="92"/>
      <c r="G90" s="92"/>
      <c r="H90" s="92"/>
      <c r="I90" s="93"/>
      <c r="J90" s="94"/>
      <c r="K90" s="260">
        <v>0.05</v>
      </c>
      <c r="L90" s="795">
        <f>N83*K90</f>
        <v>2787880.3421724536</v>
      </c>
      <c r="M90" s="796"/>
      <c r="N90" s="51"/>
    </row>
    <row r="91" spans="1:14" ht="15.75" thickBot="1">
      <c r="B91" s="759" t="s">
        <v>2072</v>
      </c>
      <c r="C91" s="760"/>
      <c r="D91" s="760"/>
      <c r="E91" s="760"/>
      <c r="F91" s="760"/>
      <c r="G91" s="760"/>
      <c r="H91" s="760"/>
      <c r="I91" s="760"/>
      <c r="J91" s="760"/>
      <c r="K91" s="760"/>
      <c r="L91" s="760"/>
      <c r="M91" s="761"/>
      <c r="N91" s="52">
        <f>L88+L89+L90</f>
        <v>16727282.053034721</v>
      </c>
    </row>
    <row r="92" spans="1:14" ht="15.75" thickBot="1">
      <c r="B92" s="33"/>
      <c r="C92" s="34"/>
      <c r="D92" s="34"/>
      <c r="E92" s="34"/>
      <c r="F92" s="34"/>
      <c r="G92" s="34"/>
      <c r="H92" s="34"/>
      <c r="I92" s="34"/>
      <c r="J92" s="34"/>
      <c r="K92" s="34"/>
      <c r="L92" s="34"/>
      <c r="M92" s="34"/>
      <c r="N92" s="35"/>
    </row>
    <row r="93" spans="1:14" ht="15.75" thickBot="1">
      <c r="A93" t="s">
        <v>2114</v>
      </c>
      <c r="B93" s="759" t="s">
        <v>2113</v>
      </c>
      <c r="C93" s="760"/>
      <c r="D93" s="760"/>
      <c r="E93" s="760"/>
      <c r="F93" s="760"/>
      <c r="G93" s="760"/>
      <c r="H93" s="760"/>
      <c r="I93" s="760"/>
      <c r="J93" s="760"/>
      <c r="K93" s="760"/>
      <c r="L93" s="760"/>
      <c r="M93" s="761"/>
      <c r="N93" s="166">
        <f>N83+N91</f>
        <v>72484888.896483794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3" t="s">
        <v>2097</v>
      </c>
      <c r="C103" s="204"/>
      <c r="D103" s="204"/>
      <c r="E103" s="204"/>
      <c r="F103" s="204"/>
      <c r="G103" s="204"/>
      <c r="H103" s="204"/>
      <c r="I103" s="204"/>
      <c r="J103" s="204"/>
      <c r="K103" s="204"/>
      <c r="L103" s="204"/>
      <c r="M103" s="204"/>
      <c r="N103" s="205"/>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c r="B106" s="206"/>
      <c r="C106" s="207"/>
      <c r="D106" s="207"/>
      <c r="E106" s="207"/>
      <c r="F106" s="207"/>
      <c r="G106" s="207"/>
      <c r="H106" s="207"/>
      <c r="I106" s="207"/>
      <c r="J106" s="207"/>
      <c r="K106" s="207"/>
      <c r="L106" s="207"/>
      <c r="M106" s="207"/>
      <c r="N106" s="208"/>
    </row>
    <row r="107" spans="2:14" ht="15.75" thickBot="1">
      <c r="B107" s="209"/>
      <c r="C107" s="210"/>
      <c r="D107" s="210"/>
      <c r="E107" s="210"/>
      <c r="F107" s="210"/>
      <c r="G107" s="210"/>
      <c r="H107" s="210"/>
      <c r="I107" s="210"/>
      <c r="J107" s="210"/>
      <c r="K107" s="210"/>
      <c r="L107" s="210"/>
      <c r="M107" s="210"/>
      <c r="N107" s="211"/>
    </row>
    <row r="108" spans="2:14">
      <c r="B108" s="212"/>
      <c r="C108" s="213"/>
      <c r="D108" s="213"/>
      <c r="E108" s="213"/>
      <c r="F108" s="213"/>
      <c r="G108" s="213"/>
      <c r="H108" s="213"/>
      <c r="I108" s="213"/>
      <c r="J108" s="213"/>
      <c r="K108" s="213"/>
      <c r="L108" s="213"/>
      <c r="M108" s="213"/>
      <c r="N108" s="214"/>
    </row>
    <row r="109" spans="2:14">
      <c r="B109" s="198" t="s">
        <v>2098</v>
      </c>
      <c r="C109" s="31"/>
      <c r="D109" s="31"/>
      <c r="E109" s="31"/>
      <c r="F109" s="31"/>
      <c r="G109" s="31"/>
      <c r="H109" s="31"/>
      <c r="I109" s="31"/>
      <c r="J109" s="31"/>
      <c r="K109" s="31"/>
      <c r="L109" s="31"/>
      <c r="M109" s="31"/>
      <c r="N109" s="32"/>
    </row>
    <row r="110" spans="2:14" ht="15" customHeight="1">
      <c r="B110" s="797" t="s">
        <v>2099</v>
      </c>
      <c r="C110" s="798"/>
      <c r="D110" s="798"/>
      <c r="E110" s="798"/>
      <c r="F110" s="798"/>
      <c r="G110" s="798"/>
      <c r="H110" s="798"/>
      <c r="I110" s="798"/>
      <c r="J110" s="798"/>
      <c r="K110" s="798"/>
      <c r="L110" s="798"/>
      <c r="M110" s="798"/>
      <c r="N110" s="799"/>
    </row>
    <row r="111" spans="2:14" ht="15" customHeight="1">
      <c r="B111" s="797"/>
      <c r="C111" s="798"/>
      <c r="D111" s="798"/>
      <c r="E111" s="798"/>
      <c r="F111" s="798"/>
      <c r="G111" s="798"/>
      <c r="H111" s="798"/>
      <c r="I111" s="798"/>
      <c r="J111" s="798"/>
      <c r="K111" s="798"/>
      <c r="L111" s="798"/>
      <c r="M111" s="798"/>
      <c r="N111" s="799"/>
    </row>
    <row r="112" spans="2:14" ht="30" customHeight="1">
      <c r="B112" s="800" t="s">
        <v>2100</v>
      </c>
      <c r="C112" s="801"/>
      <c r="D112" s="801"/>
      <c r="E112" s="801"/>
      <c r="F112" s="801"/>
      <c r="G112" s="801"/>
      <c r="H112" s="801"/>
      <c r="I112" s="801"/>
      <c r="J112" s="801"/>
      <c r="K112" s="801"/>
      <c r="L112" s="801"/>
      <c r="M112" s="801"/>
      <c r="N112" s="802"/>
    </row>
    <row r="113" spans="2:14">
      <c r="B113" s="800"/>
      <c r="C113" s="801"/>
      <c r="D113" s="801"/>
      <c r="E113" s="801"/>
      <c r="F113" s="801"/>
      <c r="G113" s="801"/>
      <c r="H113" s="801"/>
      <c r="I113" s="801"/>
      <c r="J113" s="801"/>
      <c r="K113" s="801"/>
      <c r="L113" s="801"/>
      <c r="M113" s="801"/>
      <c r="N113" s="802"/>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286"/>
      <c r="C116" s="287"/>
      <c r="D116" s="287"/>
      <c r="E116" s="287"/>
      <c r="F116" s="287"/>
      <c r="G116" s="287"/>
      <c r="H116" s="287"/>
      <c r="I116" s="287"/>
      <c r="J116" s="287"/>
      <c r="K116" s="287"/>
      <c r="L116" s="287"/>
      <c r="M116" s="287"/>
      <c r="N116" s="288"/>
    </row>
    <row r="117" spans="2:14">
      <c r="B117" s="198"/>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736"/>
      <c r="K123" s="736"/>
      <c r="L123" s="736"/>
      <c r="M123" s="736"/>
      <c r="N123" s="737"/>
    </row>
    <row r="124" spans="2:14" ht="15.75" thickBot="1">
      <c r="B124" s="216" t="s">
        <v>2103</v>
      </c>
      <c r="C124" s="343"/>
      <c r="D124" s="343"/>
      <c r="E124" s="57"/>
      <c r="F124" s="57"/>
      <c r="G124" s="57"/>
      <c r="H124" s="57"/>
      <c r="I124" s="57"/>
      <c r="J124" s="738"/>
      <c r="K124" s="738"/>
      <c r="L124" s="738"/>
      <c r="M124" s="738"/>
      <c r="N124" s="739"/>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topLeftCell="A58" zoomScale="75" zoomScaleNormal="75" workbookViewId="0"/>
  </sheetViews>
  <sheetFormatPr baseColWidth="10" defaultColWidth="11.42578125"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848"/>
      <c r="C1" s="860"/>
      <c r="D1" s="861"/>
      <c r="E1" s="861"/>
      <c r="F1" s="861"/>
      <c r="G1" s="861"/>
      <c r="H1" s="861"/>
      <c r="I1" s="861"/>
      <c r="J1" s="862"/>
      <c r="K1" s="863" t="s">
        <v>2036</v>
      </c>
      <c r="L1" s="865" t="s">
        <v>2037</v>
      </c>
      <c r="M1" s="866"/>
      <c r="N1" s="867"/>
    </row>
    <row r="2" spans="2:14" ht="22.5" customHeight="1">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thickBot="1">
      <c r="B30" s="71" t="s">
        <v>1</v>
      </c>
      <c r="C30" s="768" t="s">
        <v>2063</v>
      </c>
      <c r="D30" s="769"/>
      <c r="E30" s="769"/>
      <c r="F30" s="769"/>
      <c r="G30" s="769"/>
      <c r="H30" s="769"/>
      <c r="I30" s="769"/>
      <c r="J30" s="72"/>
      <c r="K30" s="262"/>
      <c r="L30" s="770" t="s">
        <v>2065</v>
      </c>
      <c r="M30" s="771"/>
      <c r="N30" s="71" t="s">
        <v>2066</v>
      </c>
    </row>
    <row r="31" spans="1:14" ht="17.25" customHeight="1" thickBot="1">
      <c r="A31" t="s">
        <v>21</v>
      </c>
      <c r="B31" s="80" t="s">
        <v>426</v>
      </c>
      <c r="C31" s="81" t="s">
        <v>2232</v>
      </c>
      <c r="D31" s="82"/>
      <c r="E31" s="82"/>
      <c r="F31" s="82"/>
      <c r="G31" s="82"/>
      <c r="H31" s="82"/>
      <c r="I31" s="82"/>
      <c r="J31" s="82"/>
      <c r="K31" s="394"/>
      <c r="L31" s="261" t="s">
        <v>32</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949</v>
      </c>
      <c r="B36" s="772" t="str">
        <f>VLOOKUP(A36,EQUIPOS!A6:D154,3,FALSE)</f>
        <v>Montacargas</v>
      </c>
      <c r="C36" s="773"/>
      <c r="D36" s="773"/>
      <c r="E36" s="773"/>
      <c r="F36" s="773"/>
      <c r="G36" s="773"/>
      <c r="H36" s="774"/>
      <c r="I36" s="222"/>
      <c r="J36" s="223"/>
      <c r="K36" s="224">
        <f>VLOOKUP(A36,EQUIPOS!A6:D163,4,FALSE)</f>
        <v>76502.484991120786</v>
      </c>
      <c r="L36" s="225"/>
      <c r="M36" s="291">
        <v>1.5</v>
      </c>
      <c r="N36" s="227">
        <f>K36/M36</f>
        <v>51001.65666074719</v>
      </c>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N77*M41</f>
        <v>2975.4018634534</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53977.058524200591</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1208</v>
      </c>
      <c r="B48" s="43" t="str">
        <f>VLOOKUP(A48,MATERIALES!A5:D373,3,FALSE)</f>
        <v>Camisa metálica en acero A-37</v>
      </c>
      <c r="C48" s="236"/>
      <c r="D48" s="236"/>
      <c r="E48" s="236"/>
      <c r="F48" s="236"/>
      <c r="G48" s="236"/>
      <c r="H48" s="236"/>
      <c r="I48" s="223"/>
      <c r="J48" s="200" t="str">
        <f>VLOOKUP(A48,MATERIALES!A4:D640,2,FALSE)</f>
        <v>kg</v>
      </c>
      <c r="K48" s="237">
        <v>313.2010795996344</v>
      </c>
      <c r="L48" s="222"/>
      <c r="M48" s="352">
        <f>VLOOKUP(A48,MATERIALES!A5:D396,4,FALSE)</f>
        <v>10878.419097731663</v>
      </c>
      <c r="N48" s="227">
        <f>K48*M48</f>
        <v>3407132.6057468378</v>
      </c>
    </row>
    <row r="49" spans="1:14">
      <c r="A49" s="108"/>
      <c r="B49" s="43"/>
      <c r="C49" s="371"/>
      <c r="D49" s="371"/>
      <c r="E49" s="371"/>
      <c r="F49" s="371"/>
      <c r="G49" s="371"/>
      <c r="H49" s="371"/>
      <c r="I49" s="371"/>
      <c r="J49" s="266"/>
      <c r="K49" s="347"/>
      <c r="L49" s="367"/>
      <c r="M49" s="352"/>
      <c r="N49" s="227"/>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A52" s="108"/>
      <c r="B52" s="43"/>
      <c r="C52" s="371"/>
      <c r="D52" s="371"/>
      <c r="E52" s="371"/>
      <c r="F52" s="371"/>
      <c r="G52" s="371"/>
      <c r="H52" s="371"/>
      <c r="I52" s="371"/>
      <c r="J52" s="266"/>
      <c r="K52" s="347"/>
      <c r="L52" s="367"/>
      <c r="M52" s="352"/>
      <c r="N52" s="227"/>
    </row>
    <row r="53" spans="1:14">
      <c r="A53" s="108"/>
      <c r="B53" s="43"/>
      <c r="C53" s="371"/>
      <c r="D53" s="371"/>
      <c r="E53" s="371"/>
      <c r="F53" s="371"/>
      <c r="G53" s="371"/>
      <c r="H53" s="371"/>
      <c r="I53" s="371"/>
      <c r="J53" s="266"/>
      <c r="K53" s="347"/>
      <c r="L53" s="367"/>
      <c r="M53" s="352"/>
      <c r="N53" s="227"/>
    </row>
    <row r="54" spans="1:14" ht="15.75" thickBot="1">
      <c r="B54" s="43"/>
      <c r="C54" s="265"/>
      <c r="D54" s="265"/>
      <c r="E54" s="265"/>
      <c r="F54" s="265"/>
      <c r="G54" s="265"/>
      <c r="H54" s="265"/>
      <c r="I54" s="265"/>
      <c r="J54" s="381"/>
      <c r="K54" s="124"/>
      <c r="L54" s="280"/>
      <c r="M54" s="352"/>
      <c r="N54" s="227"/>
    </row>
    <row r="55" spans="1:14" ht="15.75" thickBot="1">
      <c r="B55" s="759" t="s">
        <v>2072</v>
      </c>
      <c r="C55" s="760"/>
      <c r="D55" s="760"/>
      <c r="E55" s="760"/>
      <c r="F55" s="760"/>
      <c r="G55" s="760"/>
      <c r="H55" s="760"/>
      <c r="I55" s="760"/>
      <c r="J55" s="760"/>
      <c r="K55" s="760"/>
      <c r="L55" s="760"/>
      <c r="M55" s="761"/>
      <c r="N55" s="344">
        <f>SUM(N48:N54)</f>
        <v>3407132.6057468378</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788"/>
      <c r="N70" s="98" t="s">
        <v>2071</v>
      </c>
    </row>
    <row r="71" spans="1:15">
      <c r="A71" s="141" t="s">
        <v>718</v>
      </c>
      <c r="B71" s="49" t="str">
        <f>VLOOKUP(A71,'MANO DE OBRA'!A8:D68,3,FALSE)</f>
        <v>Obrero (8)</v>
      </c>
      <c r="C71" s="47"/>
      <c r="D71" s="47"/>
      <c r="E71" s="47"/>
      <c r="F71" s="47"/>
      <c r="G71" s="47"/>
      <c r="H71" s="47"/>
      <c r="I71" s="247">
        <f>K71/J71*100</f>
        <v>270661.59999999998</v>
      </c>
      <c r="J71" s="248">
        <v>185</v>
      </c>
      <c r="K71" s="249">
        <f>VLOOKUP(A71,'MANO DE OBRA'!A8:D99,4,FALSE)</f>
        <v>500723.95999999996</v>
      </c>
      <c r="L71" s="50"/>
      <c r="M71" s="380">
        <v>12</v>
      </c>
      <c r="N71" s="345">
        <f>K71/M71</f>
        <v>41726.996666666666</v>
      </c>
      <c r="O71" s="106"/>
    </row>
    <row r="72" spans="1:15">
      <c r="A72" s="141" t="s">
        <v>732</v>
      </c>
      <c r="B72" s="49" t="str">
        <f>VLOOKUP(A72,'MANO DE OBRA'!A8:D69,3,FALSE)</f>
        <v>Oficial (2)</v>
      </c>
      <c r="C72" s="47"/>
      <c r="D72" s="47"/>
      <c r="E72" s="47"/>
      <c r="F72" s="47"/>
      <c r="G72" s="47"/>
      <c r="H72" s="47"/>
      <c r="I72" s="247">
        <f>K72/J72*100</f>
        <v>115336.47958314378</v>
      </c>
      <c r="J72" s="248">
        <v>185</v>
      </c>
      <c r="K72" s="249">
        <f>VLOOKUP(A72,'MANO DE OBRA'!A8:D100,4,FALSE)</f>
        <v>213372.48722881597</v>
      </c>
      <c r="L72" s="50"/>
      <c r="M72" s="378">
        <v>12</v>
      </c>
      <c r="N72" s="345">
        <f>K72/M72</f>
        <v>17781.040602401332</v>
      </c>
    </row>
    <row r="73" spans="1:15">
      <c r="B73" s="49"/>
      <c r="C73" s="47"/>
      <c r="D73" s="47"/>
      <c r="E73" s="47"/>
      <c r="F73" s="47"/>
      <c r="G73" s="47"/>
      <c r="H73" s="47"/>
      <c r="I73" s="234"/>
      <c r="J73" s="252"/>
      <c r="K73" s="253"/>
      <c r="L73" s="50"/>
      <c r="M73" s="255"/>
      <c r="N73" s="251"/>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45"/>
    </row>
    <row r="77" spans="1:15" ht="15.75" thickBot="1">
      <c r="B77" s="765" t="s">
        <v>2072</v>
      </c>
      <c r="C77" s="766"/>
      <c r="D77" s="766"/>
      <c r="E77" s="766"/>
      <c r="F77" s="766"/>
      <c r="G77" s="766"/>
      <c r="H77" s="766"/>
      <c r="I77" s="766"/>
      <c r="J77" s="766"/>
      <c r="K77" s="766"/>
      <c r="L77" s="766"/>
      <c r="M77" s="767"/>
      <c r="N77" s="256">
        <f>SUM(N71:N76)</f>
        <v>59508.037269067994</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3520617.7015401064</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704123.54030802136</v>
      </c>
      <c r="M84" s="794"/>
      <c r="N84" s="51"/>
    </row>
    <row r="85" spans="1:14">
      <c r="B85" s="89" t="s">
        <v>2090</v>
      </c>
      <c r="C85" s="90"/>
      <c r="D85" s="90"/>
      <c r="E85" s="90"/>
      <c r="F85" s="90"/>
      <c r="G85" s="90"/>
      <c r="H85" s="90"/>
      <c r="I85" s="87"/>
      <c r="J85" s="88"/>
      <c r="K85" s="259">
        <v>0.05</v>
      </c>
      <c r="L85" s="793">
        <f>N79*K85</f>
        <v>176030.88507700534</v>
      </c>
      <c r="M85" s="794"/>
      <c r="N85" s="51"/>
    </row>
    <row r="86" spans="1:14" ht="15.75" thickBot="1">
      <c r="B86" s="91" t="s">
        <v>2091</v>
      </c>
      <c r="C86" s="92"/>
      <c r="D86" s="92"/>
      <c r="E86" s="92"/>
      <c r="F86" s="92"/>
      <c r="G86" s="92"/>
      <c r="H86" s="92"/>
      <c r="I86" s="93"/>
      <c r="J86" s="94"/>
      <c r="K86" s="260">
        <v>0.05</v>
      </c>
      <c r="L86" s="795">
        <f>N79*K86</f>
        <v>176030.88507700534</v>
      </c>
      <c r="M86" s="796"/>
      <c r="N86" s="51"/>
    </row>
    <row r="87" spans="1:14" ht="15.75" thickBot="1">
      <c r="B87" s="759" t="s">
        <v>2072</v>
      </c>
      <c r="C87" s="760"/>
      <c r="D87" s="760"/>
      <c r="E87" s="760"/>
      <c r="F87" s="760"/>
      <c r="G87" s="760"/>
      <c r="H87" s="760"/>
      <c r="I87" s="760"/>
      <c r="J87" s="760"/>
      <c r="K87" s="760"/>
      <c r="L87" s="760"/>
      <c r="M87" s="761"/>
      <c r="N87" s="52">
        <f>L84+L85+L86</f>
        <v>1056185.310462032</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4576803.0120021384</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ColWidth="11.42578125"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thickBot="1">
      <c r="B30" s="71" t="s">
        <v>1</v>
      </c>
      <c r="C30" s="768" t="s">
        <v>2063</v>
      </c>
      <c r="D30" s="769"/>
      <c r="E30" s="769"/>
      <c r="F30" s="769"/>
      <c r="G30" s="769"/>
      <c r="H30" s="769"/>
      <c r="I30" s="769"/>
      <c r="J30" s="72"/>
      <c r="K30" s="262"/>
      <c r="L30" s="770" t="s">
        <v>2065</v>
      </c>
      <c r="M30" s="771"/>
      <c r="N30" s="71" t="s">
        <v>2066</v>
      </c>
    </row>
    <row r="31" spans="1:14" ht="17.25" customHeight="1" thickBot="1">
      <c r="A31" t="s">
        <v>21</v>
      </c>
      <c r="B31" s="80" t="s">
        <v>428</v>
      </c>
      <c r="C31" s="81" t="s">
        <v>2233</v>
      </c>
      <c r="D31" s="82"/>
      <c r="E31" s="82"/>
      <c r="F31" s="82"/>
      <c r="G31" s="82"/>
      <c r="H31" s="82"/>
      <c r="I31" s="82"/>
      <c r="J31" s="82"/>
      <c r="K31" s="394"/>
      <c r="L31" s="261" t="s">
        <v>32</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957</v>
      </c>
      <c r="B36" s="772" t="str">
        <f>VLOOKUP(A36,EQUIPOS!A6:D154,3,FALSE)</f>
        <v>Motobomba de concreto</v>
      </c>
      <c r="C36" s="773"/>
      <c r="D36" s="773"/>
      <c r="E36" s="773"/>
      <c r="F36" s="773"/>
      <c r="G36" s="773"/>
      <c r="H36" s="774"/>
      <c r="I36" s="222"/>
      <c r="J36" s="223"/>
      <c r="K36" s="224">
        <f>VLOOKUP(A36,EQUIPOS!A6:D163,4,FALSE)</f>
        <v>90546.063237447466</v>
      </c>
      <c r="L36" s="225"/>
      <c r="M36" s="291">
        <v>2.5</v>
      </c>
      <c r="N36" s="227">
        <f>K36/M36</f>
        <v>36218.425294978988</v>
      </c>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c r="C41" s="780"/>
      <c r="D41" s="780"/>
      <c r="E41" s="38"/>
      <c r="F41" s="39"/>
      <c r="G41" s="39"/>
      <c r="H41" s="40"/>
      <c r="I41" s="36"/>
      <c r="J41" s="37"/>
      <c r="K41" s="234"/>
      <c r="L41" s="231"/>
      <c r="M41" s="351"/>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36218.425294978988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1086</v>
      </c>
      <c r="B48" s="43" t="str">
        <f>VLOOKUP(A48,MATERIALES!A5:D373,3,FALSE)</f>
        <v>Acero PDR-60</v>
      </c>
      <c r="C48" s="236"/>
      <c r="D48" s="236"/>
      <c r="E48" s="236"/>
      <c r="F48" s="236"/>
      <c r="G48" s="236"/>
      <c r="H48" s="236"/>
      <c r="I48" s="223"/>
      <c r="J48" s="200" t="str">
        <f>VLOOKUP(A48,MATERIALES!A4:D640,2,FALSE)</f>
        <v>kg</v>
      </c>
      <c r="K48" s="237">
        <v>46.758679657867084</v>
      </c>
      <c r="L48" s="222"/>
      <c r="M48" s="352">
        <f>VLOOKUP(A48,MATERIALES!A5:D396,4,FALSE)</f>
        <v>3713.4124761898465</v>
      </c>
      <c r="N48" s="227">
        <f>K48*M48</f>
        <v>173634.26441168803</v>
      </c>
    </row>
    <row r="49" spans="1:14">
      <c r="A49" s="108" t="s">
        <v>1280</v>
      </c>
      <c r="B49" s="43" t="str">
        <f>VLOOKUP(A49,MATERIALES!A6:D373,3,FALSE)</f>
        <v>Concreto Resistencia  21 (Mpa)</v>
      </c>
      <c r="C49" s="371"/>
      <c r="D49" s="371"/>
      <c r="E49" s="371"/>
      <c r="F49" s="371"/>
      <c r="G49" s="371"/>
      <c r="H49" s="371"/>
      <c r="I49" s="368"/>
      <c r="J49" s="200" t="str">
        <f>VLOOKUP(A49,MATERIALES!A5:D641,2,FALSE)</f>
        <v>m3</v>
      </c>
      <c r="K49" s="237">
        <v>0.66798113796952974</v>
      </c>
      <c r="L49" s="367"/>
      <c r="M49" s="352">
        <f>VLOOKUP(A49,MATERIALES!A6:D397,4,FALSE)</f>
        <v>478775.02933695097</v>
      </c>
      <c r="N49" s="227">
        <f>K49*M49</f>
        <v>319812.68892789149</v>
      </c>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A52" s="108"/>
      <c r="B52" s="43"/>
      <c r="C52" s="371"/>
      <c r="D52" s="371"/>
      <c r="E52" s="371"/>
      <c r="F52" s="371"/>
      <c r="G52" s="371"/>
      <c r="H52" s="371"/>
      <c r="I52" s="371"/>
      <c r="J52" s="266"/>
      <c r="K52" s="347"/>
      <c r="L52" s="367"/>
      <c r="M52" s="352"/>
      <c r="N52" s="227"/>
    </row>
    <row r="53" spans="1:14">
      <c r="A53" s="108"/>
      <c r="B53" s="43"/>
      <c r="C53" s="371"/>
      <c r="D53" s="371"/>
      <c r="E53" s="371"/>
      <c r="F53" s="371"/>
      <c r="G53" s="371"/>
      <c r="H53" s="371"/>
      <c r="I53" s="371"/>
      <c r="J53" s="266"/>
      <c r="K53" s="347"/>
      <c r="L53" s="367"/>
      <c r="M53" s="352"/>
      <c r="N53" s="227"/>
    </row>
    <row r="54" spans="1:14" ht="15.75" thickBot="1">
      <c r="B54" s="43"/>
      <c r="C54" s="265"/>
      <c r="D54" s="265"/>
      <c r="E54" s="265"/>
      <c r="F54" s="265"/>
      <c r="G54" s="265"/>
      <c r="H54" s="265"/>
      <c r="I54" s="265"/>
      <c r="J54" s="381"/>
      <c r="K54" s="124"/>
      <c r="L54" s="280"/>
      <c r="M54" s="352"/>
      <c r="N54" s="227"/>
    </row>
    <row r="55" spans="1:14" ht="15.75" thickBot="1">
      <c r="B55" s="759" t="s">
        <v>2072</v>
      </c>
      <c r="C55" s="760"/>
      <c r="D55" s="760"/>
      <c r="E55" s="760"/>
      <c r="F55" s="760"/>
      <c r="G55" s="760"/>
      <c r="H55" s="760"/>
      <c r="I55" s="760"/>
      <c r="J55" s="760"/>
      <c r="K55" s="760"/>
      <c r="L55" s="760"/>
      <c r="M55" s="761"/>
      <c r="N55" s="344">
        <f>SUM(N48:N54)</f>
        <v>493446.95333957952</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A60" t="s">
        <v>1867</v>
      </c>
      <c r="B60" s="46" t="str">
        <f>VLOOKUP(A60,TRANSPORTE!A2:D117,3,FALSE)</f>
        <v>Transporte de material de excavación</v>
      </c>
      <c r="C60" s="272"/>
      <c r="D60" s="272"/>
      <c r="E60" s="272"/>
      <c r="F60" s="272"/>
      <c r="G60" s="272"/>
      <c r="H60" s="266" t="s">
        <v>1038</v>
      </c>
      <c r="I60" s="234">
        <v>0.86837547936038872</v>
      </c>
      <c r="J60" s="241">
        <v>1</v>
      </c>
      <c r="K60" s="234">
        <f>I60*J60</f>
        <v>0.86837547936038872</v>
      </c>
      <c r="L60" s="763">
        <f>VLOOKUP(A60,TRANSPORTE!A2:D117,4,FALSE)</f>
        <v>1355.0479121462611</v>
      </c>
      <c r="M60" s="764"/>
      <c r="N60" s="242">
        <f>K60*L60</f>
        <v>1176.6903802663035</v>
      </c>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f>N60+N61+N62+N63+N64</f>
        <v>1176.6903802663035</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788"/>
      <c r="N70" s="98" t="s">
        <v>2071</v>
      </c>
    </row>
    <row r="71" spans="1:15">
      <c r="A71" s="141"/>
      <c r="B71" s="49"/>
      <c r="C71" s="47"/>
      <c r="D71" s="47"/>
      <c r="E71" s="47"/>
      <c r="F71" s="47"/>
      <c r="G71" s="47"/>
      <c r="H71" s="47"/>
      <c r="I71" s="247"/>
      <c r="J71" s="248"/>
      <c r="K71" s="249"/>
      <c r="L71" s="50"/>
      <c r="M71" s="380"/>
      <c r="N71" s="345"/>
      <c r="O71" s="106"/>
    </row>
    <row r="72" spans="1:15">
      <c r="A72" s="141"/>
      <c r="B72" s="49"/>
      <c r="C72" s="47"/>
      <c r="D72" s="47"/>
      <c r="E72" s="47"/>
      <c r="F72" s="47"/>
      <c r="G72" s="47"/>
      <c r="H72" s="47"/>
      <c r="I72" s="247"/>
      <c r="J72" s="248"/>
      <c r="K72" s="249"/>
      <c r="L72" s="50"/>
      <c r="M72" s="378"/>
      <c r="N72" s="345"/>
    </row>
    <row r="73" spans="1:15">
      <c r="B73" s="49"/>
      <c r="C73" s="47"/>
      <c r="D73" s="47"/>
      <c r="E73" s="47"/>
      <c r="F73" s="47"/>
      <c r="G73" s="47"/>
      <c r="H73" s="47"/>
      <c r="I73" s="234"/>
      <c r="J73" s="252"/>
      <c r="K73" s="253"/>
      <c r="L73" s="50"/>
      <c r="M73" s="255"/>
      <c r="N73" s="251"/>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125"/>
    </row>
    <row r="77" spans="1:15" ht="15.75" thickBot="1">
      <c r="B77" s="765" t="s">
        <v>2072</v>
      </c>
      <c r="C77" s="766"/>
      <c r="D77" s="766"/>
      <c r="E77" s="766"/>
      <c r="F77" s="766"/>
      <c r="G77" s="766"/>
      <c r="H77" s="766"/>
      <c r="I77" s="766"/>
      <c r="J77" s="766"/>
      <c r="K77" s="766"/>
      <c r="L77" s="766"/>
      <c r="M77" s="767"/>
      <c r="N77" s="401"/>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530842.06901482481</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106168.41380296496</v>
      </c>
      <c r="M84" s="794"/>
      <c r="N84" s="51"/>
    </row>
    <row r="85" spans="1:14">
      <c r="B85" s="89" t="s">
        <v>2090</v>
      </c>
      <c r="C85" s="90"/>
      <c r="D85" s="90"/>
      <c r="E85" s="90"/>
      <c r="F85" s="90"/>
      <c r="G85" s="90"/>
      <c r="H85" s="90"/>
      <c r="I85" s="87"/>
      <c r="J85" s="88"/>
      <c r="K85" s="259">
        <v>0.05</v>
      </c>
      <c r="L85" s="793">
        <f>N79*K85</f>
        <v>26542.103450741241</v>
      </c>
      <c r="M85" s="794"/>
      <c r="N85" s="51"/>
    </row>
    <row r="86" spans="1:14" ht="15.75" thickBot="1">
      <c r="B86" s="91" t="s">
        <v>2091</v>
      </c>
      <c r="C86" s="92"/>
      <c r="D86" s="92"/>
      <c r="E86" s="92"/>
      <c r="F86" s="92"/>
      <c r="G86" s="92"/>
      <c r="H86" s="92"/>
      <c r="I86" s="93"/>
      <c r="J86" s="94"/>
      <c r="K86" s="260">
        <v>0.05</v>
      </c>
      <c r="L86" s="795">
        <f>N79*K86</f>
        <v>26542.103450741241</v>
      </c>
      <c r="M86" s="796"/>
      <c r="N86" s="51"/>
    </row>
    <row r="87" spans="1:14" ht="15.75" thickBot="1">
      <c r="B87" s="759" t="s">
        <v>2072</v>
      </c>
      <c r="C87" s="760"/>
      <c r="D87" s="760"/>
      <c r="E87" s="760"/>
      <c r="F87" s="760"/>
      <c r="G87" s="760"/>
      <c r="H87" s="760"/>
      <c r="I87" s="760"/>
      <c r="J87" s="760"/>
      <c r="K87" s="760"/>
      <c r="L87" s="760"/>
      <c r="M87" s="761"/>
      <c r="N87" s="52">
        <f>L84+L85+L86</f>
        <v>159252.62070444744</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690094.68971927231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67" zoomScale="77" zoomScaleNormal="77" workbookViewId="0">
      <selection activeCell="A64" sqref="A64"/>
    </sheetView>
  </sheetViews>
  <sheetFormatPr baseColWidth="10" defaultColWidth="11.42578125"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thickBot="1">
      <c r="B30" s="71" t="s">
        <v>1</v>
      </c>
      <c r="C30" s="768" t="s">
        <v>2063</v>
      </c>
      <c r="D30" s="769"/>
      <c r="E30" s="769"/>
      <c r="F30" s="769"/>
      <c r="G30" s="769"/>
      <c r="H30" s="769"/>
      <c r="I30" s="769"/>
      <c r="J30" s="72"/>
      <c r="K30" s="262"/>
      <c r="L30" s="770" t="s">
        <v>2065</v>
      </c>
      <c r="M30" s="771"/>
      <c r="N30" s="71" t="s">
        <v>2066</v>
      </c>
    </row>
    <row r="31" spans="1:14" ht="21.75" customHeight="1" thickBot="1">
      <c r="A31" t="s">
        <v>21</v>
      </c>
      <c r="B31" s="80" t="s">
        <v>430</v>
      </c>
      <c r="C31" s="81" t="s">
        <v>2234</v>
      </c>
      <c r="D31" s="82"/>
      <c r="E31" s="82"/>
      <c r="F31" s="82"/>
      <c r="G31" s="82"/>
      <c r="H31" s="82"/>
      <c r="I31" s="82"/>
      <c r="J31" s="82"/>
      <c r="K31" s="394"/>
      <c r="L31" s="261" t="s">
        <v>2065</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791</v>
      </c>
      <c r="B36" s="772" t="str">
        <f>VLOOKUP(A36,EQUIPOS!A6:D154,3,FALSE)</f>
        <v>Bomba eléctrica para accionar la celda</v>
      </c>
      <c r="C36" s="773"/>
      <c r="D36" s="773"/>
      <c r="E36" s="773"/>
      <c r="F36" s="773"/>
      <c r="G36" s="773"/>
      <c r="H36" s="774"/>
      <c r="I36" s="222"/>
      <c r="J36" s="223"/>
      <c r="K36" s="224">
        <f>VLOOKUP(A36,EQUIPOS!A6:D163,4,FALSE)</f>
        <v>68472.102906226122</v>
      </c>
      <c r="L36" s="225"/>
      <c r="M36" s="226">
        <v>0.01</v>
      </c>
      <c r="N36" s="227">
        <f t="shared" ref="N36:N41" si="0">K36/M36</f>
        <v>6847210.2906226125</v>
      </c>
    </row>
    <row r="37" spans="1:14">
      <c r="A37" s="113" t="s">
        <v>867</v>
      </c>
      <c r="B37" s="772" t="str">
        <f>VLOOKUP(A37,EQUIPOS!A7:D154,3,FALSE)</f>
        <v>Equipo de acarreo interno</v>
      </c>
      <c r="C37" s="773"/>
      <c r="D37" s="773"/>
      <c r="E37" s="773"/>
      <c r="F37" s="773"/>
      <c r="G37" s="773"/>
      <c r="H37" s="774"/>
      <c r="I37" s="367"/>
      <c r="J37" s="368"/>
      <c r="K37" s="224">
        <f>VLOOKUP(A37,EQUIPOS!A7:D164,4,FALSE)</f>
        <v>36839.83234980901</v>
      </c>
      <c r="L37" s="290"/>
      <c r="M37" s="291">
        <v>0.05</v>
      </c>
      <c r="N37" s="227">
        <f t="shared" si="0"/>
        <v>736796.64699618018</v>
      </c>
    </row>
    <row r="38" spans="1:14">
      <c r="A38" s="113" t="s">
        <v>875</v>
      </c>
      <c r="B38" s="772" t="str">
        <f>VLOOKUP(A38,EQUIPOS!A8:D154,3,FALSE)</f>
        <v>Equipo de oxigeno y soldadura</v>
      </c>
      <c r="C38" s="773"/>
      <c r="D38" s="773"/>
      <c r="E38" s="773"/>
      <c r="F38" s="773"/>
      <c r="G38" s="773"/>
      <c r="H38" s="774"/>
      <c r="I38" s="367"/>
      <c r="J38" s="368"/>
      <c r="K38" s="384">
        <f>VLOOKUP(A38,EQUIPOS!A8:D165,4,FALSE)</f>
        <v>11119.149596789221</v>
      </c>
      <c r="L38" s="290"/>
      <c r="M38" s="291">
        <v>0.01</v>
      </c>
      <c r="N38" s="227">
        <f t="shared" si="0"/>
        <v>1111914.9596789221</v>
      </c>
    </row>
    <row r="39" spans="1:14">
      <c r="A39" s="113" t="s">
        <v>937</v>
      </c>
      <c r="B39" s="772" t="str">
        <f>VLOOKUP(A39,EQUIPOS!A9:D154,3,FALSE)</f>
        <v>Grúa telescópica de 50 Ton.</v>
      </c>
      <c r="C39" s="773"/>
      <c r="D39" s="773"/>
      <c r="E39" s="773"/>
      <c r="F39" s="773"/>
      <c r="G39" s="773"/>
      <c r="H39" s="774"/>
      <c r="I39" s="367"/>
      <c r="J39" s="368"/>
      <c r="K39" s="384">
        <f>VLOOKUP(A39,EQUIPOS!A9:D166,4,FALSE)</f>
        <v>322771.5707016337</v>
      </c>
      <c r="L39" s="290"/>
      <c r="M39" s="291">
        <v>0.04</v>
      </c>
      <c r="N39" s="227">
        <f t="shared" si="0"/>
        <v>8069289.2675408423</v>
      </c>
    </row>
    <row r="40" spans="1:14">
      <c r="A40" s="113" t="s">
        <v>941</v>
      </c>
      <c r="B40" s="772" t="str">
        <f>VLOOKUP(A40,EQUIPOS!A10:D154,3,FALSE)</f>
        <v>Manómetro cable de acero para bajar la celda</v>
      </c>
      <c r="C40" s="773"/>
      <c r="D40" s="773"/>
      <c r="E40" s="773"/>
      <c r="F40" s="773"/>
      <c r="G40" s="773"/>
      <c r="H40" s="774"/>
      <c r="I40" s="367"/>
      <c r="J40" s="368"/>
      <c r="K40" s="384">
        <f>VLOOKUP(A40,EQUIPOS!A10:D167,4,FALSE)</f>
        <v>1714337.7340817698</v>
      </c>
      <c r="L40" s="290"/>
      <c r="M40" s="291">
        <v>1</v>
      </c>
      <c r="N40" s="227">
        <f t="shared" si="0"/>
        <v>1714337.7340817698</v>
      </c>
    </row>
    <row r="41" spans="1:14">
      <c r="A41" s="113" t="s">
        <v>1011</v>
      </c>
      <c r="B41" s="772" t="str">
        <f>VLOOKUP(A41,EQUIPOS!A11:D155,3,FALSE)</f>
        <v xml:space="preserve">Retroexcavadora sobre llantas JD 410
</v>
      </c>
      <c r="C41" s="773"/>
      <c r="D41" s="773"/>
      <c r="E41" s="773"/>
      <c r="F41" s="773"/>
      <c r="G41" s="773"/>
      <c r="H41" s="774"/>
      <c r="I41" s="367"/>
      <c r="J41" s="368"/>
      <c r="K41" s="384">
        <f>VLOOKUP(A41,EQUIPOS!A11:D168,4,FALSE)</f>
        <v>121733.73206039336</v>
      </c>
      <c r="L41" s="290"/>
      <c r="M41" s="291">
        <v>0.2</v>
      </c>
      <c r="N41" s="227">
        <f t="shared" si="0"/>
        <v>608668.66030196683</v>
      </c>
    </row>
    <row r="42" spans="1:14">
      <c r="A42" s="113"/>
      <c r="B42" s="772"/>
      <c r="C42" s="773"/>
      <c r="D42" s="773"/>
      <c r="E42" s="773"/>
      <c r="F42" s="773"/>
      <c r="G42" s="773"/>
      <c r="H42" s="774"/>
      <c r="I42" s="283"/>
      <c r="J42" s="285"/>
      <c r="K42" s="384"/>
      <c r="L42" s="369"/>
      <c r="M42" s="370"/>
      <c r="N42" s="227"/>
    </row>
    <row r="43" spans="1:14">
      <c r="B43" s="772"/>
      <c r="C43" s="773"/>
      <c r="D43" s="773"/>
      <c r="E43" s="773"/>
      <c r="F43" s="773"/>
      <c r="G43" s="773"/>
      <c r="H43" s="774"/>
      <c r="I43" s="36"/>
      <c r="J43" s="37"/>
      <c r="K43" s="384"/>
      <c r="L43" s="231"/>
      <c r="M43" s="232"/>
      <c r="N43" s="227"/>
    </row>
    <row r="44" spans="1:14">
      <c r="B44" s="275"/>
      <c r="C44" s="276"/>
      <c r="D44" s="276"/>
      <c r="E44" s="276"/>
      <c r="F44" s="278"/>
      <c r="G44" s="278"/>
      <c r="H44" s="123"/>
      <c r="I44" s="36"/>
      <c r="J44" s="37"/>
      <c r="K44" s="384"/>
      <c r="L44" s="231"/>
      <c r="M44" s="232"/>
      <c r="N44" s="228"/>
    </row>
    <row r="45" spans="1:14">
      <c r="B45" s="779" t="s">
        <v>2105</v>
      </c>
      <c r="C45" s="780"/>
      <c r="D45" s="780"/>
      <c r="E45" s="38"/>
      <c r="F45" s="39"/>
      <c r="G45" s="39"/>
      <c r="H45" s="40"/>
      <c r="I45" s="36"/>
      <c r="J45" s="37"/>
      <c r="K45" s="234"/>
      <c r="L45" s="231"/>
      <c r="M45" s="351">
        <v>0.1</v>
      </c>
      <c r="N45" s="295">
        <f>N86*M45</f>
        <v>69985.517413614798</v>
      </c>
    </row>
    <row r="46" spans="1:14" ht="15.75" thickBot="1">
      <c r="B46" s="772"/>
      <c r="C46" s="773"/>
      <c r="D46" s="773"/>
      <c r="E46" s="773"/>
      <c r="F46" s="773"/>
      <c r="G46" s="773"/>
      <c r="H46" s="774"/>
      <c r="I46" s="781"/>
      <c r="J46" s="782"/>
      <c r="K46" s="41"/>
      <c r="L46" s="783"/>
      <c r="M46" s="784"/>
      <c r="N46" s="105"/>
    </row>
    <row r="47" spans="1:14" ht="15.75" thickBot="1">
      <c r="B47" s="759" t="s">
        <v>2072</v>
      </c>
      <c r="C47" s="760"/>
      <c r="D47" s="760"/>
      <c r="E47" s="760"/>
      <c r="F47" s="760"/>
      <c r="G47" s="760"/>
      <c r="H47" s="760"/>
      <c r="I47" s="760"/>
      <c r="J47" s="760"/>
      <c r="K47" s="760"/>
      <c r="L47" s="760"/>
      <c r="M47" s="761"/>
      <c r="N47" s="361">
        <f>SUM(N36:N45)</f>
        <v>19158203.076635912</v>
      </c>
    </row>
    <row r="48" spans="1:14">
      <c r="B48" s="235"/>
      <c r="C48" s="34"/>
      <c r="D48" s="34"/>
      <c r="E48" s="34"/>
      <c r="F48" s="34"/>
      <c r="G48" s="34"/>
      <c r="H48" s="34"/>
      <c r="I48" s="34"/>
      <c r="J48" s="34"/>
      <c r="K48" s="34"/>
      <c r="L48" s="34"/>
      <c r="M48" s="34"/>
      <c r="N48" s="35"/>
    </row>
    <row r="49" spans="1:17">
      <c r="B49" s="64" t="s">
        <v>2073</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750" t="s">
        <v>2063</v>
      </c>
      <c r="C51" s="751"/>
      <c r="D51" s="751"/>
      <c r="E51" s="751"/>
      <c r="F51" s="751"/>
      <c r="G51" s="751"/>
      <c r="H51" s="751"/>
      <c r="I51" s="752"/>
      <c r="J51" s="270" t="s">
        <v>2065</v>
      </c>
      <c r="K51" s="85" t="s">
        <v>2066</v>
      </c>
      <c r="L51" s="753" t="s">
        <v>2074</v>
      </c>
      <c r="M51" s="752"/>
      <c r="N51" s="86" t="s">
        <v>2071</v>
      </c>
    </row>
    <row r="52" spans="1:17">
      <c r="A52" s="108" t="s">
        <v>1214</v>
      </c>
      <c r="B52" s="43" t="str">
        <f>VLOOKUP(A52,MATERIALES!A5:D373,3,FALSE)</f>
        <v>Celda especial de carga</v>
      </c>
      <c r="C52" s="236"/>
      <c r="D52" s="236"/>
      <c r="E52" s="236"/>
      <c r="F52" s="236"/>
      <c r="G52" s="236"/>
      <c r="H52" s="236"/>
      <c r="I52" s="236"/>
      <c r="J52" s="266" t="str">
        <f>VLOOKUP(A52,MATERIALES!A6:D644,2,FALSE)</f>
        <v>u</v>
      </c>
      <c r="K52" s="237">
        <v>1</v>
      </c>
      <c r="L52" s="222"/>
      <c r="M52" s="352">
        <f>VLOOKUP(A52,MATERIALES!A5:D396,4,FALSE)</f>
        <v>24788702.769950572</v>
      </c>
      <c r="N52" s="227">
        <f t="shared" ref="N52:N57" si="1">K52*M52</f>
        <v>24788702.769950572</v>
      </c>
    </row>
    <row r="53" spans="1:17">
      <c r="A53" s="108" t="s">
        <v>1480</v>
      </c>
      <c r="B53" s="43" t="str">
        <f>VLOOKUP(A53,MATERIALES!A6:D373,3,FALSE)</f>
        <v>Manguera de alta presión</v>
      </c>
      <c r="C53" s="371"/>
      <c r="D53" s="371"/>
      <c r="E53" s="371"/>
      <c r="F53" s="371"/>
      <c r="G53" s="371"/>
      <c r="H53" s="371"/>
      <c r="I53" s="371"/>
      <c r="J53" s="267" t="str">
        <f>VLOOKUP(A53,MATERIALES!A7:D645,2,FALSE)</f>
        <v>m</v>
      </c>
      <c r="K53" s="347">
        <v>30</v>
      </c>
      <c r="L53" s="367"/>
      <c r="M53" s="352">
        <f>VLOOKUP(A53,MATERIALES!A6:D397,4,FALSE)</f>
        <v>85178.756442948041</v>
      </c>
      <c r="N53" s="227">
        <f t="shared" si="1"/>
        <v>2555362.6932884413</v>
      </c>
    </row>
    <row r="54" spans="1:17">
      <c r="A54" s="108" t="s">
        <v>1750</v>
      </c>
      <c r="B54" s="43" t="str">
        <f>VLOOKUP(A54,MATERIALES!A6:D373,3,FALSE)</f>
        <v>Transductores electrónicos (incluye cables, protección contra el concreto y panel de lectura)</v>
      </c>
      <c r="C54" s="371"/>
      <c r="D54" s="371"/>
      <c r="E54" s="371"/>
      <c r="F54" s="371"/>
      <c r="G54" s="371"/>
      <c r="H54" s="371"/>
      <c r="I54" s="371"/>
      <c r="J54" s="267" t="str">
        <f>VLOOKUP(A54,MATERIALES!A8:D646,2,FALSE)</f>
        <v>u</v>
      </c>
      <c r="K54" s="347">
        <v>2</v>
      </c>
      <c r="L54" s="367"/>
      <c r="M54" s="352">
        <f>VLOOKUP(A54,MATERIALES!A6:D398,4,FALSE)</f>
        <v>1639207.0740226379</v>
      </c>
      <c r="N54" s="227">
        <f t="shared" si="1"/>
        <v>3278414.1480452758</v>
      </c>
      <c r="Q54" s="106"/>
    </row>
    <row r="55" spans="1:17">
      <c r="A55" s="108" t="s">
        <v>1754</v>
      </c>
      <c r="B55" s="43" t="str">
        <f>VLOOKUP(A55,MATERIALES!A6:D373,3,FALSE)</f>
        <v>Transductores mecánicos (incluye cables, protección contra el concreto y panel de lectura)</v>
      </c>
      <c r="C55" s="371"/>
      <c r="D55" s="371"/>
      <c r="E55" s="371"/>
      <c r="F55" s="371"/>
      <c r="G55" s="371"/>
      <c r="H55" s="371"/>
      <c r="I55" s="371"/>
      <c r="J55" s="267" t="str">
        <f>VLOOKUP(A55,MATERIALES!A9:D647,2,FALSE)</f>
        <v>u</v>
      </c>
      <c r="K55" s="347">
        <v>5</v>
      </c>
      <c r="L55" s="367"/>
      <c r="M55" s="352">
        <f>VLOOKUP(A55,MATERIALES!A6:D399,4,FALSE)</f>
        <v>1011737.8714729428</v>
      </c>
      <c r="N55" s="227">
        <f t="shared" si="1"/>
        <v>5058689.3573647141</v>
      </c>
    </row>
    <row r="56" spans="1:17">
      <c r="A56" s="108" t="s">
        <v>1798</v>
      </c>
      <c r="B56" s="43" t="str">
        <f>VLOOKUP(A56,MATERIALES!A7:D373,3,FALSE)</f>
        <v>Tubo metálico de alta resistencia</v>
      </c>
      <c r="C56" s="371"/>
      <c r="D56" s="371"/>
      <c r="E56" s="371"/>
      <c r="F56" s="371"/>
      <c r="G56" s="371"/>
      <c r="H56" s="371"/>
      <c r="I56" s="371"/>
      <c r="J56" s="267" t="str">
        <f>VLOOKUP(A56,MATERIALES!A10:D648,2,FALSE)</f>
        <v>m</v>
      </c>
      <c r="K56" s="347">
        <v>60</v>
      </c>
      <c r="L56" s="367"/>
      <c r="M56" s="352">
        <f>VLOOKUP(A56,MATERIALES!A7:D400,4,FALSE)</f>
        <v>78597.917017761079</v>
      </c>
      <c r="N56" s="227">
        <f t="shared" si="1"/>
        <v>4715875.0210656645</v>
      </c>
    </row>
    <row r="57" spans="1:17">
      <c r="A57" s="108" t="s">
        <v>1808</v>
      </c>
      <c r="B57" s="43" t="str">
        <f>VLOOKUP(A57,MATERIALES!A8:D373,3,FALSE)</f>
        <v>Uniones especiales de alta resistencia para tubería</v>
      </c>
      <c r="C57" s="371"/>
      <c r="D57" s="371"/>
      <c r="E57" s="371"/>
      <c r="F57" s="371"/>
      <c r="G57" s="371"/>
      <c r="H57" s="371"/>
      <c r="I57" s="371"/>
      <c r="J57" s="267" t="str">
        <f>VLOOKUP(A57,MATERIALES!A11:D649,2,FALSE)</f>
        <v>u</v>
      </c>
      <c r="K57" s="347">
        <v>12</v>
      </c>
      <c r="L57" s="367"/>
      <c r="M57" s="352">
        <f>VLOOKUP(A57,MATERIALES!A8:D401,4,FALSE)</f>
        <v>45941.154403462351</v>
      </c>
      <c r="N57" s="227">
        <f t="shared" si="1"/>
        <v>551293.85284154816</v>
      </c>
    </row>
    <row r="58" spans="1:17">
      <c r="A58" s="108"/>
      <c r="B58" s="43"/>
      <c r="C58" s="371"/>
      <c r="D58" s="371"/>
      <c r="E58" s="371"/>
      <c r="F58" s="371"/>
      <c r="G58" s="371"/>
      <c r="H58" s="371"/>
      <c r="I58" s="371"/>
      <c r="J58" s="266"/>
      <c r="K58" s="347"/>
      <c r="L58" s="367"/>
      <c r="M58" s="352"/>
      <c r="N58" s="227"/>
    </row>
    <row r="59" spans="1:17">
      <c r="A59" s="108"/>
      <c r="B59" s="43"/>
      <c r="C59" s="371"/>
      <c r="D59" s="371"/>
      <c r="E59" s="371"/>
      <c r="F59" s="371"/>
      <c r="G59" s="371"/>
      <c r="H59" s="371"/>
      <c r="I59" s="371"/>
      <c r="J59" s="266"/>
      <c r="K59" s="347"/>
      <c r="L59" s="367"/>
      <c r="M59" s="352"/>
      <c r="N59" s="227"/>
    </row>
    <row r="60" spans="1:17">
      <c r="A60" s="108"/>
      <c r="B60" s="43"/>
      <c r="C60" s="371"/>
      <c r="D60" s="371"/>
      <c r="E60" s="371"/>
      <c r="F60" s="371"/>
      <c r="G60" s="371"/>
      <c r="H60" s="371"/>
      <c r="I60" s="371"/>
      <c r="J60" s="266"/>
      <c r="K60" s="347"/>
      <c r="L60" s="367"/>
      <c r="M60" s="352"/>
      <c r="N60" s="227"/>
    </row>
    <row r="61" spans="1:17">
      <c r="A61" s="108"/>
      <c r="B61" s="43"/>
      <c r="C61" s="371"/>
      <c r="D61" s="371"/>
      <c r="E61" s="371"/>
      <c r="F61" s="371"/>
      <c r="G61" s="371"/>
      <c r="H61" s="371"/>
      <c r="I61" s="371"/>
      <c r="J61" s="266"/>
      <c r="K61" s="347"/>
      <c r="L61" s="367"/>
      <c r="M61" s="352"/>
      <c r="N61" s="227"/>
    </row>
    <row r="62" spans="1:17" ht="15.75" thickBot="1">
      <c r="B62" s="43"/>
      <c r="C62" s="265"/>
      <c r="D62" s="265"/>
      <c r="E62" s="265"/>
      <c r="F62" s="265"/>
      <c r="G62" s="265"/>
      <c r="H62" s="265"/>
      <c r="I62" s="265"/>
      <c r="J62" s="381"/>
      <c r="K62" s="124"/>
      <c r="L62" s="280"/>
      <c r="M62" s="352"/>
      <c r="N62" s="227"/>
    </row>
    <row r="63" spans="1:17" ht="15.75" thickBot="1">
      <c r="B63" s="759" t="s">
        <v>2072</v>
      </c>
      <c r="C63" s="760"/>
      <c r="D63" s="760"/>
      <c r="E63" s="760"/>
      <c r="F63" s="760"/>
      <c r="G63" s="760"/>
      <c r="H63" s="760"/>
      <c r="I63" s="760"/>
      <c r="J63" s="760"/>
      <c r="K63" s="760"/>
      <c r="L63" s="760"/>
      <c r="M63" s="761"/>
      <c r="N63" s="344">
        <f>SUM(N52:N62)</f>
        <v>40948337.842556216</v>
      </c>
    </row>
    <row r="64" spans="1:17">
      <c r="B64" s="33"/>
      <c r="C64" s="34"/>
      <c r="D64" s="34"/>
      <c r="E64" s="34"/>
      <c r="F64" s="34"/>
      <c r="G64" s="34"/>
      <c r="H64" s="34"/>
      <c r="I64" s="34"/>
      <c r="J64" s="34"/>
      <c r="K64" s="34"/>
      <c r="L64" s="34"/>
      <c r="M64" s="34"/>
      <c r="N64" s="35"/>
    </row>
    <row r="65" spans="1:15">
      <c r="B65" s="64" t="s">
        <v>2075</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268" t="s">
        <v>2076</v>
      </c>
      <c r="C67" s="269"/>
      <c r="D67" s="269"/>
      <c r="E67" s="269"/>
      <c r="F67" s="269"/>
      <c r="G67" s="269"/>
      <c r="H67" s="73" t="s">
        <v>2065</v>
      </c>
      <c r="I67" s="74" t="s">
        <v>2077</v>
      </c>
      <c r="J67" s="75" t="s">
        <v>2106</v>
      </c>
      <c r="K67" s="73" t="s">
        <v>2107</v>
      </c>
      <c r="L67" s="762" t="s">
        <v>2080</v>
      </c>
      <c r="M67" s="735"/>
      <c r="N67" s="76" t="s">
        <v>2071</v>
      </c>
    </row>
    <row r="68" spans="1:15">
      <c r="A68" t="s">
        <v>2028</v>
      </c>
      <c r="B68" s="46" t="str">
        <f>VLOOKUP(A68,TRANSPORTE!A5:D117,3,FALSE)</f>
        <v>Transporte de tubos. celdas, etc.</v>
      </c>
      <c r="C68" s="272"/>
      <c r="D68" s="272"/>
      <c r="E68" s="272"/>
      <c r="F68" s="272"/>
      <c r="G68" s="272"/>
      <c r="H68" s="266" t="s">
        <v>2122</v>
      </c>
      <c r="I68" s="234">
        <v>1</v>
      </c>
      <c r="J68" s="241">
        <v>1</v>
      </c>
      <c r="K68" s="234">
        <f>I68*J68</f>
        <v>1</v>
      </c>
      <c r="L68" s="763">
        <f>VLOOKUP(A68,TRANSPORTE!A5:D117,4,FALSE)</f>
        <v>844989.62863145757</v>
      </c>
      <c r="M68" s="764"/>
      <c r="N68" s="242">
        <f>K68*L68</f>
        <v>844989.62863145757</v>
      </c>
    </row>
    <row r="69" spans="1:15">
      <c r="A69" t="s">
        <v>1988</v>
      </c>
      <c r="B69" s="46" t="str">
        <f>VLOOKUP(A69,TRANSPORTE!A5:D117,3,FALSE)</f>
        <v>Pasajes aéreos</v>
      </c>
      <c r="C69" s="47"/>
      <c r="D69" s="47"/>
      <c r="E69" s="47"/>
      <c r="F69" s="47"/>
      <c r="G69" s="47"/>
      <c r="H69" s="266" t="s">
        <v>2065</v>
      </c>
      <c r="I69" s="234">
        <v>3</v>
      </c>
      <c r="J69" s="241">
        <v>1</v>
      </c>
      <c r="K69" s="234">
        <f>I69*J69</f>
        <v>3</v>
      </c>
      <c r="L69" s="763">
        <f>VLOOKUP(A69,TRANSPORTE!A5:D117,4,FALSE)</f>
        <v>410760.96773262921</v>
      </c>
      <c r="M69" s="764"/>
      <c r="N69" s="242">
        <f>K69*L69</f>
        <v>1232282.9031978876</v>
      </c>
    </row>
    <row r="70" spans="1:15">
      <c r="B70" s="46"/>
      <c r="C70" s="47"/>
      <c r="D70" s="47"/>
      <c r="E70" s="47"/>
      <c r="F70" s="47"/>
      <c r="G70" s="47"/>
      <c r="H70" s="266"/>
      <c r="I70" s="234"/>
      <c r="J70" s="241"/>
      <c r="K70" s="234"/>
      <c r="L70" s="763"/>
      <c r="M70" s="764"/>
      <c r="N70" s="242"/>
    </row>
    <row r="71" spans="1:15">
      <c r="B71" s="46"/>
      <c r="C71" s="47"/>
      <c r="D71" s="47"/>
      <c r="E71" s="47"/>
      <c r="F71" s="47"/>
      <c r="G71" s="47"/>
      <c r="H71" s="266"/>
      <c r="I71" s="234"/>
      <c r="J71" s="241"/>
      <c r="K71" s="234"/>
      <c r="L71" s="763"/>
      <c r="M71" s="764"/>
      <c r="N71" s="242"/>
    </row>
    <row r="72" spans="1:15">
      <c r="B72" s="46"/>
      <c r="C72" s="47"/>
      <c r="D72" s="47"/>
      <c r="E72" s="47"/>
      <c r="F72" s="47"/>
      <c r="G72" s="47"/>
      <c r="H72" s="243"/>
      <c r="I72" s="234"/>
      <c r="J72" s="234"/>
      <c r="K72" s="234"/>
      <c r="L72" s="244"/>
      <c r="M72" s="245"/>
      <c r="N72" s="246"/>
    </row>
    <row r="73" spans="1:15" ht="15.75" thickBot="1">
      <c r="B73" s="264"/>
      <c r="C73" s="265"/>
      <c r="D73" s="265"/>
      <c r="E73" s="265"/>
      <c r="F73" s="265"/>
      <c r="G73" s="265"/>
      <c r="H73" s="48"/>
      <c r="I73" s="124"/>
      <c r="J73" s="124"/>
      <c r="K73" s="124"/>
      <c r="L73" s="748"/>
      <c r="M73" s="749"/>
      <c r="N73" s="125"/>
    </row>
    <row r="74" spans="1:15" ht="15.75" thickBot="1">
      <c r="B74" s="765" t="s">
        <v>2072</v>
      </c>
      <c r="C74" s="766"/>
      <c r="D74" s="766"/>
      <c r="E74" s="766"/>
      <c r="F74" s="766"/>
      <c r="G74" s="766"/>
      <c r="H74" s="766"/>
      <c r="I74" s="766"/>
      <c r="J74" s="766"/>
      <c r="K74" s="766"/>
      <c r="L74" s="766"/>
      <c r="M74" s="767"/>
      <c r="N74" s="104">
        <f>N68+N69+N70+N71+N72</f>
        <v>2077272.531829345</v>
      </c>
    </row>
    <row r="75" spans="1:15">
      <c r="B75" s="33"/>
      <c r="C75" s="34"/>
      <c r="D75" s="34"/>
      <c r="E75" s="34"/>
      <c r="F75" s="34"/>
      <c r="G75" s="34"/>
      <c r="H75" s="34"/>
      <c r="I75" s="34"/>
      <c r="J75" s="34"/>
      <c r="K75" s="34"/>
      <c r="L75" s="34"/>
      <c r="M75" s="34"/>
      <c r="N75" s="35"/>
    </row>
    <row r="76" spans="1:15">
      <c r="B76" s="64" t="s">
        <v>2081</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785" t="s">
        <v>2108</v>
      </c>
      <c r="C78" s="786"/>
      <c r="D78" s="786"/>
      <c r="E78" s="786"/>
      <c r="F78" s="786"/>
      <c r="G78" s="786"/>
      <c r="H78" s="786"/>
      <c r="I78" s="73" t="s">
        <v>2082</v>
      </c>
      <c r="J78" s="75" t="s">
        <v>2109</v>
      </c>
      <c r="K78" s="74" t="s">
        <v>2084</v>
      </c>
      <c r="L78" s="787" t="s">
        <v>2070</v>
      </c>
      <c r="M78" s="788"/>
      <c r="N78" s="98" t="s">
        <v>2071</v>
      </c>
    </row>
    <row r="79" spans="1:15">
      <c r="A79" s="141" t="s">
        <v>769</v>
      </c>
      <c r="B79" s="49" t="str">
        <f>VLOOKUP(A79,'MANO DE OBRA'!A8:D68,3,FALSE)</f>
        <v xml:space="preserve">Obrero </v>
      </c>
      <c r="C79" s="47"/>
      <c r="D79" s="47"/>
      <c r="E79" s="47"/>
      <c r="F79" s="47"/>
      <c r="G79" s="47"/>
      <c r="H79" s="47"/>
      <c r="I79" s="247">
        <f t="shared" ref="I79:I82" si="2">K79/J79*100</f>
        <v>33832.699999999997</v>
      </c>
      <c r="J79" s="248">
        <v>185</v>
      </c>
      <c r="K79" s="249">
        <f>VLOOKUP(A79,'MANO DE OBRA'!A8:D99,4,FALSE)</f>
        <v>62590.494999999995</v>
      </c>
      <c r="L79" s="50"/>
      <c r="M79" s="380">
        <v>1</v>
      </c>
      <c r="N79" s="345">
        <f t="shared" ref="N79:N82" si="3">K79/M79</f>
        <v>62590.494999999995</v>
      </c>
      <c r="O79" s="106"/>
    </row>
    <row r="80" spans="1:15">
      <c r="A80" s="141" t="s">
        <v>684</v>
      </c>
      <c r="B80" s="49" t="str">
        <f>VLOOKUP(A80,'MANO DE OBRA'!A8:D69,3,FALSE)</f>
        <v>Ingeniero de Montaje y Prueba Pilote (1)</v>
      </c>
      <c r="C80" s="47"/>
      <c r="D80" s="47"/>
      <c r="E80" s="47"/>
      <c r="F80" s="47"/>
      <c r="G80" s="47"/>
      <c r="H80" s="47"/>
      <c r="I80" s="247">
        <f t="shared" si="2"/>
        <v>257965.03444028978</v>
      </c>
      <c r="J80" s="248">
        <v>185</v>
      </c>
      <c r="K80" s="249">
        <f>VLOOKUP(A80,'MANO DE OBRA'!A8:D100,4,FALSE)</f>
        <v>477235.31371453602</v>
      </c>
      <c r="L80" s="50"/>
      <c r="M80" s="380">
        <v>1</v>
      </c>
      <c r="N80" s="345">
        <f t="shared" si="3"/>
        <v>477235.31371453602</v>
      </c>
    </row>
    <row r="81" spans="1:14">
      <c r="A81" s="141"/>
      <c r="B81" s="49"/>
      <c r="C81" s="47"/>
      <c r="D81" s="47"/>
      <c r="E81" s="47"/>
      <c r="F81" s="47"/>
      <c r="G81" s="47"/>
      <c r="H81" s="47"/>
      <c r="I81" s="247"/>
      <c r="J81" s="248"/>
      <c r="K81" s="249"/>
      <c r="L81" s="50"/>
      <c r="M81" s="380"/>
      <c r="N81" s="345"/>
    </row>
    <row r="82" spans="1:14">
      <c r="A82" t="s">
        <v>766</v>
      </c>
      <c r="B82" s="49" t="str">
        <f>VLOOKUP(A82,'MANO DE OBRA'!A9:D70,3,FALSE)</f>
        <v>Soldador experto en montaje y pruebas</v>
      </c>
      <c r="C82" s="47"/>
      <c r="D82" s="47"/>
      <c r="E82" s="47"/>
      <c r="F82" s="47"/>
      <c r="G82" s="47"/>
      <c r="H82" s="47"/>
      <c r="I82" s="247">
        <f t="shared" si="2"/>
        <v>86502.359687357821</v>
      </c>
      <c r="J82" s="248">
        <v>185</v>
      </c>
      <c r="K82" s="249">
        <f>VLOOKUP(A82,'MANO DE OBRA'!A9:D101,4,FALSE)</f>
        <v>160029.36542161196</v>
      </c>
      <c r="L82" s="50"/>
      <c r="M82" s="380">
        <v>1</v>
      </c>
      <c r="N82" s="345">
        <f t="shared" si="3"/>
        <v>160029.36542161196</v>
      </c>
    </row>
    <row r="83" spans="1:14">
      <c r="B83" s="49"/>
      <c r="C83" s="47"/>
      <c r="D83" s="47"/>
      <c r="E83" s="47"/>
      <c r="F83" s="47"/>
      <c r="G83" s="47"/>
      <c r="H83" s="47"/>
      <c r="I83" s="247"/>
      <c r="J83" s="248"/>
      <c r="K83" s="249"/>
      <c r="L83" s="273"/>
      <c r="M83" s="380"/>
      <c r="N83" s="345"/>
    </row>
    <row r="84" spans="1:14">
      <c r="B84" s="49"/>
      <c r="C84" s="47"/>
      <c r="D84" s="47"/>
      <c r="E84" s="47"/>
      <c r="F84" s="47"/>
      <c r="G84" s="47"/>
      <c r="H84" s="47"/>
      <c r="I84" s="247"/>
      <c r="J84" s="248"/>
      <c r="K84" s="249"/>
      <c r="L84" s="273"/>
      <c r="M84" s="255"/>
      <c r="N84" s="251"/>
    </row>
    <row r="85" spans="1:14" ht="15.75" thickBot="1">
      <c r="B85" s="746"/>
      <c r="C85" s="747" t="e">
        <f>VLOOKUP(B85,'MANO DE OBRA'!B12:E73,3,FALSE)</f>
        <v>#N/A</v>
      </c>
      <c r="D85" s="747" t="e">
        <f>VLOOKUP(C85,'MANO DE OBRA'!C12:F73,3,FALSE)</f>
        <v>#N/A</v>
      </c>
      <c r="E85" s="747" t="e">
        <f>VLOOKUP(D85,'MANO DE OBRA'!D12:G73,3,FALSE)</f>
        <v>#N/A</v>
      </c>
      <c r="F85" s="747" t="e">
        <f>VLOOKUP(E85,'MANO DE OBRA'!E12:H73,3,FALSE)</f>
        <v>#N/A</v>
      </c>
      <c r="G85" s="747" t="e">
        <f>VLOOKUP(F85,'MANO DE OBRA'!F12:I73,3,FALSE)</f>
        <v>#N/A</v>
      </c>
      <c r="H85" s="747" t="e">
        <f>VLOOKUP(G85,'MANO DE OBRA'!G12:J73,3,FALSE)</f>
        <v>#N/A</v>
      </c>
      <c r="I85" s="411"/>
      <c r="J85" s="412"/>
      <c r="K85" s="413"/>
      <c r="L85" s="904"/>
      <c r="M85" s="904"/>
      <c r="N85" s="414"/>
    </row>
    <row r="86" spans="1:14" ht="15.75" thickBot="1">
      <c r="B86" s="765" t="s">
        <v>2072</v>
      </c>
      <c r="C86" s="766"/>
      <c r="D86" s="766"/>
      <c r="E86" s="766"/>
      <c r="F86" s="766"/>
      <c r="G86" s="766"/>
      <c r="H86" s="766"/>
      <c r="I86" s="766"/>
      <c r="J86" s="766"/>
      <c r="K86" s="766"/>
      <c r="L86" s="766"/>
      <c r="M86" s="767"/>
      <c r="N86" s="401">
        <f>SUM(N79:N85)</f>
        <v>699855.17413614795</v>
      </c>
    </row>
    <row r="87" spans="1:14" ht="15.75" thickBot="1">
      <c r="B87" s="33"/>
      <c r="C87" s="34"/>
      <c r="D87" s="34"/>
      <c r="E87" s="34"/>
      <c r="F87" s="34"/>
      <c r="G87" s="34"/>
      <c r="H87" s="34"/>
      <c r="I87" s="34"/>
      <c r="J87" s="34"/>
      <c r="K87" s="34"/>
      <c r="L87" s="34"/>
      <c r="M87" s="34"/>
      <c r="N87" s="35"/>
    </row>
    <row r="88" spans="1:14" ht="15.75" thickBot="1">
      <c r="B88" s="759" t="s">
        <v>2085</v>
      </c>
      <c r="C88" s="760"/>
      <c r="D88" s="760"/>
      <c r="E88" s="760"/>
      <c r="F88" s="760"/>
      <c r="G88" s="760"/>
      <c r="H88" s="760"/>
      <c r="I88" s="760"/>
      <c r="J88" s="760"/>
      <c r="K88" s="760"/>
      <c r="L88" s="760"/>
      <c r="M88" s="761"/>
      <c r="N88" s="99">
        <f>N86+N74+N63+N47</f>
        <v>62883668.625157624</v>
      </c>
    </row>
    <row r="89" spans="1:14">
      <c r="B89" s="33"/>
      <c r="C89" s="34"/>
      <c r="D89" s="34"/>
      <c r="E89" s="34"/>
      <c r="F89" s="34"/>
      <c r="G89" s="34"/>
      <c r="H89" s="34"/>
      <c r="I89" s="34"/>
      <c r="J89" s="34"/>
      <c r="K89" s="34"/>
      <c r="L89" s="34"/>
      <c r="M89" s="34"/>
      <c r="N89" s="35"/>
    </row>
    <row r="90" spans="1:14">
      <c r="B90" s="64" t="s">
        <v>2086</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750" t="s">
        <v>2110</v>
      </c>
      <c r="C92" s="751"/>
      <c r="D92" s="751"/>
      <c r="E92" s="751"/>
      <c r="F92" s="751"/>
      <c r="G92" s="751"/>
      <c r="H92" s="751"/>
      <c r="I92" s="269"/>
      <c r="J92" s="289"/>
      <c r="K92" s="257" t="s">
        <v>2087</v>
      </c>
      <c r="L92" s="789" t="s">
        <v>2088</v>
      </c>
      <c r="M92" s="790"/>
      <c r="N92" s="258"/>
    </row>
    <row r="93" spans="1:14">
      <c r="B93" s="791" t="s">
        <v>2111</v>
      </c>
      <c r="C93" s="792"/>
      <c r="D93" s="792"/>
      <c r="E93" s="792"/>
      <c r="F93" s="792"/>
      <c r="G93" s="792"/>
      <c r="H93" s="792"/>
      <c r="I93" s="87"/>
      <c r="J93" s="88"/>
      <c r="K93" s="259">
        <v>0.2</v>
      </c>
      <c r="L93" s="793">
        <f>N88*K93</f>
        <v>12576733.725031525</v>
      </c>
      <c r="M93" s="794"/>
      <c r="N93" s="51"/>
    </row>
    <row r="94" spans="1:14">
      <c r="B94" s="89" t="s">
        <v>2090</v>
      </c>
      <c r="C94" s="90"/>
      <c r="D94" s="90"/>
      <c r="E94" s="90"/>
      <c r="F94" s="90"/>
      <c r="G94" s="90"/>
      <c r="H94" s="90"/>
      <c r="I94" s="87"/>
      <c r="J94" s="88"/>
      <c r="K94" s="259">
        <v>0.05</v>
      </c>
      <c r="L94" s="793">
        <f>N88*K94</f>
        <v>3144183.4312578812</v>
      </c>
      <c r="M94" s="794"/>
      <c r="N94" s="51"/>
    </row>
    <row r="95" spans="1:14" ht="15.75" thickBot="1">
      <c r="B95" s="91" t="s">
        <v>2091</v>
      </c>
      <c r="C95" s="92"/>
      <c r="D95" s="92"/>
      <c r="E95" s="92"/>
      <c r="F95" s="92"/>
      <c r="G95" s="92"/>
      <c r="H95" s="92"/>
      <c r="I95" s="93"/>
      <c r="J95" s="94"/>
      <c r="K95" s="260">
        <v>0.05</v>
      </c>
      <c r="L95" s="795">
        <f>N88*K95</f>
        <v>3144183.4312578812</v>
      </c>
      <c r="M95" s="796"/>
      <c r="N95" s="51"/>
    </row>
    <row r="96" spans="1:14" ht="15.75" thickBot="1">
      <c r="B96" s="759" t="s">
        <v>2072</v>
      </c>
      <c r="C96" s="760"/>
      <c r="D96" s="760"/>
      <c r="E96" s="760"/>
      <c r="F96" s="760"/>
      <c r="G96" s="760"/>
      <c r="H96" s="760"/>
      <c r="I96" s="760"/>
      <c r="J96" s="760"/>
      <c r="K96" s="760"/>
      <c r="L96" s="760"/>
      <c r="M96" s="761"/>
      <c r="N96" s="52">
        <f>L93+L94+L95</f>
        <v>18865100.587547287</v>
      </c>
    </row>
    <row r="97" spans="1:14" ht="15.75" thickBot="1">
      <c r="B97" s="33"/>
      <c r="C97" s="34"/>
      <c r="D97" s="34"/>
      <c r="E97" s="34"/>
      <c r="F97" s="34"/>
      <c r="G97" s="34"/>
      <c r="H97" s="34"/>
      <c r="I97" s="34"/>
      <c r="J97" s="34"/>
      <c r="K97" s="34"/>
      <c r="L97" s="34"/>
      <c r="M97" s="34"/>
      <c r="N97" s="35"/>
    </row>
    <row r="98" spans="1:14" ht="15.75" thickBot="1">
      <c r="A98" t="s">
        <v>2114</v>
      </c>
      <c r="B98" s="759" t="s">
        <v>2113</v>
      </c>
      <c r="C98" s="760"/>
      <c r="D98" s="760"/>
      <c r="E98" s="760"/>
      <c r="F98" s="760"/>
      <c r="G98" s="760"/>
      <c r="H98" s="760"/>
      <c r="I98" s="760"/>
      <c r="J98" s="760"/>
      <c r="K98" s="760"/>
      <c r="L98" s="760"/>
      <c r="M98" s="761"/>
      <c r="N98" s="166">
        <f>N88+N96</f>
        <v>81748769.212704912</v>
      </c>
    </row>
    <row r="99" spans="1:14">
      <c r="B99" s="13"/>
      <c r="C99" s="14"/>
      <c r="D99" s="14"/>
      <c r="E99" s="14"/>
      <c r="F99" s="14"/>
      <c r="G99" s="14"/>
      <c r="H99" s="14"/>
      <c r="I99" s="14"/>
      <c r="J99" s="14"/>
      <c r="K99" s="14"/>
      <c r="L99" s="14"/>
      <c r="M99" s="14"/>
      <c r="N99" s="15"/>
    </row>
    <row r="100" spans="1:14">
      <c r="B100" s="16"/>
      <c r="C100" s="12"/>
      <c r="D100" s="12"/>
      <c r="E100" s="12"/>
      <c r="F100" s="12"/>
      <c r="G100" s="12"/>
      <c r="H100" s="12"/>
      <c r="I100" s="12"/>
      <c r="J100" s="12"/>
      <c r="K100" s="12"/>
      <c r="L100" s="12"/>
      <c r="M100" s="12"/>
      <c r="N100" s="17"/>
    </row>
    <row r="101" spans="1:14">
      <c r="B101" s="16"/>
      <c r="C101" s="12"/>
      <c r="D101" s="12"/>
      <c r="E101" s="12"/>
      <c r="F101" s="12"/>
      <c r="G101" s="12"/>
      <c r="H101" s="12"/>
      <c r="I101" s="12"/>
      <c r="J101" s="12"/>
      <c r="K101" s="12"/>
      <c r="L101" s="12"/>
      <c r="M101" s="12"/>
      <c r="N101" s="17"/>
    </row>
    <row r="102" spans="1:14">
      <c r="B102" s="16"/>
      <c r="C102" s="12"/>
      <c r="D102" s="12"/>
      <c r="E102" s="12"/>
      <c r="F102" s="12"/>
      <c r="G102" s="12"/>
      <c r="H102" s="12"/>
      <c r="I102" s="12"/>
      <c r="J102" s="12"/>
      <c r="K102" s="12"/>
      <c r="L102" s="12"/>
      <c r="M102" s="12"/>
      <c r="N102" s="17"/>
    </row>
    <row r="103" spans="1:14">
      <c r="B103" s="16"/>
      <c r="C103" s="12"/>
      <c r="D103" s="12"/>
      <c r="E103" s="53" t="s">
        <v>2093</v>
      </c>
      <c r="F103" s="53"/>
      <c r="G103" s="53"/>
      <c r="H103" s="53"/>
      <c r="I103" s="53"/>
      <c r="J103" s="53"/>
      <c r="K103" s="12"/>
      <c r="L103" s="12"/>
      <c r="M103" s="12"/>
      <c r="N103" s="17"/>
    </row>
    <row r="104" spans="1:14">
      <c r="B104" s="16"/>
      <c r="C104" s="12"/>
      <c r="D104" s="12"/>
      <c r="E104" s="12" t="s">
        <v>2094</v>
      </c>
      <c r="F104" s="12"/>
      <c r="G104" s="12"/>
      <c r="H104" s="12"/>
      <c r="I104" s="12"/>
      <c r="J104" s="12"/>
      <c r="K104" s="12"/>
      <c r="L104" s="12"/>
      <c r="M104" s="12"/>
      <c r="N104" s="17"/>
    </row>
    <row r="105" spans="1:14">
      <c r="B105" s="16"/>
      <c r="C105" s="12"/>
      <c r="D105" s="12"/>
      <c r="E105" s="12" t="s">
        <v>2095</v>
      </c>
      <c r="F105" s="12"/>
      <c r="G105" s="12"/>
      <c r="H105" s="12"/>
      <c r="I105" s="12"/>
      <c r="J105" s="12"/>
      <c r="K105" s="12"/>
      <c r="L105" s="12"/>
      <c r="M105" s="12"/>
      <c r="N105" s="17"/>
    </row>
    <row r="106" spans="1:14">
      <c r="B106" s="16"/>
      <c r="C106" s="12"/>
      <c r="D106" s="12"/>
      <c r="E106" s="12" t="s">
        <v>2096</v>
      </c>
      <c r="F106" s="12"/>
      <c r="G106" s="12"/>
      <c r="H106" s="12"/>
      <c r="I106" s="12"/>
      <c r="J106" s="12"/>
      <c r="K106" s="12"/>
      <c r="L106" s="12"/>
      <c r="M106" s="12"/>
      <c r="N106" s="17"/>
    </row>
    <row r="107" spans="1:14" ht="15.75" thickBot="1">
      <c r="B107" s="16"/>
      <c r="C107" s="12"/>
      <c r="D107" s="12"/>
      <c r="E107" s="12"/>
      <c r="F107" s="12" t="s">
        <v>7</v>
      </c>
      <c r="G107" s="12"/>
      <c r="H107" s="12"/>
      <c r="I107" s="12"/>
      <c r="J107" s="12"/>
      <c r="K107" s="12"/>
      <c r="L107" s="12"/>
      <c r="M107" s="12"/>
      <c r="N107" s="17"/>
    </row>
    <row r="108" spans="1:14">
      <c r="B108" s="203" t="s">
        <v>2097</v>
      </c>
      <c r="C108" s="204"/>
      <c r="D108" s="204"/>
      <c r="E108" s="204"/>
      <c r="F108" s="204"/>
      <c r="G108" s="204"/>
      <c r="H108" s="204"/>
      <c r="I108" s="204"/>
      <c r="J108" s="204"/>
      <c r="K108" s="204"/>
      <c r="L108" s="204"/>
      <c r="M108" s="204"/>
      <c r="N108" s="205"/>
    </row>
    <row r="109" spans="1:14">
      <c r="B109" s="206"/>
      <c r="C109" s="207"/>
      <c r="D109" s="207"/>
      <c r="E109" s="207"/>
      <c r="F109" s="207"/>
      <c r="G109" s="207"/>
      <c r="H109" s="207"/>
      <c r="I109" s="207"/>
      <c r="J109" s="207"/>
      <c r="K109" s="207"/>
      <c r="L109" s="207"/>
      <c r="M109" s="207"/>
      <c r="N109" s="208"/>
    </row>
    <row r="110" spans="1:14">
      <c r="B110" s="206"/>
      <c r="C110" s="207"/>
      <c r="D110" s="207"/>
      <c r="E110" s="207"/>
      <c r="F110" s="207"/>
      <c r="G110" s="207"/>
      <c r="H110" s="207"/>
      <c r="I110" s="207"/>
      <c r="J110" s="207"/>
      <c r="K110" s="207"/>
      <c r="L110" s="207"/>
      <c r="M110" s="207"/>
      <c r="N110" s="208"/>
    </row>
    <row r="111" spans="1:14">
      <c r="B111" s="206"/>
      <c r="C111" s="207"/>
      <c r="D111" s="207"/>
      <c r="E111" s="207"/>
      <c r="F111" s="207"/>
      <c r="G111" s="207"/>
      <c r="H111" s="207"/>
      <c r="I111" s="207"/>
      <c r="J111" s="207"/>
      <c r="K111" s="207"/>
      <c r="L111" s="207"/>
      <c r="M111" s="207"/>
      <c r="N111" s="208"/>
    </row>
    <row r="112" spans="1:14" ht="15.75" thickBot="1">
      <c r="B112" s="209"/>
      <c r="C112" s="210"/>
      <c r="D112" s="210"/>
      <c r="E112" s="210"/>
      <c r="F112" s="210"/>
      <c r="G112" s="210"/>
      <c r="H112" s="210"/>
      <c r="I112" s="210"/>
      <c r="J112" s="210"/>
      <c r="K112" s="210"/>
      <c r="L112" s="210"/>
      <c r="M112" s="210"/>
      <c r="N112" s="211"/>
    </row>
    <row r="113" spans="2:14">
      <c r="B113" s="212"/>
      <c r="C113" s="213"/>
      <c r="D113" s="213"/>
      <c r="E113" s="213"/>
      <c r="F113" s="213"/>
      <c r="G113" s="213"/>
      <c r="H113" s="213"/>
      <c r="I113" s="213"/>
      <c r="J113" s="213"/>
      <c r="K113" s="213"/>
      <c r="L113" s="213"/>
      <c r="M113" s="213"/>
      <c r="N113" s="214"/>
    </row>
    <row r="114" spans="2:14">
      <c r="B114" s="198" t="s">
        <v>2098</v>
      </c>
      <c r="C114" s="31"/>
      <c r="D114" s="31"/>
      <c r="E114" s="31"/>
      <c r="F114" s="31"/>
      <c r="G114" s="31"/>
      <c r="H114" s="31"/>
      <c r="I114" s="31"/>
      <c r="J114" s="31"/>
      <c r="K114" s="31"/>
      <c r="L114" s="31"/>
      <c r="M114" s="31"/>
      <c r="N114" s="32"/>
    </row>
    <row r="115" spans="2:14" ht="15" customHeight="1">
      <c r="B115" s="797" t="s">
        <v>2099</v>
      </c>
      <c r="C115" s="798"/>
      <c r="D115" s="798"/>
      <c r="E115" s="798"/>
      <c r="F115" s="798"/>
      <c r="G115" s="798"/>
      <c r="H115" s="798"/>
      <c r="I115" s="798"/>
      <c r="J115" s="798"/>
      <c r="K115" s="798"/>
      <c r="L115" s="798"/>
      <c r="M115" s="798"/>
      <c r="N115" s="799"/>
    </row>
    <row r="116" spans="2:14" ht="15" customHeight="1">
      <c r="B116" s="797"/>
      <c r="C116" s="798"/>
      <c r="D116" s="798"/>
      <c r="E116" s="798"/>
      <c r="F116" s="798"/>
      <c r="G116" s="798"/>
      <c r="H116" s="798"/>
      <c r="I116" s="798"/>
      <c r="J116" s="798"/>
      <c r="K116" s="798"/>
      <c r="L116" s="798"/>
      <c r="M116" s="798"/>
      <c r="N116" s="799"/>
    </row>
    <row r="117" spans="2:14" ht="30" customHeight="1">
      <c r="B117" s="800" t="s">
        <v>2100</v>
      </c>
      <c r="C117" s="801"/>
      <c r="D117" s="801"/>
      <c r="E117" s="801"/>
      <c r="F117" s="801"/>
      <c r="G117" s="801"/>
      <c r="H117" s="801"/>
      <c r="I117" s="801"/>
      <c r="J117" s="801"/>
      <c r="K117" s="801"/>
      <c r="L117" s="801"/>
      <c r="M117" s="801"/>
      <c r="N117" s="802"/>
    </row>
    <row r="118" spans="2:14">
      <c r="B118" s="800"/>
      <c r="C118" s="801"/>
      <c r="D118" s="801"/>
      <c r="E118" s="801"/>
      <c r="F118" s="801"/>
      <c r="G118" s="801"/>
      <c r="H118" s="801"/>
      <c r="I118" s="801"/>
      <c r="J118" s="801"/>
      <c r="K118" s="801"/>
      <c r="L118" s="801"/>
      <c r="M118" s="801"/>
      <c r="N118" s="802"/>
    </row>
    <row r="119" spans="2:14">
      <c r="B119" s="286"/>
      <c r="C119" s="287"/>
      <c r="D119" s="287"/>
      <c r="E119" s="287"/>
      <c r="F119" s="287"/>
      <c r="G119" s="287"/>
      <c r="H119" s="287"/>
      <c r="I119" s="287"/>
      <c r="J119" s="287"/>
      <c r="K119" s="287"/>
      <c r="L119" s="287"/>
      <c r="M119" s="287"/>
      <c r="N119" s="288"/>
    </row>
    <row r="120" spans="2:14">
      <c r="B120" s="286"/>
      <c r="C120" s="287"/>
      <c r="D120" s="287"/>
      <c r="E120" s="287"/>
      <c r="F120" s="287"/>
      <c r="G120" s="287"/>
      <c r="H120" s="287"/>
      <c r="I120" s="287"/>
      <c r="J120" s="287"/>
      <c r="K120" s="287"/>
      <c r="L120" s="287"/>
      <c r="M120" s="287"/>
      <c r="N120" s="288"/>
    </row>
    <row r="121" spans="2:14">
      <c r="B121" s="286"/>
      <c r="C121" s="287"/>
      <c r="D121" s="287"/>
      <c r="E121" s="287"/>
      <c r="F121" s="287"/>
      <c r="G121" s="287"/>
      <c r="H121" s="287"/>
      <c r="I121" s="287"/>
      <c r="J121" s="287"/>
      <c r="K121" s="287"/>
      <c r="L121" s="287"/>
      <c r="M121" s="287"/>
      <c r="N121" s="288"/>
    </row>
    <row r="122" spans="2:14">
      <c r="B122" s="198"/>
      <c r="C122" s="31"/>
      <c r="D122" s="31"/>
      <c r="E122" s="31"/>
      <c r="F122" s="31"/>
      <c r="G122" s="31"/>
      <c r="H122" s="31"/>
      <c r="I122" s="31"/>
      <c r="J122" s="31"/>
      <c r="K122" s="31"/>
      <c r="L122" s="31"/>
      <c r="M122" s="31"/>
      <c r="N122" s="32"/>
    </row>
    <row r="123" spans="2:14">
      <c r="B123" s="16"/>
      <c r="C123" s="12"/>
      <c r="D123" s="12"/>
      <c r="E123" s="12" t="s">
        <v>2093</v>
      </c>
      <c r="F123" s="53"/>
      <c r="G123" s="53"/>
      <c r="H123" s="12"/>
      <c r="I123" s="12"/>
      <c r="J123" s="12"/>
      <c r="K123" s="12"/>
      <c r="L123" s="12"/>
      <c r="M123" s="12"/>
      <c r="N123" s="17"/>
    </row>
    <row r="124" spans="2:14">
      <c r="B124" s="16"/>
      <c r="C124" s="12"/>
      <c r="D124" s="12"/>
      <c r="E124" s="54" t="s">
        <v>2094</v>
      </c>
      <c r="F124" s="12"/>
      <c r="G124" s="12"/>
      <c r="H124" s="54"/>
      <c r="I124" s="54"/>
      <c r="J124" s="54"/>
      <c r="K124" s="12"/>
      <c r="L124" s="12"/>
      <c r="M124" s="12"/>
      <c r="N124" s="17"/>
    </row>
    <row r="125" spans="2:14">
      <c r="B125" s="16"/>
      <c r="C125" s="12"/>
      <c r="D125" s="12"/>
      <c r="E125" s="55" t="s">
        <v>2101</v>
      </c>
      <c r="F125" s="12"/>
      <c r="G125" s="12"/>
      <c r="H125" s="55"/>
      <c r="I125" s="55"/>
      <c r="J125" s="55"/>
      <c r="K125" s="12"/>
      <c r="L125" s="12"/>
      <c r="M125" s="12"/>
      <c r="N125" s="17"/>
    </row>
    <row r="126" spans="2:14">
      <c r="B126" s="56"/>
      <c r="C126" s="31"/>
      <c r="D126" s="31"/>
      <c r="E126" s="12" t="s">
        <v>2096</v>
      </c>
      <c r="F126" s="12"/>
      <c r="G126" s="12"/>
      <c r="H126" s="12"/>
      <c r="I126" s="12"/>
      <c r="J126" s="12"/>
      <c r="K126" s="31"/>
      <c r="L126" s="31"/>
      <c r="M126" s="31"/>
      <c r="N126" s="32"/>
    </row>
    <row r="127" spans="2:14">
      <c r="B127" s="56"/>
      <c r="C127" s="31"/>
      <c r="D127" s="31"/>
      <c r="E127" s="31"/>
      <c r="F127" s="12"/>
      <c r="G127" s="12"/>
      <c r="H127" s="12"/>
      <c r="I127" s="12"/>
      <c r="J127" s="12"/>
      <c r="K127" s="31"/>
      <c r="L127" s="31"/>
      <c r="M127" s="31"/>
      <c r="N127" s="32"/>
    </row>
    <row r="128" spans="2:14">
      <c r="B128" s="56" t="s">
        <v>2102</v>
      </c>
      <c r="C128" s="55"/>
      <c r="D128" s="55"/>
      <c r="E128" s="12"/>
      <c r="F128" s="12"/>
      <c r="G128" s="12"/>
      <c r="H128" s="12"/>
      <c r="I128" s="12"/>
      <c r="J128" s="736"/>
      <c r="K128" s="736"/>
      <c r="L128" s="736"/>
      <c r="M128" s="736"/>
      <c r="N128" s="737"/>
    </row>
    <row r="129" spans="2:14" ht="15.75" thickBot="1">
      <c r="B129" s="216" t="s">
        <v>2103</v>
      </c>
      <c r="C129" s="343"/>
      <c r="D129" s="343"/>
      <c r="E129" s="57"/>
      <c r="F129" s="57"/>
      <c r="G129" s="57"/>
      <c r="H129" s="57"/>
      <c r="I129" s="57"/>
      <c r="J129" s="738"/>
      <c r="K129" s="738"/>
      <c r="L129" s="738"/>
      <c r="M129" s="738"/>
      <c r="N129" s="739"/>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P51" sqref="P51"/>
    </sheetView>
  </sheetViews>
  <sheetFormatPr baseColWidth="10" defaultColWidth="11.42578125"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thickBo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432</v>
      </c>
      <c r="C31" s="81" t="s">
        <v>2235</v>
      </c>
      <c r="D31" s="82"/>
      <c r="E31" s="82"/>
      <c r="F31" s="82"/>
      <c r="G31" s="82"/>
      <c r="H31" s="82"/>
      <c r="I31" s="82"/>
      <c r="J31" s="82"/>
      <c r="K31" s="394"/>
      <c r="L31" s="261" t="s">
        <v>2065</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1023</v>
      </c>
      <c r="B36" s="772" t="str">
        <f>VLOOKUP(A36,EQUIPOS!A6:D154,3,FALSE)</f>
        <v>Sensor de Impacto para prueba de integridad tipo</v>
      </c>
      <c r="C36" s="773"/>
      <c r="D36" s="773"/>
      <c r="E36" s="773"/>
      <c r="F36" s="773"/>
      <c r="G36" s="773"/>
      <c r="H36" s="774"/>
      <c r="I36" s="222"/>
      <c r="J36" s="223"/>
      <c r="K36" s="224">
        <f>VLOOKUP(A36,EQUIPOS!A6:D163,4,FALSE)</f>
        <v>109197.10977495345</v>
      </c>
      <c r="L36" s="225"/>
      <c r="M36" s="291">
        <v>1</v>
      </c>
      <c r="N36" s="227">
        <f>K36/M36</f>
        <v>109197.10977495345</v>
      </c>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c r="C41" s="780"/>
      <c r="D41" s="780"/>
      <c r="E41" s="38"/>
      <c r="F41" s="39"/>
      <c r="G41" s="39"/>
      <c r="H41" s="40"/>
      <c r="I41" s="36"/>
      <c r="J41" s="37"/>
      <c r="K41" s="234"/>
      <c r="L41" s="231"/>
      <c r="M41" s="351"/>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109197.10977495345</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c r="B48" s="43"/>
      <c r="C48" s="236"/>
      <c r="D48" s="236"/>
      <c r="E48" s="236"/>
      <c r="F48" s="236"/>
      <c r="G48" s="236"/>
      <c r="H48" s="236"/>
      <c r="I48" s="223"/>
      <c r="J48" s="200"/>
      <c r="K48" s="237"/>
      <c r="L48" s="222"/>
      <c r="M48" s="352"/>
      <c r="N48" s="227"/>
    </row>
    <row r="49" spans="1:14">
      <c r="A49" s="108"/>
      <c r="B49" s="43"/>
      <c r="C49" s="371"/>
      <c r="D49" s="371"/>
      <c r="E49" s="371"/>
      <c r="F49" s="371"/>
      <c r="G49" s="371"/>
      <c r="H49" s="371"/>
      <c r="I49" s="371"/>
      <c r="J49" s="266"/>
      <c r="K49" s="237"/>
      <c r="L49" s="367"/>
      <c r="M49" s="352"/>
      <c r="N49" s="227"/>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A52" s="108"/>
      <c r="B52" s="43"/>
      <c r="C52" s="371"/>
      <c r="D52" s="371"/>
      <c r="E52" s="371"/>
      <c r="F52" s="371"/>
      <c r="G52" s="371"/>
      <c r="H52" s="371"/>
      <c r="I52" s="371"/>
      <c r="J52" s="266"/>
      <c r="K52" s="347"/>
      <c r="L52" s="367"/>
      <c r="M52" s="352"/>
      <c r="N52" s="227"/>
    </row>
    <row r="53" spans="1:14">
      <c r="A53" s="108"/>
      <c r="B53" s="43"/>
      <c r="C53" s="371"/>
      <c r="D53" s="371"/>
      <c r="E53" s="371"/>
      <c r="F53" s="371"/>
      <c r="G53" s="371"/>
      <c r="H53" s="371"/>
      <c r="I53" s="371"/>
      <c r="J53" s="266"/>
      <c r="K53" s="347"/>
      <c r="L53" s="367"/>
      <c r="M53" s="352"/>
      <c r="N53" s="227"/>
    </row>
    <row r="54" spans="1:14" ht="15.75" thickBot="1">
      <c r="B54" s="43"/>
      <c r="C54" s="265"/>
      <c r="D54" s="265"/>
      <c r="E54" s="265"/>
      <c r="F54" s="265"/>
      <c r="G54" s="265"/>
      <c r="H54" s="265"/>
      <c r="I54" s="265"/>
      <c r="J54" s="381"/>
      <c r="K54" s="124"/>
      <c r="L54" s="280"/>
      <c r="M54" s="352"/>
      <c r="N54" s="227"/>
    </row>
    <row r="55" spans="1:14" ht="15.75" thickBot="1">
      <c r="B55" s="759" t="s">
        <v>2072</v>
      </c>
      <c r="C55" s="760"/>
      <c r="D55" s="760"/>
      <c r="E55" s="760"/>
      <c r="F55" s="760"/>
      <c r="G55" s="760"/>
      <c r="H55" s="760"/>
      <c r="I55" s="760"/>
      <c r="J55" s="760"/>
      <c r="K55" s="760"/>
      <c r="L55" s="760"/>
      <c r="M55" s="761"/>
      <c r="N55" s="344"/>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788"/>
      <c r="N70" s="98" t="s">
        <v>2071</v>
      </c>
    </row>
    <row r="71" spans="1:15">
      <c r="A71" s="141"/>
      <c r="B71" s="49"/>
      <c r="C71" s="47"/>
      <c r="D71" s="47"/>
      <c r="E71" s="47"/>
      <c r="F71" s="47"/>
      <c r="G71" s="47"/>
      <c r="H71" s="47"/>
      <c r="I71" s="247"/>
      <c r="J71" s="248"/>
      <c r="K71" s="249"/>
      <c r="L71" s="50"/>
      <c r="M71" s="380"/>
      <c r="N71" s="345"/>
      <c r="O71" s="106"/>
    </row>
    <row r="72" spans="1:15">
      <c r="A72" s="141" t="s">
        <v>742</v>
      </c>
      <c r="B72" s="49" t="str">
        <f>VLOOKUP(A72,'MANO DE OBRA'!A7:D67,3,FALSE)</f>
        <v>Operador prueba de integridad</v>
      </c>
      <c r="C72" s="47"/>
      <c r="D72" s="47"/>
      <c r="E72" s="47"/>
      <c r="F72" s="47"/>
      <c r="G72" s="47"/>
      <c r="H72" s="47"/>
      <c r="I72" s="247">
        <f>K72/J72*100</f>
        <v>72085.299739464841</v>
      </c>
      <c r="J72" s="248">
        <v>185</v>
      </c>
      <c r="K72" s="249">
        <f>VLOOKUP(A72,'MANO DE OBRA'!A7:D98,4,FALSE)</f>
        <v>133357.80451800997</v>
      </c>
      <c r="L72" s="50"/>
      <c r="M72" s="378">
        <v>0.33333332999999998</v>
      </c>
      <c r="N72" s="345">
        <f>K72/M72</f>
        <v>400073.41755476414</v>
      </c>
    </row>
    <row r="73" spans="1:15">
      <c r="B73" s="49"/>
      <c r="C73" s="47"/>
      <c r="D73" s="47"/>
      <c r="E73" s="47"/>
      <c r="F73" s="47"/>
      <c r="G73" s="47"/>
      <c r="H73" s="47"/>
      <c r="I73" s="234"/>
      <c r="J73" s="252"/>
      <c r="K73" s="253"/>
      <c r="L73" s="50"/>
      <c r="M73" s="255"/>
      <c r="N73" s="251"/>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45"/>
    </row>
    <row r="77" spans="1:15" ht="15.75" thickBot="1">
      <c r="B77" s="765" t="s">
        <v>2072</v>
      </c>
      <c r="C77" s="766"/>
      <c r="D77" s="766"/>
      <c r="E77" s="766"/>
      <c r="F77" s="766"/>
      <c r="G77" s="766"/>
      <c r="H77" s="766"/>
      <c r="I77" s="766"/>
      <c r="J77" s="766"/>
      <c r="K77" s="766"/>
      <c r="L77" s="766"/>
      <c r="M77" s="767"/>
      <c r="N77" s="256">
        <f>SUM(N71:N76)</f>
        <v>400073.41755476414</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509270.52732971759</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101854.10546594352</v>
      </c>
      <c r="M84" s="794"/>
      <c r="N84" s="51"/>
    </row>
    <row r="85" spans="1:14">
      <c r="B85" s="89" t="s">
        <v>2090</v>
      </c>
      <c r="C85" s="90"/>
      <c r="D85" s="90"/>
      <c r="E85" s="90"/>
      <c r="F85" s="90"/>
      <c r="G85" s="90"/>
      <c r="H85" s="90"/>
      <c r="I85" s="87"/>
      <c r="J85" s="88"/>
      <c r="K85" s="259">
        <v>0.05</v>
      </c>
      <c r="L85" s="793">
        <f>N79*K85</f>
        <v>25463.526366485879</v>
      </c>
      <c r="M85" s="794"/>
      <c r="N85" s="51"/>
    </row>
    <row r="86" spans="1:14" ht="15.75" thickBot="1">
      <c r="B86" s="91" t="s">
        <v>2091</v>
      </c>
      <c r="C86" s="92"/>
      <c r="D86" s="92"/>
      <c r="E86" s="92"/>
      <c r="F86" s="92"/>
      <c r="G86" s="92"/>
      <c r="H86" s="92"/>
      <c r="I86" s="93"/>
      <c r="J86" s="94"/>
      <c r="K86" s="260">
        <v>0.05</v>
      </c>
      <c r="L86" s="795">
        <f>N79*K86</f>
        <v>25463.526366485879</v>
      </c>
      <c r="M86" s="796"/>
      <c r="N86" s="51"/>
    </row>
    <row r="87" spans="1:14" ht="15.75" thickBot="1">
      <c r="B87" s="759" t="s">
        <v>2072</v>
      </c>
      <c r="C87" s="760"/>
      <c r="D87" s="760"/>
      <c r="E87" s="760"/>
      <c r="F87" s="760"/>
      <c r="G87" s="760"/>
      <c r="H87" s="760"/>
      <c r="I87" s="760"/>
      <c r="J87" s="760"/>
      <c r="K87" s="760"/>
      <c r="L87" s="760"/>
      <c r="M87" s="761"/>
      <c r="N87" s="52">
        <f>L84+L85+L86</f>
        <v>152781.15819891528</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662051.68552863284</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434</v>
      </c>
      <c r="C31" s="81" t="s">
        <v>2236</v>
      </c>
      <c r="D31" s="82"/>
      <c r="E31" s="82"/>
      <c r="F31" s="82"/>
      <c r="G31" s="82"/>
      <c r="H31" s="82"/>
      <c r="I31" s="82"/>
      <c r="J31" s="82"/>
      <c r="K31" s="394"/>
      <c r="L31" s="261" t="s">
        <v>27</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1013</v>
      </c>
      <c r="B36" s="772" t="str">
        <f>VLOOKUP(A36,EQUIPOS!A6:D154,3,FALSE)</f>
        <v>Retroexcavadora sobre llantas, motor 62HP, Profundidad de excavación de 5.41 metros.</v>
      </c>
      <c r="C36" s="773"/>
      <c r="D36" s="773"/>
      <c r="E36" s="773"/>
      <c r="F36" s="773"/>
      <c r="G36" s="773"/>
      <c r="H36" s="774"/>
      <c r="I36" s="222"/>
      <c r="J36" s="223"/>
      <c r="K36" s="224">
        <f>VLOOKUP(A36,EQUIPOS!A6:D163,4,FALSE)</f>
        <v>148614.57477519172</v>
      </c>
      <c r="L36" s="225"/>
      <c r="M36" s="291">
        <v>10</v>
      </c>
      <c r="N36" s="227">
        <f>K36/M36</f>
        <v>14861.457477519172</v>
      </c>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0.1</v>
      </c>
      <c r="N41" s="295">
        <f>N77*M41</f>
        <v>368.07216076801001</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15229.529638287182</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1599</v>
      </c>
      <c r="B48" s="43" t="str">
        <f>VLOOKUP(A48,MATERIALES!A5:D373,3,FALSE)</f>
        <v>Paral en madera rolliza de 5´´ y 4,5m de longitud (tablestacados)</v>
      </c>
      <c r="C48" s="236"/>
      <c r="D48" s="236"/>
      <c r="E48" s="236"/>
      <c r="F48" s="236"/>
      <c r="G48" s="236"/>
      <c r="H48" s="236"/>
      <c r="I48" s="223"/>
      <c r="J48" s="200" t="str">
        <f>VLOOKUP(A48,MATERIALES!A4:D640,2,FALSE)</f>
        <v>u</v>
      </c>
      <c r="K48" s="237">
        <v>0.48888888888888893</v>
      </c>
      <c r="L48" s="222"/>
      <c r="M48" s="352">
        <f>VLOOKUP(A48,MATERIALES!A5:D396,4,FALSE)</f>
        <v>41269.007123625874</v>
      </c>
      <c r="N48" s="227">
        <f>K48*M48</f>
        <v>20175.959038217094</v>
      </c>
    </row>
    <row r="49" spans="1:14">
      <c r="A49" s="108" t="s">
        <v>1720</v>
      </c>
      <c r="B49" s="43" t="str">
        <f>VLOOKUP(A49,MATERIALES!A6:D373,3,FALSE)</f>
        <v>Tablestaca en madera aserrada (0,25*0,05*3)</v>
      </c>
      <c r="C49" s="371"/>
      <c r="D49" s="371"/>
      <c r="E49" s="371"/>
      <c r="F49" s="371"/>
      <c r="G49" s="371"/>
      <c r="H49" s="371"/>
      <c r="I49" s="371"/>
      <c r="J49" s="266" t="str">
        <f>VLOOKUP(A49,MATERIALES!A5:D641,2,FALSE)</f>
        <v>u</v>
      </c>
      <c r="K49" s="347">
        <v>1.3333333333333333</v>
      </c>
      <c r="L49" s="367"/>
      <c r="M49" s="352">
        <f>VLOOKUP(A49,MATERIALES!A6:D397,4,FALSE)</f>
        <v>25751.827048322648</v>
      </c>
      <c r="N49" s="227">
        <f>K49*M49</f>
        <v>34335.769397763528</v>
      </c>
    </row>
    <row r="50" spans="1:14">
      <c r="A50" s="108" t="s">
        <v>1143</v>
      </c>
      <c r="B50" s="43" t="str">
        <f>VLOOKUP(A50,MATERIALES!A6:D373,3,FALSE)</f>
        <v>Alambre Negro Para Amarre</v>
      </c>
      <c r="C50" s="371"/>
      <c r="D50" s="371"/>
      <c r="E50" s="371"/>
      <c r="F50" s="371"/>
      <c r="G50" s="371"/>
      <c r="H50" s="371"/>
      <c r="I50" s="371"/>
      <c r="J50" s="266" t="str">
        <f>VLOOKUP(A50,MATERIALES!A6:D642,2,FALSE)</f>
        <v>kg</v>
      </c>
      <c r="K50" s="347">
        <v>1.5</v>
      </c>
      <c r="L50" s="367"/>
      <c r="M50" s="352">
        <f>VLOOKUP(A50,MATERIALES!A6:D398,4,FALSE)</f>
        <v>4606.8467591248018</v>
      </c>
      <c r="N50" s="227">
        <f>K50*M50</f>
        <v>6910.2701386872031</v>
      </c>
    </row>
    <row r="51" spans="1:14">
      <c r="A51" s="108"/>
      <c r="B51" s="43"/>
      <c r="C51" s="371"/>
      <c r="D51" s="371"/>
      <c r="E51" s="371"/>
      <c r="F51" s="371"/>
      <c r="G51" s="371"/>
      <c r="H51" s="371"/>
      <c r="I51" s="371"/>
      <c r="J51" s="266"/>
      <c r="K51" s="347"/>
      <c r="L51" s="367"/>
      <c r="M51" s="352"/>
      <c r="N51" s="227"/>
    </row>
    <row r="52" spans="1:14">
      <c r="A52" s="108"/>
      <c r="B52" s="43"/>
      <c r="C52" s="371"/>
      <c r="D52" s="371"/>
      <c r="E52" s="371"/>
      <c r="F52" s="371"/>
      <c r="G52" s="371"/>
      <c r="H52" s="371"/>
      <c r="I52" s="371"/>
      <c r="J52" s="266"/>
      <c r="K52" s="347"/>
      <c r="L52" s="367"/>
      <c r="M52" s="352"/>
      <c r="N52" s="227"/>
    </row>
    <row r="53" spans="1:14">
      <c r="A53" s="108"/>
      <c r="B53" s="43"/>
      <c r="C53" s="371"/>
      <c r="D53" s="371"/>
      <c r="E53" s="371"/>
      <c r="F53" s="371"/>
      <c r="G53" s="371"/>
      <c r="H53" s="371"/>
      <c r="I53" s="371"/>
      <c r="J53" s="266"/>
      <c r="K53" s="347"/>
      <c r="L53" s="367"/>
      <c r="M53" s="352"/>
      <c r="N53" s="227"/>
    </row>
    <row r="54" spans="1:14" ht="15.75" thickBot="1">
      <c r="B54" s="43"/>
      <c r="C54" s="265"/>
      <c r="D54" s="265"/>
      <c r="E54" s="265"/>
      <c r="F54" s="265"/>
      <c r="G54" s="265"/>
      <c r="H54" s="265"/>
      <c r="I54" s="265"/>
      <c r="J54" s="381"/>
      <c r="K54" s="124"/>
      <c r="L54" s="280"/>
      <c r="M54" s="352"/>
      <c r="N54" s="227"/>
    </row>
    <row r="55" spans="1:14" ht="15.75" thickBot="1">
      <c r="B55" s="759" t="s">
        <v>2072</v>
      </c>
      <c r="C55" s="760"/>
      <c r="D55" s="760"/>
      <c r="E55" s="760"/>
      <c r="F55" s="760"/>
      <c r="G55" s="760"/>
      <c r="H55" s="760"/>
      <c r="I55" s="760"/>
      <c r="J55" s="760"/>
      <c r="K55" s="760"/>
      <c r="L55" s="760"/>
      <c r="M55" s="761"/>
      <c r="N55" s="344">
        <f>SUM(N48:N54)</f>
        <v>61421.998574667829</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788"/>
      <c r="N70" s="98" t="s">
        <v>2071</v>
      </c>
    </row>
    <row r="71" spans="1:15">
      <c r="A71" s="141" t="s">
        <v>708</v>
      </c>
      <c r="B71" s="49" t="str">
        <f>VLOOKUP(A71,'MANO DE OBRA'!A8:D68,3,FALSE)</f>
        <v>Obrero (3)</v>
      </c>
      <c r="C71" s="47"/>
      <c r="D71" s="47"/>
      <c r="E71" s="47"/>
      <c r="F71" s="47"/>
      <c r="G71" s="47"/>
      <c r="H71" s="47"/>
      <c r="I71" s="247">
        <f>K71/J71*100</f>
        <v>101498.09999999999</v>
      </c>
      <c r="J71" s="248">
        <v>185</v>
      </c>
      <c r="K71" s="249">
        <f>VLOOKUP(A71,'MANO DE OBRA'!A8:D99,4,FALSE)</f>
        <v>187771.48499999999</v>
      </c>
      <c r="L71" s="50"/>
      <c r="M71" s="380">
        <v>80</v>
      </c>
      <c r="N71" s="345">
        <f>K71/M71</f>
        <v>2347.1435624999999</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78">
        <v>80</v>
      </c>
      <c r="N72" s="345">
        <f>K72/M72</f>
        <v>1333.5780451800997</v>
      </c>
    </row>
    <row r="73" spans="1:15">
      <c r="B73" s="49"/>
      <c r="C73" s="47"/>
      <c r="D73" s="47"/>
      <c r="E73" s="47"/>
      <c r="F73" s="47"/>
      <c r="G73" s="47"/>
      <c r="H73" s="47"/>
      <c r="I73" s="234"/>
      <c r="J73" s="252"/>
      <c r="K73" s="253"/>
      <c r="L73" s="50"/>
      <c r="M73" s="255"/>
      <c r="N73" s="251"/>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45"/>
    </row>
    <row r="77" spans="1:15" ht="15.75" thickBot="1">
      <c r="B77" s="765" t="s">
        <v>2072</v>
      </c>
      <c r="C77" s="766"/>
      <c r="D77" s="766"/>
      <c r="E77" s="766"/>
      <c r="F77" s="766"/>
      <c r="G77" s="766"/>
      <c r="H77" s="766"/>
      <c r="I77" s="766"/>
      <c r="J77" s="766"/>
      <c r="K77" s="766"/>
      <c r="L77" s="766"/>
      <c r="M77" s="767"/>
      <c r="N77" s="256">
        <f>SUM(N71:N76)</f>
        <v>3680.7216076800996</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80332.249820635116</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16066.449964127023</v>
      </c>
      <c r="M84" s="794"/>
      <c r="N84" s="51"/>
    </row>
    <row r="85" spans="1:14">
      <c r="B85" s="89" t="s">
        <v>2090</v>
      </c>
      <c r="C85" s="90"/>
      <c r="D85" s="90"/>
      <c r="E85" s="90"/>
      <c r="F85" s="90"/>
      <c r="G85" s="90"/>
      <c r="H85" s="90"/>
      <c r="I85" s="87"/>
      <c r="J85" s="88"/>
      <c r="K85" s="259">
        <v>0.05</v>
      </c>
      <c r="L85" s="793">
        <f>N79*K85</f>
        <v>4016.6124910317558</v>
      </c>
      <c r="M85" s="794"/>
      <c r="N85" s="51"/>
    </row>
    <row r="86" spans="1:14" ht="15.75" thickBot="1">
      <c r="B86" s="91" t="s">
        <v>2091</v>
      </c>
      <c r="C86" s="92"/>
      <c r="D86" s="92"/>
      <c r="E86" s="92"/>
      <c r="F86" s="92"/>
      <c r="G86" s="92"/>
      <c r="H86" s="92"/>
      <c r="I86" s="93"/>
      <c r="J86" s="94"/>
      <c r="K86" s="260">
        <v>0.05</v>
      </c>
      <c r="L86" s="795">
        <f>N79*K86</f>
        <v>4016.6124910317558</v>
      </c>
      <c r="M86" s="796"/>
      <c r="N86" s="51"/>
    </row>
    <row r="87" spans="1:14" ht="15.75" thickBot="1">
      <c r="B87" s="759" t="s">
        <v>2072</v>
      </c>
      <c r="C87" s="760"/>
      <c r="D87" s="760"/>
      <c r="E87" s="760"/>
      <c r="F87" s="760"/>
      <c r="G87" s="760"/>
      <c r="H87" s="760"/>
      <c r="I87" s="760"/>
      <c r="J87" s="760"/>
      <c r="K87" s="760"/>
      <c r="L87" s="760"/>
      <c r="M87" s="761"/>
      <c r="N87" s="52">
        <f>L84+L85+L86</f>
        <v>24099.674946190535</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104431.92476682566</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ht="27" customHeight="1">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436</v>
      </c>
      <c r="C31" s="81" t="s">
        <v>2237</v>
      </c>
      <c r="D31" s="82"/>
      <c r="E31" s="82"/>
      <c r="F31" s="82"/>
      <c r="G31" s="82"/>
      <c r="H31" s="82"/>
      <c r="I31" s="82"/>
      <c r="J31" s="82"/>
      <c r="K31" s="394"/>
      <c r="L31" s="261" t="s">
        <v>27</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887</v>
      </c>
      <c r="B36" s="772" t="str">
        <f>VLOOKUP(A36,EQUIPOS!A6:D154,3,FALSE)</f>
        <v xml:space="preserve">Equipo de soldadura 250 AMP
</v>
      </c>
      <c r="C36" s="773"/>
      <c r="D36" s="773"/>
      <c r="E36" s="773"/>
      <c r="F36" s="773"/>
      <c r="G36" s="773"/>
      <c r="H36" s="774"/>
      <c r="I36" s="222"/>
      <c r="J36" s="223"/>
      <c r="K36" s="224">
        <f>VLOOKUP(A36,EQUIPOS!A6:D163,4,FALSE)</f>
        <v>9816.3554156198206</v>
      </c>
      <c r="L36" s="225"/>
      <c r="M36" s="291">
        <v>10</v>
      </c>
      <c r="N36" s="227">
        <f>K36/M36</f>
        <v>981.63554156198211</v>
      </c>
    </row>
    <row r="37" spans="1:14">
      <c r="A37" s="113" t="s">
        <v>1013</v>
      </c>
      <c r="B37" s="772" t="str">
        <f>VLOOKUP(A37,EQUIPOS!A7:D154,3,FALSE)</f>
        <v>Retroexcavadora sobre llantas, motor 62HP, Profundidad de excavación de 5.41 metros.</v>
      </c>
      <c r="C37" s="773"/>
      <c r="D37" s="773"/>
      <c r="E37" s="773"/>
      <c r="F37" s="773"/>
      <c r="G37" s="773"/>
      <c r="H37" s="774"/>
      <c r="I37" s="367"/>
      <c r="J37" s="368"/>
      <c r="K37" s="224">
        <f>VLOOKUP(A37,EQUIPOS!A7:D164,4,FALSE)</f>
        <v>148614.57477519172</v>
      </c>
      <c r="L37" s="290"/>
      <c r="M37" s="291">
        <v>10</v>
      </c>
      <c r="N37" s="227">
        <f>K37/M37</f>
        <v>14861.457477519172</v>
      </c>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0.1</v>
      </c>
      <c r="N41" s="295">
        <f>N77*M41</f>
        <v>423.19184653601991</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16266.284865617174</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1696</v>
      </c>
      <c r="B48" s="43" t="str">
        <f>VLOOKUP(A48,MATERIALES!A5:D373,3,FALSE)</f>
        <v>Soldadura 7018</v>
      </c>
      <c r="C48" s="236"/>
      <c r="D48" s="236"/>
      <c r="E48" s="236"/>
      <c r="F48" s="236"/>
      <c r="G48" s="236"/>
      <c r="H48" s="236"/>
      <c r="I48" s="236"/>
      <c r="J48" s="266" t="str">
        <f>VLOOKUP(A48,MATERIALES!A4:D640,2,FALSE)</f>
        <v>kg</v>
      </c>
      <c r="K48" s="237">
        <v>3.3000000000000002E-2</v>
      </c>
      <c r="L48" s="222"/>
      <c r="M48" s="352">
        <f>VLOOKUP(A48,MATERIALES!A5:D396,4,FALSE)</f>
        <v>10023.227958216898</v>
      </c>
      <c r="N48" s="227">
        <f>K48*M48</f>
        <v>330.76652262115766</v>
      </c>
    </row>
    <row r="49" spans="1:14">
      <c r="A49" s="108" t="s">
        <v>1724</v>
      </c>
      <c r="B49" s="43" t="str">
        <f>VLOOKUP(A49,MATERIALES!A6:D373,3,FALSE)</f>
        <v>Tablestaca metálica (riel de 70 lb/yarda)</v>
      </c>
      <c r="C49" s="371"/>
      <c r="D49" s="371"/>
      <c r="E49" s="371"/>
      <c r="F49" s="371"/>
      <c r="G49" s="371"/>
      <c r="H49" s="371"/>
      <c r="I49" s="371"/>
      <c r="J49" s="267" t="str">
        <f>VLOOKUP(A49,MATERIALES!A5:D641,2,FALSE)</f>
        <v>u</v>
      </c>
      <c r="K49" s="347">
        <v>3</v>
      </c>
      <c r="L49" s="367"/>
      <c r="M49" s="352">
        <f>VLOOKUP(A49,MATERIALES!A6:D397,4,FALSE)</f>
        <v>92654.091604248169</v>
      </c>
      <c r="N49" s="227">
        <f>K49*M49</f>
        <v>277962.27481274452</v>
      </c>
    </row>
    <row r="50" spans="1:14">
      <c r="A50" s="108" t="s">
        <v>1736</v>
      </c>
      <c r="B50" s="43" t="str">
        <f>VLOOKUP(A50,MATERIALES!A6:D373,3,FALSE)</f>
        <v>Tornillos de Unión de D= 12 mm</v>
      </c>
      <c r="C50" s="371"/>
      <c r="D50" s="371"/>
      <c r="E50" s="371"/>
      <c r="F50" s="371"/>
      <c r="G50" s="371"/>
      <c r="H50" s="371"/>
      <c r="I50" s="371"/>
      <c r="J50" s="267" t="str">
        <f>VLOOKUP(A50,MATERIALES!A6:D642,2,FALSE)</f>
        <v>u</v>
      </c>
      <c r="K50" s="347">
        <v>10</v>
      </c>
      <c r="L50" s="367"/>
      <c r="M50" s="352">
        <f>VLOOKUP(A50,MATERIALES!A6:D398,4,FALSE)</f>
        <v>1115.6771197768239</v>
      </c>
      <c r="N50" s="227">
        <f>K50*M50</f>
        <v>11156.771197768239</v>
      </c>
    </row>
    <row r="51" spans="1:14">
      <c r="A51" s="108"/>
      <c r="B51" s="43"/>
      <c r="C51" s="371"/>
      <c r="D51" s="371"/>
      <c r="E51" s="371"/>
      <c r="F51" s="371"/>
      <c r="G51" s="371"/>
      <c r="H51" s="371"/>
      <c r="I51" s="371"/>
      <c r="J51" s="266"/>
      <c r="K51" s="347"/>
      <c r="L51" s="367"/>
      <c r="M51" s="352"/>
      <c r="N51" s="227"/>
    </row>
    <row r="52" spans="1:14">
      <c r="A52" s="108"/>
      <c r="B52" s="43"/>
      <c r="C52" s="371"/>
      <c r="D52" s="371"/>
      <c r="E52" s="371"/>
      <c r="F52" s="371"/>
      <c r="G52" s="371"/>
      <c r="H52" s="371"/>
      <c r="I52" s="371"/>
      <c r="J52" s="266"/>
      <c r="K52" s="347"/>
      <c r="L52" s="367"/>
      <c r="M52" s="352"/>
      <c r="N52" s="227"/>
    </row>
    <row r="53" spans="1:14">
      <c r="A53" s="108"/>
      <c r="B53" s="43"/>
      <c r="C53" s="371"/>
      <c r="D53" s="371"/>
      <c r="E53" s="371"/>
      <c r="F53" s="371"/>
      <c r="G53" s="371"/>
      <c r="H53" s="371"/>
      <c r="I53" s="371"/>
      <c r="J53" s="266"/>
      <c r="K53" s="347"/>
      <c r="L53" s="367"/>
      <c r="M53" s="352"/>
      <c r="N53" s="227"/>
    </row>
    <row r="54" spans="1:14" ht="15.75" thickBot="1">
      <c r="B54" s="43"/>
      <c r="C54" s="265"/>
      <c r="D54" s="265"/>
      <c r="E54" s="265"/>
      <c r="F54" s="265"/>
      <c r="G54" s="265"/>
      <c r="H54" s="265"/>
      <c r="I54" s="265"/>
      <c r="J54" s="381"/>
      <c r="K54" s="124"/>
      <c r="L54" s="280"/>
      <c r="M54" s="352"/>
      <c r="N54" s="227"/>
    </row>
    <row r="55" spans="1:14" ht="15.75" thickBot="1">
      <c r="B55" s="759" t="s">
        <v>2072</v>
      </c>
      <c r="C55" s="760"/>
      <c r="D55" s="760"/>
      <c r="E55" s="760"/>
      <c r="F55" s="760"/>
      <c r="G55" s="760"/>
      <c r="H55" s="760"/>
      <c r="I55" s="760"/>
      <c r="J55" s="760"/>
      <c r="K55" s="760"/>
      <c r="L55" s="760"/>
      <c r="M55" s="761"/>
      <c r="N55" s="344">
        <f>SUM(N48:N54)</f>
        <v>289449.8125331339</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706</v>
      </c>
      <c r="B71" s="49" t="str">
        <f>VLOOKUP(A71,'MANO DE OBRA'!A8:D68,3,FALSE)</f>
        <v>Obrero (2)</v>
      </c>
      <c r="C71" s="47"/>
      <c r="D71" s="47"/>
      <c r="E71" s="47"/>
      <c r="F71" s="47"/>
      <c r="G71" s="47"/>
      <c r="H71" s="47"/>
      <c r="I71" s="247">
        <f>K71/J71*100</f>
        <v>67665.399999999994</v>
      </c>
      <c r="J71" s="248">
        <v>185</v>
      </c>
      <c r="K71" s="249">
        <f>VLOOKUP(A71,'MANO DE OBRA'!A8:D99,4,FALSE)</f>
        <v>125180.98999999999</v>
      </c>
      <c r="L71" s="50"/>
      <c r="M71" s="377">
        <v>80</v>
      </c>
      <c r="N71" s="345">
        <f>K71/M71</f>
        <v>1564.7623749999998</v>
      </c>
      <c r="O71" s="106"/>
    </row>
    <row r="72" spans="1:15">
      <c r="A72" s="141" t="s">
        <v>758</v>
      </c>
      <c r="B72" s="49" t="str">
        <f>VLOOKUP(A72,'MANO DE OBRA'!A8:D69,3,FALSE)</f>
        <v>Soldador</v>
      </c>
      <c r="C72" s="47"/>
      <c r="D72" s="47"/>
      <c r="E72" s="47"/>
      <c r="F72" s="47"/>
      <c r="G72" s="47"/>
      <c r="H72" s="47"/>
      <c r="I72" s="247">
        <f>K72/J72*100</f>
        <v>57668.23979157189</v>
      </c>
      <c r="J72" s="248">
        <v>185</v>
      </c>
      <c r="K72" s="249">
        <f>VLOOKUP(A72,'MANO DE OBRA'!A8:D100,4,FALSE)</f>
        <v>106686.24361440798</v>
      </c>
      <c r="L72" s="50"/>
      <c r="M72" s="377">
        <v>80</v>
      </c>
      <c r="N72" s="345">
        <f>K72/M72</f>
        <v>1333.5780451800997</v>
      </c>
    </row>
    <row r="73" spans="1:15">
      <c r="A73" t="s">
        <v>728</v>
      </c>
      <c r="B73" s="49" t="str">
        <f>VLOOKUP(A73,'MANO DE OBRA'!A9:D70,3,FALSE)</f>
        <v>Oficial</v>
      </c>
      <c r="C73" s="47"/>
      <c r="D73" s="47"/>
      <c r="E73" s="47"/>
      <c r="F73" s="47"/>
      <c r="G73" s="47"/>
      <c r="H73" s="47"/>
      <c r="I73" s="247">
        <f>K73/J73*100</f>
        <v>57668.23979157189</v>
      </c>
      <c r="J73" s="248">
        <v>185</v>
      </c>
      <c r="K73" s="249">
        <f>VLOOKUP(A73,'MANO DE OBRA'!A9:D101,4,FALSE)</f>
        <v>106686.24361440798</v>
      </c>
      <c r="L73" s="50"/>
      <c r="M73" s="378">
        <v>80</v>
      </c>
      <c r="N73" s="345">
        <f>K73/M73</f>
        <v>1333.5780451800997</v>
      </c>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45"/>
    </row>
    <row r="77" spans="1:15" ht="15.75" thickBot="1">
      <c r="B77" s="765" t="s">
        <v>2072</v>
      </c>
      <c r="C77" s="766"/>
      <c r="D77" s="766"/>
      <c r="E77" s="766"/>
      <c r="F77" s="766"/>
      <c r="G77" s="766"/>
      <c r="H77" s="766"/>
      <c r="I77" s="766"/>
      <c r="J77" s="766"/>
      <c r="K77" s="766"/>
      <c r="L77" s="766"/>
      <c r="M77" s="767"/>
      <c r="N77" s="256">
        <f>SUM(N71:N76)</f>
        <v>4231.9184653601988</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309948.01586411125</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61989.603172822252</v>
      </c>
      <c r="M84" s="794"/>
      <c r="N84" s="51"/>
    </row>
    <row r="85" spans="1:14">
      <c r="B85" s="89" t="s">
        <v>2090</v>
      </c>
      <c r="C85" s="90"/>
      <c r="D85" s="90"/>
      <c r="E85" s="90"/>
      <c r="F85" s="90"/>
      <c r="G85" s="90"/>
      <c r="H85" s="90"/>
      <c r="I85" s="87"/>
      <c r="J85" s="88"/>
      <c r="K85" s="259">
        <v>0.05</v>
      </c>
      <c r="L85" s="793">
        <f>N79*K85</f>
        <v>15497.400793205563</v>
      </c>
      <c r="M85" s="794"/>
      <c r="N85" s="51"/>
    </row>
    <row r="86" spans="1:14" ht="15.75" thickBot="1">
      <c r="B86" s="91" t="s">
        <v>2091</v>
      </c>
      <c r="C86" s="92"/>
      <c r="D86" s="92"/>
      <c r="E86" s="92"/>
      <c r="F86" s="92"/>
      <c r="G86" s="92"/>
      <c r="H86" s="92"/>
      <c r="I86" s="93"/>
      <c r="J86" s="94"/>
      <c r="K86" s="260">
        <v>0.05</v>
      </c>
      <c r="L86" s="795">
        <f>N79*K86</f>
        <v>15497.400793205563</v>
      </c>
      <c r="M86" s="796"/>
      <c r="N86" s="51"/>
    </row>
    <row r="87" spans="1:14" ht="15.75" thickBot="1">
      <c r="B87" s="759" t="s">
        <v>2072</v>
      </c>
      <c r="C87" s="760"/>
      <c r="D87" s="760"/>
      <c r="E87" s="760"/>
      <c r="F87" s="760"/>
      <c r="G87" s="760"/>
      <c r="H87" s="760"/>
      <c r="I87" s="760"/>
      <c r="J87" s="760"/>
      <c r="K87" s="760"/>
      <c r="L87" s="760"/>
      <c r="M87" s="761"/>
      <c r="N87" s="52">
        <f>L84+L85+L86</f>
        <v>92984.404759233381</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402932.4206233446</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848"/>
      <c r="C1" s="860"/>
      <c r="D1" s="861"/>
      <c r="E1" s="861"/>
      <c r="F1" s="861"/>
      <c r="G1" s="861"/>
      <c r="H1" s="861"/>
      <c r="I1" s="861"/>
      <c r="J1" s="862"/>
      <c r="K1" s="863" t="s">
        <v>2036</v>
      </c>
      <c r="L1" s="865" t="s">
        <v>2037</v>
      </c>
      <c r="M1" s="866"/>
      <c r="N1" s="867"/>
    </row>
    <row r="2" spans="2:14" ht="22.5" customHeight="1">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438</v>
      </c>
      <c r="C31" s="81" t="s">
        <v>2238</v>
      </c>
      <c r="D31" s="82"/>
      <c r="E31" s="82"/>
      <c r="F31" s="82"/>
      <c r="G31" s="82"/>
      <c r="H31" s="82"/>
      <c r="I31" s="82"/>
      <c r="J31" s="82"/>
      <c r="K31" s="394"/>
      <c r="L31" s="261" t="s">
        <v>27</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973</v>
      </c>
      <c r="B36" s="772" t="str">
        <f>VLOOKUP(A36,EQUIPOS!A6:D154,3,FALSE)</f>
        <v>Piloteadora potencia 250KW, RPM 1800, fuerza elevadora 200KN</v>
      </c>
      <c r="C36" s="773"/>
      <c r="D36" s="773"/>
      <c r="E36" s="773"/>
      <c r="F36" s="773"/>
      <c r="G36" s="773"/>
      <c r="H36" s="774"/>
      <c r="I36" s="222"/>
      <c r="J36" s="223"/>
      <c r="K36" s="224">
        <f>VLOOKUP(A36,EQUIPOS!A6:D163,4,FALSE)</f>
        <v>571774.67503718671</v>
      </c>
      <c r="L36" s="225"/>
      <c r="M36" s="291">
        <v>2</v>
      </c>
      <c r="N36" s="227">
        <f>K36/M36</f>
        <v>285887.33751859335</v>
      </c>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0.1</v>
      </c>
      <c r="N41" s="295">
        <f>N77*M41</f>
        <v>5245.4839826800999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291132.82150127343</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1086</v>
      </c>
      <c r="B48" s="43" t="str">
        <f>VLOOKUP(A48,MATERIALES!A5:D373,3,FALSE)</f>
        <v>Acero PDR-60</v>
      </c>
      <c r="C48" s="236"/>
      <c r="D48" s="236"/>
      <c r="E48" s="236"/>
      <c r="F48" s="236"/>
      <c r="G48" s="236"/>
      <c r="H48" s="236"/>
      <c r="I48" s="223"/>
      <c r="J48" s="200" t="str">
        <f>VLOOKUP(A48,MATERIALES!A4:D640,2,FALSE)</f>
        <v>kg</v>
      </c>
      <c r="K48" s="237">
        <v>28</v>
      </c>
      <c r="L48" s="222"/>
      <c r="M48" s="352">
        <f>VLOOKUP(A48,MATERIALES!A5:D396,4,FALSE)</f>
        <v>3713.4124761898465</v>
      </c>
      <c r="N48" s="227">
        <f>K48*M48</f>
        <v>103975.54933331571</v>
      </c>
    </row>
    <row r="49" spans="1:14">
      <c r="A49" s="108" t="s">
        <v>1284</v>
      </c>
      <c r="B49" s="43" t="str">
        <f>VLOOKUP(A49,MATERIALES!A6:D373,3,FALSE)</f>
        <v>Concreto Resistencia  28 (Mpa)</v>
      </c>
      <c r="C49" s="371"/>
      <c r="D49" s="371"/>
      <c r="E49" s="371"/>
      <c r="F49" s="371"/>
      <c r="G49" s="371"/>
      <c r="H49" s="371"/>
      <c r="I49" s="371"/>
      <c r="J49" s="266" t="str">
        <f>VLOOKUP(A49,MATERIALES!A5:D641,2,FALSE)</f>
        <v>m3</v>
      </c>
      <c r="K49" s="347">
        <v>0.35</v>
      </c>
      <c r="L49" s="367"/>
      <c r="M49" s="352">
        <f>VLOOKUP(A49,MATERIALES!A6:D397,4,FALSE)</f>
        <v>531924.05123666534</v>
      </c>
      <c r="N49" s="227">
        <f>K49*M49</f>
        <v>186173.41793283285</v>
      </c>
    </row>
    <row r="50" spans="1:14">
      <c r="A50" s="108" t="s">
        <v>1365</v>
      </c>
      <c r="B50" s="43" t="str">
        <f>VLOOKUP(A50,MATERIALES!A6:D373,3,FALSE)</f>
        <v>Formaleta concreto clase A,B y C</v>
      </c>
      <c r="C50" s="371"/>
      <c r="D50" s="371"/>
      <c r="E50" s="371"/>
      <c r="F50" s="371"/>
      <c r="G50" s="371"/>
      <c r="H50" s="371"/>
      <c r="I50" s="371"/>
      <c r="J50" s="267" t="str">
        <f>VLOOKUP(A50,MATERIALES!A6:D642,2,FALSE)</f>
        <v>m2</v>
      </c>
      <c r="K50" s="347">
        <v>3</v>
      </c>
      <c r="L50" s="367"/>
      <c r="M50" s="352">
        <f>VLOOKUP(A50,MATERIALES!A6:D398,4,FALSE)</f>
        <v>20076.971843816656</v>
      </c>
      <c r="N50" s="227">
        <f>K50*M50</f>
        <v>60230.915531449966</v>
      </c>
    </row>
    <row r="51" spans="1:14">
      <c r="A51" s="108"/>
      <c r="B51" s="43"/>
      <c r="C51" s="371"/>
      <c r="D51" s="371"/>
      <c r="E51" s="371"/>
      <c r="F51" s="371"/>
      <c r="G51" s="371"/>
      <c r="H51" s="371"/>
      <c r="I51" s="371"/>
      <c r="J51" s="266"/>
      <c r="K51" s="347"/>
      <c r="L51" s="367"/>
      <c r="M51" s="352"/>
      <c r="N51" s="227"/>
    </row>
    <row r="52" spans="1:14">
      <c r="A52" s="108"/>
      <c r="B52" s="43"/>
      <c r="C52" s="371"/>
      <c r="D52" s="371"/>
      <c r="E52" s="371"/>
      <c r="F52" s="371"/>
      <c r="G52" s="371"/>
      <c r="H52" s="371"/>
      <c r="I52" s="371"/>
      <c r="J52" s="266"/>
      <c r="K52" s="347"/>
      <c r="L52" s="367"/>
      <c r="M52" s="352"/>
      <c r="N52" s="227"/>
    </row>
    <row r="53" spans="1:14">
      <c r="A53" s="108"/>
      <c r="B53" s="43"/>
      <c r="C53" s="371"/>
      <c r="D53" s="371"/>
      <c r="E53" s="371"/>
      <c r="F53" s="371"/>
      <c r="G53" s="371"/>
      <c r="H53" s="371"/>
      <c r="I53" s="371"/>
      <c r="J53" s="266"/>
      <c r="K53" s="347"/>
      <c r="L53" s="367"/>
      <c r="M53" s="352"/>
      <c r="N53" s="227"/>
    </row>
    <row r="54" spans="1:14" ht="15.75" thickBot="1">
      <c r="B54" s="43"/>
      <c r="C54" s="265"/>
      <c r="D54" s="265"/>
      <c r="E54" s="265"/>
      <c r="F54" s="265"/>
      <c r="G54" s="265"/>
      <c r="H54" s="265"/>
      <c r="I54" s="265"/>
      <c r="J54" s="381"/>
      <c r="K54" s="124"/>
      <c r="L54" s="280"/>
      <c r="M54" s="352"/>
      <c r="N54" s="227"/>
    </row>
    <row r="55" spans="1:14" ht="15.75" thickBot="1">
      <c r="B55" s="759" t="s">
        <v>2072</v>
      </c>
      <c r="C55" s="760"/>
      <c r="D55" s="760"/>
      <c r="E55" s="760"/>
      <c r="F55" s="760"/>
      <c r="G55" s="760"/>
      <c r="H55" s="760"/>
      <c r="I55" s="760"/>
      <c r="J55" s="760"/>
      <c r="K55" s="760"/>
      <c r="L55" s="760"/>
      <c r="M55" s="761"/>
      <c r="N55" s="344">
        <f>SUM(N48:N54)</f>
        <v>350379.88279759849</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A60" t="s">
        <v>1846</v>
      </c>
      <c r="B60" s="46" t="str">
        <f>VLOOKUP(A60,TRANSPORTE!A2:D117,3,FALSE)</f>
        <v>Transporte de concreto</v>
      </c>
      <c r="C60" s="272"/>
      <c r="D60" s="272"/>
      <c r="E60" s="272"/>
      <c r="F60" s="272"/>
      <c r="G60" s="272"/>
      <c r="H60" s="266" t="s">
        <v>1038</v>
      </c>
      <c r="I60" s="234">
        <v>0.35</v>
      </c>
      <c r="J60" s="241">
        <v>1</v>
      </c>
      <c r="K60" s="234">
        <f>I60*J60</f>
        <v>0.35</v>
      </c>
      <c r="L60" s="763">
        <f>VLOOKUP(A60,TRANSPORTE!A2:D117,4,FALSE)</f>
        <v>1355.0479121462611</v>
      </c>
      <c r="M60" s="764"/>
      <c r="N60" s="242">
        <f>K60*L60</f>
        <v>474.26676925119136</v>
      </c>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f>N60+N61+N62+N63+N64</f>
        <v>474.26676925119136</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712</v>
      </c>
      <c r="B71" s="49" t="str">
        <f>VLOOKUP(A71,'MANO DE OBRA'!A8:D68,3,FALSE)</f>
        <v>Obrero (5)</v>
      </c>
      <c r="C71" s="47"/>
      <c r="D71" s="47"/>
      <c r="E71" s="47"/>
      <c r="F71" s="47"/>
      <c r="G71" s="47"/>
      <c r="H71" s="47"/>
      <c r="I71" s="247">
        <f>K71/J71*100</f>
        <v>169163.49999999997</v>
      </c>
      <c r="J71" s="248">
        <v>185</v>
      </c>
      <c r="K71" s="249">
        <f>VLOOKUP(A71,'MANO DE OBRA'!A8:D99,4,FALSE)</f>
        <v>312952.47499999998</v>
      </c>
      <c r="L71" s="50"/>
      <c r="M71" s="380">
        <v>8</v>
      </c>
      <c r="N71" s="345">
        <f>K71/M71</f>
        <v>39119.059374999997</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77">
        <v>8</v>
      </c>
      <c r="N72" s="345">
        <f>K72/M72</f>
        <v>13335.780451800998</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45"/>
    </row>
    <row r="77" spans="1:15" ht="15.75" thickBot="1">
      <c r="B77" s="765" t="s">
        <v>2072</v>
      </c>
      <c r="C77" s="766"/>
      <c r="D77" s="766"/>
      <c r="E77" s="766"/>
      <c r="F77" s="766"/>
      <c r="G77" s="766"/>
      <c r="H77" s="766"/>
      <c r="I77" s="766"/>
      <c r="J77" s="766"/>
      <c r="K77" s="766"/>
      <c r="L77" s="766"/>
      <c r="M77" s="767"/>
      <c r="N77" s="256">
        <f>SUM(N71:N76)</f>
        <v>52454.839826800991</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694441.8108949241</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138888.36217898483</v>
      </c>
      <c r="M84" s="794"/>
      <c r="N84" s="51"/>
    </row>
    <row r="85" spans="1:14">
      <c r="B85" s="89" t="s">
        <v>2090</v>
      </c>
      <c r="C85" s="90"/>
      <c r="D85" s="90"/>
      <c r="E85" s="90"/>
      <c r="F85" s="90"/>
      <c r="G85" s="90"/>
      <c r="H85" s="90"/>
      <c r="I85" s="87"/>
      <c r="J85" s="88"/>
      <c r="K85" s="259">
        <v>0.05</v>
      </c>
      <c r="L85" s="793">
        <f>N79*K85</f>
        <v>34722.090544746206</v>
      </c>
      <c r="M85" s="794"/>
      <c r="N85" s="51"/>
    </row>
    <row r="86" spans="1:14" ht="15.75" thickBot="1">
      <c r="B86" s="91" t="s">
        <v>2091</v>
      </c>
      <c r="C86" s="92"/>
      <c r="D86" s="92"/>
      <c r="E86" s="92"/>
      <c r="F86" s="92"/>
      <c r="G86" s="92"/>
      <c r="H86" s="92"/>
      <c r="I86" s="93"/>
      <c r="J86" s="94"/>
      <c r="K86" s="260">
        <v>0.05</v>
      </c>
      <c r="L86" s="795">
        <f>N79*K86</f>
        <v>34722.090544746206</v>
      </c>
      <c r="M86" s="796"/>
      <c r="N86" s="51"/>
    </row>
    <row r="87" spans="1:14" ht="15.75" thickBot="1">
      <c r="B87" s="759" t="s">
        <v>2072</v>
      </c>
      <c r="C87" s="760"/>
      <c r="D87" s="760"/>
      <c r="E87" s="760"/>
      <c r="F87" s="760"/>
      <c r="G87" s="760"/>
      <c r="H87" s="760"/>
      <c r="I87" s="760"/>
      <c r="J87" s="760"/>
      <c r="K87" s="760"/>
      <c r="L87" s="760"/>
      <c r="M87" s="761"/>
      <c r="N87" s="52">
        <f>L84+L85+L86</f>
        <v>208332.54326847722</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902774.35416340129</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440</v>
      </c>
      <c r="C31" s="81" t="s">
        <v>2239</v>
      </c>
      <c r="D31" s="82"/>
      <c r="E31" s="82"/>
      <c r="F31" s="82"/>
      <c r="G31" s="82"/>
      <c r="H31" s="82"/>
      <c r="I31" s="82"/>
      <c r="J31" s="82"/>
      <c r="K31" s="394"/>
      <c r="L31" s="261" t="s">
        <v>27</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973</v>
      </c>
      <c r="B36" s="772" t="str">
        <f>VLOOKUP(A36,EQUIPOS!A6:D154,3,FALSE)</f>
        <v>Piloteadora potencia 250KW, RPM 1800, fuerza elevadora 200KN</v>
      </c>
      <c r="C36" s="773"/>
      <c r="D36" s="773"/>
      <c r="E36" s="773"/>
      <c r="F36" s="773"/>
      <c r="G36" s="773"/>
      <c r="H36" s="774"/>
      <c r="I36" s="222"/>
      <c r="J36" s="223"/>
      <c r="K36" s="224">
        <f>VLOOKUP(A36,EQUIPOS!A6:D163,4,FALSE)</f>
        <v>571774.67503718671</v>
      </c>
      <c r="L36" s="225"/>
      <c r="M36" s="291">
        <v>2</v>
      </c>
      <c r="N36" s="227">
        <f>K36/M36</f>
        <v>285887.33751859335</v>
      </c>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0.1</v>
      </c>
      <c r="N41" s="295">
        <f>N77*M41</f>
        <v>5245.4839826800999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291132.82150127343</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1086</v>
      </c>
      <c r="B48" s="43" t="str">
        <f>VLOOKUP(A48,MATERIALES!A5:D373,3,FALSE)</f>
        <v>Acero PDR-60</v>
      </c>
      <c r="C48" s="236"/>
      <c r="D48" s="236"/>
      <c r="E48" s="236"/>
      <c r="F48" s="236"/>
      <c r="G48" s="236"/>
      <c r="H48" s="236"/>
      <c r="I48" s="223"/>
      <c r="J48" s="200" t="str">
        <f>VLOOKUP(A48,MATERIALES!A4:D640,2,FALSE)</f>
        <v>kg</v>
      </c>
      <c r="K48" s="237">
        <v>28</v>
      </c>
      <c r="L48" s="222"/>
      <c r="M48" s="352">
        <f>VLOOKUP(A48,MATERIALES!A5:D396,4,FALSE)</f>
        <v>3713.4124761898465</v>
      </c>
      <c r="N48" s="227">
        <f>K48*M48</f>
        <v>103975.54933331571</v>
      </c>
    </row>
    <row r="49" spans="1:14">
      <c r="A49" s="108" t="s">
        <v>1287</v>
      </c>
      <c r="B49" s="43" t="str">
        <f>VLOOKUP(A49,MATERIALES!A6:D373,3,FALSE)</f>
        <v>Concreto Resistencia  35 (Mpa)</v>
      </c>
      <c r="C49" s="371"/>
      <c r="D49" s="371"/>
      <c r="E49" s="371"/>
      <c r="F49" s="371"/>
      <c r="G49" s="371"/>
      <c r="H49" s="371"/>
      <c r="I49" s="371"/>
      <c r="J49" s="266" t="str">
        <f>VLOOKUP(A49,MATERIALES!A5:D641,2,FALSE)</f>
        <v>m3</v>
      </c>
      <c r="K49" s="347">
        <v>0.35</v>
      </c>
      <c r="L49" s="367"/>
      <c r="M49" s="352">
        <f>VLOOKUP(A49,MATERIALES!A6:D397,4,FALSE)</f>
        <v>586601.73494716315</v>
      </c>
      <c r="N49" s="227">
        <f>K49*M49</f>
        <v>205310.60723150708</v>
      </c>
    </row>
    <row r="50" spans="1:14">
      <c r="A50" s="108" t="s">
        <v>1365</v>
      </c>
      <c r="B50" s="43" t="str">
        <f>VLOOKUP(A50,MATERIALES!A6:D373,3,FALSE)</f>
        <v>Formaleta concreto clase A,B y C</v>
      </c>
      <c r="C50" s="371"/>
      <c r="D50" s="371"/>
      <c r="E50" s="371"/>
      <c r="F50" s="371"/>
      <c r="G50" s="371"/>
      <c r="H50" s="371"/>
      <c r="I50" s="371"/>
      <c r="J50" s="267" t="str">
        <f>VLOOKUP(A50,MATERIALES!A6:D642,2,FALSE)</f>
        <v>m2</v>
      </c>
      <c r="K50" s="347">
        <v>2</v>
      </c>
      <c r="L50" s="367"/>
      <c r="M50" s="352">
        <f>VLOOKUP(A50,MATERIALES!A6:D398,4,FALSE)</f>
        <v>20076.971843816656</v>
      </c>
      <c r="N50" s="227">
        <f>K50*M50</f>
        <v>40153.943687633313</v>
      </c>
    </row>
    <row r="51" spans="1:14">
      <c r="A51" s="108"/>
      <c r="B51" s="43"/>
      <c r="C51" s="371"/>
      <c r="D51" s="371"/>
      <c r="E51" s="371"/>
      <c r="F51" s="371"/>
      <c r="G51" s="371"/>
      <c r="H51" s="371"/>
      <c r="I51" s="371"/>
      <c r="J51" s="266"/>
      <c r="K51" s="347"/>
      <c r="L51" s="367"/>
      <c r="M51" s="352"/>
      <c r="N51" s="227"/>
    </row>
    <row r="52" spans="1:14">
      <c r="A52" s="108"/>
      <c r="B52" s="43"/>
      <c r="C52" s="371"/>
      <c r="D52" s="371"/>
      <c r="E52" s="371"/>
      <c r="F52" s="371"/>
      <c r="G52" s="371"/>
      <c r="H52" s="371"/>
      <c r="I52" s="371"/>
      <c r="J52" s="266"/>
      <c r="K52" s="347"/>
      <c r="L52" s="367"/>
      <c r="M52" s="352"/>
      <c r="N52" s="227"/>
    </row>
    <row r="53" spans="1:14">
      <c r="A53" s="108"/>
      <c r="B53" s="43"/>
      <c r="C53" s="371"/>
      <c r="D53" s="371"/>
      <c r="E53" s="371"/>
      <c r="F53" s="371"/>
      <c r="G53" s="371"/>
      <c r="H53" s="371"/>
      <c r="I53" s="371"/>
      <c r="J53" s="266"/>
      <c r="K53" s="347"/>
      <c r="L53" s="367"/>
      <c r="M53" s="352"/>
      <c r="N53" s="227"/>
    </row>
    <row r="54" spans="1:14" ht="15.75" thickBot="1">
      <c r="B54" s="43"/>
      <c r="C54" s="265"/>
      <c r="D54" s="265"/>
      <c r="E54" s="265"/>
      <c r="F54" s="265"/>
      <c r="G54" s="265"/>
      <c r="H54" s="265"/>
      <c r="I54" s="265"/>
      <c r="J54" s="381"/>
      <c r="K54" s="124"/>
      <c r="L54" s="280"/>
      <c r="M54" s="352"/>
      <c r="N54" s="227"/>
    </row>
    <row r="55" spans="1:14" ht="15.75" thickBot="1">
      <c r="B55" s="759" t="s">
        <v>2072</v>
      </c>
      <c r="C55" s="760"/>
      <c r="D55" s="760"/>
      <c r="E55" s="760"/>
      <c r="F55" s="760"/>
      <c r="G55" s="760"/>
      <c r="H55" s="760"/>
      <c r="I55" s="760"/>
      <c r="J55" s="760"/>
      <c r="K55" s="760"/>
      <c r="L55" s="760"/>
      <c r="M55" s="761"/>
      <c r="N55" s="344">
        <f>SUM(N48:N54)</f>
        <v>349440.10025245609</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A60" t="s">
        <v>1846</v>
      </c>
      <c r="B60" s="46" t="str">
        <f>VLOOKUP(A60,TRANSPORTE!A2:D117,3,FALSE)</f>
        <v>Transporte de concreto</v>
      </c>
      <c r="C60" s="272"/>
      <c r="D60" s="272"/>
      <c r="E60" s="272"/>
      <c r="F60" s="272"/>
      <c r="G60" s="272"/>
      <c r="H60" s="266" t="s">
        <v>1038</v>
      </c>
      <c r="I60" s="234">
        <v>0.35</v>
      </c>
      <c r="J60" s="241">
        <v>1</v>
      </c>
      <c r="K60" s="234">
        <f>I60*J60</f>
        <v>0.35</v>
      </c>
      <c r="L60" s="763">
        <f>VLOOKUP(A60,TRANSPORTE!A2:D117,4,FALSE)</f>
        <v>1355.0479121462611</v>
      </c>
      <c r="M60" s="764"/>
      <c r="N60" s="242">
        <f>K60*L60</f>
        <v>474.26676925119136</v>
      </c>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f>N60+N61+N62+N63+N64</f>
        <v>474.26676925119136</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712</v>
      </c>
      <c r="B71" s="49" t="str">
        <f>VLOOKUP(A71,'MANO DE OBRA'!A8:D68,3,FALSE)</f>
        <v>Obrero (5)</v>
      </c>
      <c r="C71" s="47"/>
      <c r="D71" s="47"/>
      <c r="E71" s="47"/>
      <c r="F71" s="47"/>
      <c r="G71" s="47"/>
      <c r="H71" s="47"/>
      <c r="I71" s="247">
        <f>K71/J71*100</f>
        <v>169163.49999999997</v>
      </c>
      <c r="J71" s="248">
        <v>185</v>
      </c>
      <c r="K71" s="249">
        <f>VLOOKUP(A71,'MANO DE OBRA'!A8:D99,4,FALSE)</f>
        <v>312952.47499999998</v>
      </c>
      <c r="L71" s="50"/>
      <c r="M71" s="380">
        <v>8</v>
      </c>
      <c r="N71" s="345">
        <f>K71/M71</f>
        <v>39119.059374999997</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77">
        <v>8</v>
      </c>
      <c r="N72" s="345">
        <f>K72/M72</f>
        <v>13335.780451800998</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45"/>
    </row>
    <row r="77" spans="1:15" ht="15.75" thickBot="1">
      <c r="B77" s="765" t="s">
        <v>2072</v>
      </c>
      <c r="C77" s="766"/>
      <c r="D77" s="766"/>
      <c r="E77" s="766"/>
      <c r="F77" s="766"/>
      <c r="G77" s="766"/>
      <c r="H77" s="766"/>
      <c r="I77" s="766"/>
      <c r="J77" s="766"/>
      <c r="K77" s="766"/>
      <c r="L77" s="766"/>
      <c r="M77" s="767"/>
      <c r="N77" s="256">
        <f>SUM(N71:N76)</f>
        <v>52454.839826800991</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693502.02834978164</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138700.40566995632</v>
      </c>
      <c r="M84" s="794"/>
      <c r="N84" s="51"/>
    </row>
    <row r="85" spans="1:14">
      <c r="B85" s="89" t="s">
        <v>2090</v>
      </c>
      <c r="C85" s="90"/>
      <c r="D85" s="90"/>
      <c r="E85" s="90"/>
      <c r="F85" s="90"/>
      <c r="G85" s="90"/>
      <c r="H85" s="90"/>
      <c r="I85" s="87"/>
      <c r="J85" s="88"/>
      <c r="K85" s="259">
        <v>0.05</v>
      </c>
      <c r="L85" s="793">
        <f>N79*K85</f>
        <v>34675.101417489081</v>
      </c>
      <c r="M85" s="794"/>
      <c r="N85" s="51"/>
    </row>
    <row r="86" spans="1:14" ht="15.75" thickBot="1">
      <c r="B86" s="91" t="s">
        <v>2091</v>
      </c>
      <c r="C86" s="92"/>
      <c r="D86" s="92"/>
      <c r="E86" s="92"/>
      <c r="F86" s="92"/>
      <c r="G86" s="92"/>
      <c r="H86" s="92"/>
      <c r="I86" s="93"/>
      <c r="J86" s="94"/>
      <c r="K86" s="260">
        <v>0.05</v>
      </c>
      <c r="L86" s="795">
        <f>N79*K86</f>
        <v>34675.101417489081</v>
      </c>
      <c r="M86" s="796"/>
      <c r="N86" s="51"/>
    </row>
    <row r="87" spans="1:14" ht="15.75" thickBot="1">
      <c r="B87" s="759" t="s">
        <v>2072</v>
      </c>
      <c r="C87" s="760"/>
      <c r="D87" s="760"/>
      <c r="E87" s="760"/>
      <c r="F87" s="760"/>
      <c r="G87" s="760"/>
      <c r="H87" s="760"/>
      <c r="I87" s="760"/>
      <c r="J87" s="760"/>
      <c r="K87" s="760"/>
      <c r="L87" s="760"/>
      <c r="M87" s="761"/>
      <c r="N87" s="52">
        <f>L84+L85+L86</f>
        <v>208050.6085049345</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901552.63685471611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6.5" customHeight="1" thickBot="1">
      <c r="A31" t="s">
        <v>21</v>
      </c>
      <c r="B31" s="80" t="s">
        <v>442</v>
      </c>
      <c r="C31" s="81" t="s">
        <v>2240</v>
      </c>
      <c r="D31" s="82"/>
      <c r="E31" s="82"/>
      <c r="F31" s="82"/>
      <c r="G31" s="82"/>
      <c r="H31" s="82"/>
      <c r="I31" s="82"/>
      <c r="J31" s="82"/>
      <c r="K31" s="394"/>
      <c r="L31" s="261" t="s">
        <v>32</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873</v>
      </c>
      <c r="B36" s="772" t="str">
        <f>VLOOKUP(A36,EQUIPOS!A6:D154,3,FALSE)</f>
        <v xml:space="preserve">Equipo de oxicorte, Capacidad de corte: hasta 6´´ (152mm) </v>
      </c>
      <c r="C36" s="773"/>
      <c r="D36" s="773"/>
      <c r="E36" s="773"/>
      <c r="F36" s="773"/>
      <c r="G36" s="773"/>
      <c r="H36" s="774"/>
      <c r="I36" s="222"/>
      <c r="J36" s="223"/>
      <c r="K36" s="224">
        <f>VLOOKUP(A36,EQUIPOS!A6:D163,4,FALSE)</f>
        <v>11022.784227943232</v>
      </c>
      <c r="L36" s="225"/>
      <c r="M36" s="291">
        <v>1.1299999999999999</v>
      </c>
      <c r="N36" s="227">
        <f>K36/M36</f>
        <v>9754.6763079143657</v>
      </c>
    </row>
    <row r="37" spans="1:14">
      <c r="A37" s="113" t="s">
        <v>1029</v>
      </c>
      <c r="B37" s="772" t="str">
        <f>VLOOKUP(A37,EQUIPOS!A7:D154,3,FALSE)</f>
        <v xml:space="preserve">Taladro de 1/2´´, pulidora, lijadora y circular
</v>
      </c>
      <c r="C37" s="773"/>
      <c r="D37" s="773"/>
      <c r="E37" s="773"/>
      <c r="F37" s="773"/>
      <c r="G37" s="773"/>
      <c r="H37" s="774"/>
      <c r="I37" s="367"/>
      <c r="J37" s="368"/>
      <c r="K37" s="224">
        <f>VLOOKUP(A37,EQUIPOS!A7:D164,4,FALSE)</f>
        <v>2560.3255895580082</v>
      </c>
      <c r="L37" s="290"/>
      <c r="M37" s="291">
        <v>0.53</v>
      </c>
      <c r="N37" s="227">
        <f>K37/M37</f>
        <v>4830.8029991660533</v>
      </c>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0.1</v>
      </c>
      <c r="N41" s="295">
        <f>N77*M41</f>
        <v>2821.2789769067999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17406.758283987219</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1200</v>
      </c>
      <c r="B48" s="43" t="str">
        <f>VLOOKUP(A48,MATERIALES!A5:D373,3,FALSE)</f>
        <v>Botella de gas propano (40 lb) (5% de oxígeno)</v>
      </c>
      <c r="C48" s="236"/>
      <c r="D48" s="236"/>
      <c r="E48" s="236"/>
      <c r="F48" s="236"/>
      <c r="G48" s="236"/>
      <c r="H48" s="236"/>
      <c r="I48" s="236"/>
      <c r="J48" s="266" t="str">
        <f>VLOOKUP(A48,MATERIALES!A4:D640,2,FALSE)</f>
        <v>u</v>
      </c>
      <c r="K48" s="237">
        <v>0.02</v>
      </c>
      <c r="L48" s="222"/>
      <c r="M48" s="352">
        <f>VLOOKUP(A48,MATERIALES!A5:D396,4,FALSE)</f>
        <v>81723.862510406441</v>
      </c>
      <c r="N48" s="227">
        <f>K48*M48</f>
        <v>1634.4772502081289</v>
      </c>
    </row>
    <row r="49" spans="1:14">
      <c r="A49" s="108" t="s">
        <v>1434</v>
      </c>
      <c r="B49" s="43" t="str">
        <f>VLOOKUP(A49,MATERIALES!A6:D373,3,FALSE)</f>
        <v>Grata de limpieza</v>
      </c>
      <c r="C49" s="371"/>
      <c r="D49" s="371"/>
      <c r="E49" s="371"/>
      <c r="F49" s="371"/>
      <c r="G49" s="371"/>
      <c r="H49" s="371"/>
      <c r="I49" s="371"/>
      <c r="J49" s="267" t="str">
        <f>VLOOKUP(A49,MATERIALES!A5:D641,2,FALSE)</f>
        <v>u</v>
      </c>
      <c r="K49" s="347">
        <v>0.5</v>
      </c>
      <c r="L49" s="367"/>
      <c r="M49" s="352">
        <f>VLOOKUP(A49,MATERIALES!A6:D397,4,FALSE)</f>
        <v>6136.8378425567853</v>
      </c>
      <c r="N49" s="227">
        <f>K49*M49</f>
        <v>3068.4189212783926</v>
      </c>
    </row>
    <row r="50" spans="1:14">
      <c r="A50" s="108" t="s">
        <v>1202</v>
      </c>
      <c r="B50" s="43" t="str">
        <f>VLOOKUP(A50,MATERIALES!A6:D373,3,FALSE)</f>
        <v>Botella de oxígeno (1800 lb)</v>
      </c>
      <c r="C50" s="371"/>
      <c r="D50" s="371"/>
      <c r="E50" s="371"/>
      <c r="F50" s="371"/>
      <c r="G50" s="371"/>
      <c r="H50" s="371"/>
      <c r="I50" s="371"/>
      <c r="J50" s="267" t="str">
        <f>VLOOKUP(A50,MATERIALES!A6:D642,2,FALSE)</f>
        <v>u</v>
      </c>
      <c r="K50" s="347">
        <v>0.08</v>
      </c>
      <c r="L50" s="367"/>
      <c r="M50" s="352">
        <f>VLOOKUP(A50,MATERIALES!A6:D398,4,FALSE)</f>
        <v>94560.628935678877</v>
      </c>
      <c r="N50" s="227">
        <f>K50*M50</f>
        <v>7564.8503148543105</v>
      </c>
    </row>
    <row r="51" spans="1:14">
      <c r="A51" s="108"/>
      <c r="B51" s="43"/>
      <c r="C51" s="371"/>
      <c r="D51" s="371"/>
      <c r="E51" s="371"/>
      <c r="F51" s="371"/>
      <c r="G51" s="371"/>
      <c r="H51" s="371"/>
      <c r="I51" s="371"/>
      <c r="J51" s="266"/>
      <c r="K51" s="347"/>
      <c r="L51" s="367"/>
      <c r="M51" s="352"/>
      <c r="N51" s="227"/>
    </row>
    <row r="52" spans="1:14">
      <c r="A52" s="108"/>
      <c r="B52" s="43"/>
      <c r="C52" s="371"/>
      <c r="D52" s="371"/>
      <c r="E52" s="371"/>
      <c r="F52" s="371"/>
      <c r="G52" s="371"/>
      <c r="H52" s="371"/>
      <c r="I52" s="371"/>
      <c r="J52" s="266"/>
      <c r="K52" s="347"/>
      <c r="L52" s="367"/>
      <c r="M52" s="352"/>
      <c r="N52" s="227"/>
    </row>
    <row r="53" spans="1:14">
      <c r="A53" s="108"/>
      <c r="B53" s="43"/>
      <c r="C53" s="371"/>
      <c r="D53" s="371"/>
      <c r="E53" s="371"/>
      <c r="F53" s="371"/>
      <c r="G53" s="371"/>
      <c r="H53" s="371"/>
      <c r="I53" s="371"/>
      <c r="J53" s="266"/>
      <c r="K53" s="347"/>
      <c r="L53" s="367"/>
      <c r="M53" s="352"/>
      <c r="N53" s="227"/>
    </row>
    <row r="54" spans="1:14" ht="15.75" thickBot="1">
      <c r="B54" s="43"/>
      <c r="C54" s="265"/>
      <c r="D54" s="265"/>
      <c r="E54" s="265"/>
      <c r="F54" s="265"/>
      <c r="G54" s="265"/>
      <c r="H54" s="265"/>
      <c r="I54" s="265"/>
      <c r="J54" s="381"/>
      <c r="K54" s="124"/>
      <c r="L54" s="280"/>
      <c r="M54" s="352"/>
      <c r="N54" s="227"/>
    </row>
    <row r="55" spans="1:14" ht="15.75" thickBot="1">
      <c r="B55" s="759" t="s">
        <v>2072</v>
      </c>
      <c r="C55" s="760"/>
      <c r="D55" s="760"/>
      <c r="E55" s="760"/>
      <c r="F55" s="760"/>
      <c r="G55" s="760"/>
      <c r="H55" s="760"/>
      <c r="I55" s="760"/>
      <c r="J55" s="760"/>
      <c r="K55" s="760"/>
      <c r="L55" s="760"/>
      <c r="M55" s="761"/>
      <c r="N55" s="344">
        <f>SUM(N48:N54)</f>
        <v>12267.746486340831</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788"/>
      <c r="N70" s="98" t="s">
        <v>2071</v>
      </c>
    </row>
    <row r="71" spans="1:15">
      <c r="A71" s="141" t="s">
        <v>769</v>
      </c>
      <c r="B71" s="49" t="str">
        <f>VLOOKUP(A71,'MANO DE OBRA'!A8:D68,3,FALSE)</f>
        <v xml:space="preserve">Obrero </v>
      </c>
      <c r="C71" s="47"/>
      <c r="D71" s="47"/>
      <c r="E71" s="47"/>
      <c r="F71" s="47"/>
      <c r="G71" s="47"/>
      <c r="H71" s="47"/>
      <c r="I71" s="247">
        <f>K71/J71*100</f>
        <v>33832.699999999997</v>
      </c>
      <c r="J71" s="248">
        <v>185</v>
      </c>
      <c r="K71" s="249">
        <f>VLOOKUP(A71,'MANO DE OBRA'!A8:D99,4,FALSE)</f>
        <v>62590.494999999995</v>
      </c>
      <c r="L71" s="50"/>
      <c r="M71" s="380">
        <v>6</v>
      </c>
      <c r="N71" s="345">
        <f>K71/M71</f>
        <v>10431.749166666666</v>
      </c>
      <c r="O71" s="106"/>
    </row>
    <row r="72" spans="1:15">
      <c r="A72" s="141" t="s">
        <v>758</v>
      </c>
      <c r="B72" s="49" t="str">
        <f>VLOOKUP(A72,'MANO DE OBRA'!A8:D69,3,FALSE)</f>
        <v>Soldador</v>
      </c>
      <c r="C72" s="47"/>
      <c r="D72" s="47"/>
      <c r="E72" s="47"/>
      <c r="F72" s="47"/>
      <c r="G72" s="47"/>
      <c r="H72" s="47"/>
      <c r="I72" s="247">
        <f>K72/J72*100</f>
        <v>57668.23979157189</v>
      </c>
      <c r="J72" s="248">
        <v>185</v>
      </c>
      <c r="K72" s="249">
        <f>VLOOKUP(A72,'MANO DE OBRA'!A8:D100,4,FALSE)</f>
        <v>106686.24361440798</v>
      </c>
      <c r="L72" s="50"/>
      <c r="M72" s="377">
        <v>6</v>
      </c>
      <c r="N72" s="345">
        <f>K72/M72</f>
        <v>17781.040602401332</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45"/>
    </row>
    <row r="77" spans="1:15" ht="15.75" thickBot="1">
      <c r="B77" s="765" t="s">
        <v>2072</v>
      </c>
      <c r="C77" s="766"/>
      <c r="D77" s="766"/>
      <c r="E77" s="766"/>
      <c r="F77" s="766"/>
      <c r="G77" s="766"/>
      <c r="H77" s="766"/>
      <c r="I77" s="766"/>
      <c r="J77" s="766"/>
      <c r="K77" s="766"/>
      <c r="L77" s="766"/>
      <c r="M77" s="767"/>
      <c r="N77" s="256">
        <f>SUM(N71:N76)</f>
        <v>28212.789769067997</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57887.294539396047</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11577.458907879211</v>
      </c>
      <c r="M84" s="794"/>
      <c r="N84" s="51"/>
    </row>
    <row r="85" spans="1:14">
      <c r="B85" s="89" t="s">
        <v>2090</v>
      </c>
      <c r="C85" s="90"/>
      <c r="D85" s="90"/>
      <c r="E85" s="90"/>
      <c r="F85" s="90"/>
      <c r="G85" s="90"/>
      <c r="H85" s="90"/>
      <c r="I85" s="87"/>
      <c r="J85" s="88"/>
      <c r="K85" s="259">
        <v>0.05</v>
      </c>
      <c r="L85" s="793">
        <f>N79*K85</f>
        <v>2894.3647269698026</v>
      </c>
      <c r="M85" s="794"/>
      <c r="N85" s="51"/>
    </row>
    <row r="86" spans="1:14" ht="15.75" thickBot="1">
      <c r="B86" s="91" t="s">
        <v>2091</v>
      </c>
      <c r="C86" s="92"/>
      <c r="D86" s="92"/>
      <c r="E86" s="92"/>
      <c r="F86" s="92"/>
      <c r="G86" s="92"/>
      <c r="H86" s="92"/>
      <c r="I86" s="93"/>
      <c r="J86" s="94"/>
      <c r="K86" s="260">
        <v>0.05</v>
      </c>
      <c r="L86" s="795">
        <f>N79*K86</f>
        <v>2894.3647269698026</v>
      </c>
      <c r="M86" s="796"/>
      <c r="N86" s="51"/>
    </row>
    <row r="87" spans="1:14" ht="15.75" thickBot="1">
      <c r="B87" s="759" t="s">
        <v>2072</v>
      </c>
      <c r="C87" s="760"/>
      <c r="D87" s="760"/>
      <c r="E87" s="760"/>
      <c r="F87" s="760"/>
      <c r="G87" s="760"/>
      <c r="H87" s="760"/>
      <c r="I87" s="760"/>
      <c r="J87" s="760"/>
      <c r="K87" s="760"/>
      <c r="L87" s="760"/>
      <c r="M87" s="761"/>
      <c r="N87" s="52">
        <f>L84+L85+L86</f>
        <v>17366.188361818815</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75253.482901214855</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75"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6.5" customHeight="1" thickBot="1">
      <c r="A31" t="s">
        <v>21</v>
      </c>
      <c r="B31" s="80" t="s">
        <v>444</v>
      </c>
      <c r="C31" s="81" t="s">
        <v>2241</v>
      </c>
      <c r="D31" s="82"/>
      <c r="E31" s="82"/>
      <c r="F31" s="82"/>
      <c r="G31" s="82"/>
      <c r="H31" s="82"/>
      <c r="I31" s="82"/>
      <c r="J31" s="82"/>
      <c r="K31" s="394"/>
      <c r="L31" s="261" t="s">
        <v>32</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789</v>
      </c>
      <c r="B36" s="772" t="str">
        <f>VLOOKUP(A36,EQUIPOS!A6:D154,3,FALSE)</f>
        <v>Bomba de inyección de lechada</v>
      </c>
      <c r="C36" s="773"/>
      <c r="D36" s="773"/>
      <c r="E36" s="773"/>
      <c r="F36" s="773"/>
      <c r="G36" s="773"/>
      <c r="H36" s="774"/>
      <c r="I36" s="222"/>
      <c r="J36" s="223"/>
      <c r="K36" s="224">
        <f>VLOOKUP(A36,EQUIPOS!A6:D163,4,FALSE)</f>
        <v>22109.759028062894</v>
      </c>
      <c r="L36" s="225"/>
      <c r="M36" s="291">
        <v>12</v>
      </c>
      <c r="N36" s="227">
        <f t="shared" ref="N36:N42" si="0">K36/M36</f>
        <v>1842.4799190052411</v>
      </c>
    </row>
    <row r="37" spans="1:14">
      <c r="A37" s="113" t="s">
        <v>979</v>
      </c>
      <c r="B37" s="772" t="str">
        <f>VLOOKUP(A37,EQUIPOS!A7:D154,3,FALSE)</f>
        <v xml:space="preserve">Planta eléctrica </v>
      </c>
      <c r="C37" s="773"/>
      <c r="D37" s="773"/>
      <c r="E37" s="773"/>
      <c r="F37" s="773"/>
      <c r="G37" s="773"/>
      <c r="H37" s="774"/>
      <c r="I37" s="222"/>
      <c r="J37" s="223"/>
      <c r="K37" s="224">
        <f>VLOOKUP(A37,EQUIPOS!A7:D164,4,FALSE)</f>
        <v>16207.151837297701</v>
      </c>
      <c r="L37" s="225"/>
      <c r="M37" s="291">
        <v>1.3</v>
      </c>
      <c r="N37" s="227">
        <f t="shared" si="0"/>
        <v>12467.039874844384</v>
      </c>
    </row>
    <row r="38" spans="1:14">
      <c r="A38" s="113" t="s">
        <v>793</v>
      </c>
      <c r="B38" s="772" t="str">
        <f>VLOOKUP(A38,EQUIPOS!A8:D154,3,FALSE)</f>
        <v>Bomba para gato de tensionamiento</v>
      </c>
      <c r="C38" s="773"/>
      <c r="D38" s="773"/>
      <c r="E38" s="773"/>
      <c r="F38" s="773"/>
      <c r="G38" s="773"/>
      <c r="H38" s="774"/>
      <c r="I38" s="222"/>
      <c r="J38" s="223"/>
      <c r="K38" s="224">
        <f>VLOOKUP(A38,EQUIPOS!A8:D165,4,FALSE)</f>
        <v>60777.386534836041</v>
      </c>
      <c r="L38" s="225"/>
      <c r="M38" s="291">
        <v>12</v>
      </c>
      <c r="N38" s="227">
        <f t="shared" si="0"/>
        <v>5064.7822112363365</v>
      </c>
    </row>
    <row r="39" spans="1:14">
      <c r="A39" s="113" t="s">
        <v>847</v>
      </c>
      <c r="B39" s="772" t="str">
        <f>VLOOKUP(A39,EQUIPOS!A9:D154,3,FALSE)</f>
        <v>Compresor 120 HP, con martillo.</v>
      </c>
      <c r="C39" s="773"/>
      <c r="D39" s="773"/>
      <c r="E39" s="773"/>
      <c r="F39" s="773"/>
      <c r="G39" s="773"/>
      <c r="H39" s="774"/>
      <c r="I39" s="222"/>
      <c r="J39" s="223"/>
      <c r="K39" s="224">
        <f>VLOOKUP(A39,EQUIPOS!A9:D166,4,FALSE)</f>
        <v>107825.45581075011</v>
      </c>
      <c r="L39" s="225"/>
      <c r="M39" s="291">
        <v>1.3</v>
      </c>
      <c r="N39" s="227">
        <f t="shared" si="0"/>
        <v>82942.658315961613</v>
      </c>
    </row>
    <row r="40" spans="1:14">
      <c r="A40" s="113" t="s">
        <v>877</v>
      </c>
      <c r="B40" s="772" t="str">
        <f>VLOOKUP(A40,EQUIPOS!A10:D154,3,FALSE)</f>
        <v>Equipo de perforación (TRACKDRILL), potencia 40 HP, 2100 golpes / minuto</v>
      </c>
      <c r="C40" s="773"/>
      <c r="D40" s="773"/>
      <c r="E40" s="773"/>
      <c r="F40" s="773"/>
      <c r="G40" s="773"/>
      <c r="H40" s="774"/>
      <c r="I40" s="222"/>
      <c r="J40" s="223"/>
      <c r="K40" s="224">
        <f>VLOOKUP(A40,EQUIPOS!A10:D167,4,FALSE)</f>
        <v>169933.07688808223</v>
      </c>
      <c r="L40" s="225"/>
      <c r="M40" s="291">
        <v>1.3</v>
      </c>
      <c r="N40" s="227">
        <f t="shared" si="0"/>
        <v>130717.75145237094</v>
      </c>
    </row>
    <row r="41" spans="1:14">
      <c r="A41" s="113" t="s">
        <v>873</v>
      </c>
      <c r="B41" s="772" t="str">
        <f>VLOOKUP(A41,EQUIPOS!A11:D155,3,FALSE)</f>
        <v xml:space="preserve">Equipo de oxicorte, Capacidad de corte: hasta 6´´ (152mm) </v>
      </c>
      <c r="C41" s="773"/>
      <c r="D41" s="773"/>
      <c r="E41" s="773"/>
      <c r="F41" s="773"/>
      <c r="G41" s="773"/>
      <c r="H41" s="774"/>
      <c r="I41" s="222"/>
      <c r="J41" s="223"/>
      <c r="K41" s="224">
        <f>VLOOKUP(A41,EQUIPOS!A11:D168,4,FALSE)</f>
        <v>11022.784227943232</v>
      </c>
      <c r="L41" s="225"/>
      <c r="M41" s="291">
        <v>15</v>
      </c>
      <c r="N41" s="227">
        <f t="shared" si="0"/>
        <v>734.85228186288214</v>
      </c>
    </row>
    <row r="42" spans="1:14">
      <c r="A42" s="113" t="s">
        <v>921</v>
      </c>
      <c r="B42" s="772" t="str">
        <f>VLOOKUP(A42,EQUIPOS!A12:D156,3,FALSE)</f>
        <v>Gato para tensionamiento, fuerza Max 200 ton, área de tensión 314 cm2.</v>
      </c>
      <c r="C42" s="773"/>
      <c r="D42" s="773"/>
      <c r="E42" s="773"/>
      <c r="F42" s="773"/>
      <c r="G42" s="773"/>
      <c r="H42" s="774"/>
      <c r="I42" s="222"/>
      <c r="J42" s="223"/>
      <c r="K42" s="224">
        <f>VLOOKUP(A42,EQUIPOS!A12:D169,4,FALSE)</f>
        <v>131961.5477489999</v>
      </c>
      <c r="L42" s="225"/>
      <c r="M42" s="291">
        <v>12</v>
      </c>
      <c r="N42" s="227">
        <f t="shared" si="0"/>
        <v>10996.795645749991</v>
      </c>
    </row>
    <row r="43" spans="1:14">
      <c r="A43" s="113"/>
      <c r="B43" s="772"/>
      <c r="C43" s="773"/>
      <c r="D43" s="773"/>
      <c r="E43" s="773"/>
      <c r="F43" s="773"/>
      <c r="G43" s="773"/>
      <c r="H43" s="774"/>
      <c r="I43" s="367"/>
      <c r="J43" s="368"/>
      <c r="K43" s="224"/>
      <c r="L43" s="290"/>
      <c r="M43" s="291"/>
      <c r="N43" s="227"/>
    </row>
    <row r="44" spans="1:14">
      <c r="A44" s="113"/>
      <c r="B44" s="772"/>
      <c r="C44" s="773"/>
      <c r="D44" s="773"/>
      <c r="E44" s="773"/>
      <c r="F44" s="773"/>
      <c r="G44" s="773"/>
      <c r="H44" s="774"/>
      <c r="I44" s="283"/>
      <c r="J44" s="285"/>
      <c r="K44" s="224"/>
      <c r="L44" s="369"/>
      <c r="M44" s="370"/>
      <c r="N44" s="227"/>
    </row>
    <row r="45" spans="1:14">
      <c r="B45" s="772"/>
      <c r="C45" s="773"/>
      <c r="D45" s="773"/>
      <c r="E45" s="773"/>
      <c r="F45" s="773"/>
      <c r="G45" s="773"/>
      <c r="H45" s="774"/>
      <c r="I45" s="36"/>
      <c r="J45" s="37"/>
      <c r="K45" s="224"/>
      <c r="L45" s="231"/>
      <c r="M45" s="291"/>
      <c r="N45" s="227"/>
    </row>
    <row r="46" spans="1:14">
      <c r="B46" s="275"/>
      <c r="C46" s="276"/>
      <c r="D46" s="276"/>
      <c r="E46" s="276"/>
      <c r="F46" s="278"/>
      <c r="G46" s="278"/>
      <c r="H46" s="123"/>
      <c r="I46" s="36"/>
      <c r="J46" s="37"/>
      <c r="K46" s="224"/>
      <c r="L46" s="231"/>
      <c r="M46" s="232"/>
      <c r="N46" s="228"/>
    </row>
    <row r="47" spans="1:14">
      <c r="B47" s="292" t="s">
        <v>2105</v>
      </c>
      <c r="C47" s="293"/>
      <c r="D47" s="293"/>
      <c r="E47" s="38"/>
      <c r="F47" s="39"/>
      <c r="G47" s="39"/>
      <c r="H47" s="40"/>
      <c r="I47" s="36"/>
      <c r="J47" s="37"/>
      <c r="K47" s="234"/>
      <c r="L47" s="231"/>
      <c r="M47" s="351">
        <v>0.1</v>
      </c>
      <c r="N47" s="295">
        <f>N91*M47</f>
        <v>4458.9852618155373</v>
      </c>
    </row>
    <row r="48" spans="1:14" ht="15.75" thickBot="1">
      <c r="B48" s="772"/>
      <c r="C48" s="773"/>
      <c r="D48" s="773"/>
      <c r="E48" s="773"/>
      <c r="F48" s="773"/>
      <c r="G48" s="773"/>
      <c r="H48" s="774"/>
      <c r="I48" s="781"/>
      <c r="J48" s="782"/>
      <c r="K48" s="41"/>
      <c r="L48" s="783"/>
      <c r="M48" s="784"/>
      <c r="N48" s="105"/>
    </row>
    <row r="49" spans="1:14" ht="15.75" thickBot="1">
      <c r="B49" s="759" t="s">
        <v>2072</v>
      </c>
      <c r="C49" s="760"/>
      <c r="D49" s="760"/>
      <c r="E49" s="760"/>
      <c r="F49" s="760"/>
      <c r="G49" s="760"/>
      <c r="H49" s="760"/>
      <c r="I49" s="760"/>
      <c r="J49" s="760"/>
      <c r="K49" s="760"/>
      <c r="L49" s="760"/>
      <c r="M49" s="761"/>
      <c r="N49" s="344">
        <f>SUM(N36:N48)</f>
        <v>249225.34496284692</v>
      </c>
    </row>
    <row r="50" spans="1:14">
      <c r="B50" s="235"/>
      <c r="C50" s="34"/>
      <c r="D50" s="34"/>
      <c r="E50" s="34"/>
      <c r="F50" s="34"/>
      <c r="G50" s="34"/>
      <c r="H50" s="34"/>
      <c r="I50" s="34"/>
      <c r="J50" s="34"/>
      <c r="K50" s="34"/>
      <c r="L50" s="34"/>
      <c r="M50" s="34"/>
      <c r="N50" s="35"/>
    </row>
    <row r="51" spans="1:14">
      <c r="B51" s="64" t="s">
        <v>2073</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750" t="s">
        <v>2063</v>
      </c>
      <c r="C53" s="751"/>
      <c r="D53" s="751"/>
      <c r="E53" s="751"/>
      <c r="F53" s="751"/>
      <c r="G53" s="751"/>
      <c r="H53" s="751"/>
      <c r="I53" s="752"/>
      <c r="J53" s="270" t="s">
        <v>2065</v>
      </c>
      <c r="K53" s="85" t="s">
        <v>2066</v>
      </c>
      <c r="L53" s="753" t="s">
        <v>2074</v>
      </c>
      <c r="M53" s="752"/>
      <c r="N53" s="86" t="s">
        <v>2071</v>
      </c>
    </row>
    <row r="54" spans="1:14">
      <c r="A54" s="108" t="s">
        <v>1145</v>
      </c>
      <c r="B54" s="43" t="str">
        <f>VLOOKUP(A54,MATERIALES!A5:D373,3,FALSE)</f>
        <v>Alambre negro para amarre calibre 18</v>
      </c>
      <c r="C54" s="236"/>
      <c r="D54" s="236"/>
      <c r="E54" s="236"/>
      <c r="F54" s="236"/>
      <c r="G54" s="236"/>
      <c r="H54" s="236"/>
      <c r="I54" s="236"/>
      <c r="J54" s="266" t="str">
        <f>VLOOKUP(A54,MATERIALES!A8:D646,2,FALSE)</f>
        <v>kg</v>
      </c>
      <c r="K54" s="237">
        <v>0.2</v>
      </c>
      <c r="L54" s="222"/>
      <c r="M54" s="352">
        <f>VLOOKUP(A54,MATERIALES!A5:D396,4,FALSE)</f>
        <v>5651.7227696204654</v>
      </c>
      <c r="N54" s="227">
        <f>K54*M54</f>
        <v>1130.3445539240931</v>
      </c>
    </row>
    <row r="55" spans="1:14">
      <c r="A55" s="108" t="s">
        <v>1740</v>
      </c>
      <c r="B55" s="43" t="str">
        <f>VLOOKUP(A55,MATERIALES!A6:D373,3,FALSE)</f>
        <v>Torón de tensionmiento 1/2´´ o 5/8´´</v>
      </c>
      <c r="C55" s="371"/>
      <c r="D55" s="371"/>
      <c r="E55" s="371"/>
      <c r="F55" s="371"/>
      <c r="G55" s="371"/>
      <c r="H55" s="371"/>
      <c r="I55" s="371"/>
      <c r="J55" s="267" t="str">
        <f>VLOOKUP(A55,MATERIALES!A9:D647,2,FALSE)</f>
        <v>kg</v>
      </c>
      <c r="K55" s="347">
        <v>5.53</v>
      </c>
      <c r="L55" s="367"/>
      <c r="M55" s="352">
        <f>VLOOKUP(A55,MATERIALES!A6:D397,4,FALSE)</f>
        <v>6713.2364878269391</v>
      </c>
      <c r="N55" s="227">
        <f t="shared" ref="N55:N67" si="1">K55*M55</f>
        <v>37124.197777682974</v>
      </c>
    </row>
    <row r="56" spans="1:14">
      <c r="A56" s="108" t="s">
        <v>1458</v>
      </c>
      <c r="B56" s="43" t="str">
        <f>VLOOKUP(A56,MATERIALES!A6:D373,3,FALSE)</f>
        <v>Limpiador 1/4 de galón (anclajes)</v>
      </c>
      <c r="C56" s="371"/>
      <c r="D56" s="371"/>
      <c r="E56" s="371"/>
      <c r="F56" s="371"/>
      <c r="G56" s="371"/>
      <c r="H56" s="371"/>
      <c r="I56" s="371"/>
      <c r="J56" s="267" t="str">
        <f>VLOOKUP(A56,MATERIALES!A10:D648,2,FALSE)</f>
        <v>u</v>
      </c>
      <c r="K56" s="347">
        <v>8.0000000000000002E-3</v>
      </c>
      <c r="L56" s="367"/>
      <c r="M56" s="352">
        <f>VLOOKUP(A56,MATERIALES!A6:D398,4,FALSE)</f>
        <v>30925.968040271662</v>
      </c>
      <c r="N56" s="227">
        <f t="shared" si="1"/>
        <v>247.4077443221733</v>
      </c>
    </row>
    <row r="57" spans="1:14">
      <c r="A57" s="108" t="s">
        <v>1700</v>
      </c>
      <c r="B57" s="43" t="str">
        <f>VLOOKUP(A57,MATERIALES!A6:D373,3,FALSE)</f>
        <v>Soldadura en PVC 1/8 de galón (anclajes)</v>
      </c>
      <c r="C57" s="371"/>
      <c r="D57" s="371"/>
      <c r="E57" s="371"/>
      <c r="F57" s="371"/>
      <c r="G57" s="371"/>
      <c r="H57" s="371"/>
      <c r="I57" s="371"/>
      <c r="J57" s="267" t="str">
        <f>VLOOKUP(A57,MATERIALES!A11:D649,2,FALSE)</f>
        <v>u</v>
      </c>
      <c r="K57" s="347">
        <v>2.1999999999999999E-2</v>
      </c>
      <c r="L57" s="367"/>
      <c r="M57" s="352">
        <f>VLOOKUP(A57,MATERIALES!A6:D399,4,FALSE)</f>
        <v>45599.237243784191</v>
      </c>
      <c r="N57" s="227">
        <f t="shared" si="1"/>
        <v>1003.1832193632522</v>
      </c>
    </row>
    <row r="58" spans="1:14">
      <c r="A58" s="108" t="s">
        <v>1806</v>
      </c>
      <c r="B58" s="43" t="str">
        <f>VLOOKUP(A58,MATERIALES!A7:D373,3,FALSE)</f>
        <v>Unión en PVC RD21 de 1´´ (para anclajes)</v>
      </c>
      <c r="C58" s="371"/>
      <c r="D58" s="371"/>
      <c r="E58" s="371"/>
      <c r="F58" s="371"/>
      <c r="G58" s="371"/>
      <c r="H58" s="371"/>
      <c r="I58" s="371"/>
      <c r="J58" s="267" t="str">
        <f>VLOOKUP(A58,MATERIALES!A11:D650,2,FALSE)</f>
        <v>u</v>
      </c>
      <c r="K58" s="347">
        <v>0.3</v>
      </c>
      <c r="L58" s="367"/>
      <c r="M58" s="352">
        <f>VLOOKUP(A58,MATERIALES!A7:D400,4,FALSE)</f>
        <v>1409.0179686510382</v>
      </c>
      <c r="N58" s="227">
        <f t="shared" si="1"/>
        <v>422.70539059531148</v>
      </c>
    </row>
    <row r="59" spans="1:14">
      <c r="A59" s="108" t="s">
        <v>1730</v>
      </c>
      <c r="B59" s="43" t="str">
        <f>VLOOKUP(A59,MATERIALES!A8:D373,3,FALSE)</f>
        <v>Tapón en PVC RD21 de 1´´ (para anclaje)</v>
      </c>
      <c r="C59" s="371"/>
      <c r="D59" s="371"/>
      <c r="E59" s="371"/>
      <c r="F59" s="371"/>
      <c r="G59" s="371"/>
      <c r="H59" s="371"/>
      <c r="I59" s="371"/>
      <c r="J59" s="267" t="str">
        <f>VLOOKUP(A59,MATERIALES!A12:D651,2,FALSE)</f>
        <v>u</v>
      </c>
      <c r="K59" s="347">
        <v>0.1</v>
      </c>
      <c r="L59" s="367"/>
      <c r="M59" s="352">
        <f>VLOOKUP(A59,MATERIALES!A8:D401,4,FALSE)</f>
        <v>1741.1859297904948</v>
      </c>
      <c r="N59" s="227">
        <f t="shared" si="1"/>
        <v>174.11859297904948</v>
      </c>
    </row>
    <row r="60" spans="1:14">
      <c r="A60" s="108" t="s">
        <v>1153</v>
      </c>
      <c r="B60" s="43" t="str">
        <f>VLOOKUP(A60,MATERIALES!A9:D373,3,FALSE)</f>
        <v>Anclajes o Cuñas para el tensionamiento</v>
      </c>
      <c r="C60" s="371"/>
      <c r="D60" s="371"/>
      <c r="E60" s="371"/>
      <c r="F60" s="371"/>
      <c r="G60" s="371"/>
      <c r="H60" s="371"/>
      <c r="I60" s="371"/>
      <c r="J60" s="267" t="str">
        <f>VLOOKUP(A60,MATERIALES!A13:D652,2,FALSE)</f>
        <v>u</v>
      </c>
      <c r="K60" s="347">
        <v>0.5</v>
      </c>
      <c r="L60" s="367"/>
      <c r="M60" s="352">
        <f>VLOOKUP(A60,MATERIALES!A9:D402,4,FALSE)</f>
        <v>18293.082866145196</v>
      </c>
      <c r="N60" s="227">
        <f t="shared" si="1"/>
        <v>9146.541433072598</v>
      </c>
    </row>
    <row r="61" spans="1:14">
      <c r="A61" s="108" t="s">
        <v>1758</v>
      </c>
      <c r="B61" s="43" t="str">
        <f>VLOOKUP(A61,MATERIALES!A10:D373,3,FALSE)</f>
        <v>Trompetas de 12 torones (tensionamiento)</v>
      </c>
      <c r="C61" s="371"/>
      <c r="D61" s="371"/>
      <c r="E61" s="371"/>
      <c r="F61" s="371"/>
      <c r="G61" s="371"/>
      <c r="H61" s="371"/>
      <c r="I61" s="371"/>
      <c r="J61" s="267" t="s">
        <v>680</v>
      </c>
      <c r="K61" s="347">
        <v>0.1</v>
      </c>
      <c r="L61" s="367"/>
      <c r="M61" s="352">
        <f>VLOOKUP(A61,MATERIALES!A10:D403,4,FALSE)</f>
        <v>81195.277958558218</v>
      </c>
      <c r="N61" s="227">
        <f t="shared" si="1"/>
        <v>8119.5277958558218</v>
      </c>
    </row>
    <row r="62" spans="1:14">
      <c r="A62" s="108" t="s">
        <v>1454</v>
      </c>
      <c r="B62" s="43" t="str">
        <f>VLOOKUP(A62,MATERIALES!A11:D373,3,FALSE)</f>
        <v>Lechada Para Ductos (Acero De Preesfuerzo)</v>
      </c>
      <c r="C62" s="371"/>
      <c r="D62" s="371"/>
      <c r="E62" s="371"/>
      <c r="F62" s="371"/>
      <c r="G62" s="371"/>
      <c r="H62" s="371"/>
      <c r="I62" s="371"/>
      <c r="J62" s="267" t="s">
        <v>1103</v>
      </c>
      <c r="K62" s="347">
        <v>10</v>
      </c>
      <c r="L62" s="367"/>
      <c r="M62" s="352">
        <f>VLOOKUP(A62,MATERIALES!A11:D404,4,FALSE)</f>
        <v>1169.6812927913236</v>
      </c>
      <c r="N62" s="227">
        <f t="shared" si="1"/>
        <v>11696.812927913235</v>
      </c>
    </row>
    <row r="63" spans="1:14">
      <c r="A63" s="108" t="s">
        <v>1316</v>
      </c>
      <c r="B63" s="43" t="str">
        <f>VLOOKUP(A63,MATERIALES!A11:D373,3,FALSE)</f>
        <v>Ductos para tensionimiento</v>
      </c>
      <c r="C63" s="371"/>
      <c r="D63" s="371"/>
      <c r="E63" s="371"/>
      <c r="F63" s="371"/>
      <c r="G63" s="371"/>
      <c r="H63" s="371"/>
      <c r="I63" s="371"/>
      <c r="J63" s="267" t="str">
        <f>VLOOKUP(A63,MATERIALES!A14:D655,2,FALSE)</f>
        <v>m</v>
      </c>
      <c r="K63" s="347">
        <v>1</v>
      </c>
      <c r="L63" s="367"/>
      <c r="M63" s="352">
        <f>VLOOKUP(A63,MATERIALES!A11:D405,4,FALSE)</f>
        <v>15076.819673513437</v>
      </c>
      <c r="N63" s="227">
        <f t="shared" si="1"/>
        <v>15076.819673513437</v>
      </c>
    </row>
    <row r="64" spans="1:14">
      <c r="A64" s="108" t="s">
        <v>1595</v>
      </c>
      <c r="B64" s="43" t="str">
        <f>VLOOKUP(A64,MATERIALES!A12:D373,3,FALSE)</f>
        <v>Oxigeno industrial</v>
      </c>
      <c r="C64" s="371"/>
      <c r="D64" s="371"/>
      <c r="E64" s="371"/>
      <c r="F64" s="371"/>
      <c r="G64" s="371"/>
      <c r="H64" s="371"/>
      <c r="I64" s="371"/>
      <c r="J64" s="267" t="str">
        <f>VLOOKUP(A64,MATERIALES!A15:D656,2,FALSE)</f>
        <v>kg</v>
      </c>
      <c r="K64" s="347">
        <v>0.5</v>
      </c>
      <c r="L64" s="367"/>
      <c r="M64" s="352">
        <f>VLOOKUP(A64,MATERIALES!A12:D406,4,FALSE)</f>
        <v>12318.597338121088</v>
      </c>
      <c r="N64" s="227">
        <f t="shared" si="1"/>
        <v>6159.2986690605439</v>
      </c>
    </row>
    <row r="65" spans="1:14">
      <c r="A65" s="108" t="s">
        <v>1482</v>
      </c>
      <c r="B65" s="43" t="str">
        <f>VLOOKUP(A65,MATERIALES!A13:D374,3,FALSE)</f>
        <v>Manguera de polietileno de 3´´</v>
      </c>
      <c r="C65" s="371"/>
      <c r="D65" s="371"/>
      <c r="E65" s="371"/>
      <c r="F65" s="371"/>
      <c r="G65" s="371"/>
      <c r="H65" s="371"/>
      <c r="I65" s="371"/>
      <c r="J65" s="267" t="str">
        <f>VLOOKUP(A65,MATERIALES!A16:D657,2,FALSE)</f>
        <v>m</v>
      </c>
      <c r="K65" s="347">
        <v>0.55000000000000004</v>
      </c>
      <c r="L65" s="367"/>
      <c r="M65" s="352">
        <f>VLOOKUP(A65,MATERIALES!A13:D407,4,FALSE)</f>
        <v>7921.8392675852074</v>
      </c>
      <c r="N65" s="227">
        <f t="shared" si="1"/>
        <v>4357.0115971718642</v>
      </c>
    </row>
    <row r="66" spans="1:14">
      <c r="A66" s="108" t="s">
        <v>1143</v>
      </c>
      <c r="B66" s="43" t="str">
        <f>VLOOKUP(A66,MATERIALES!A13:D375,3,FALSE)</f>
        <v>Alambre Negro Para Amarre</v>
      </c>
      <c r="C66" s="371"/>
      <c r="D66" s="371"/>
      <c r="E66" s="371"/>
      <c r="F66" s="371"/>
      <c r="G66" s="371"/>
      <c r="H66" s="371"/>
      <c r="I66" s="371"/>
      <c r="J66" s="267" t="str">
        <f>VLOOKUP(A66,MATERIALES!A17:D658,2,FALSE)</f>
        <v>kg</v>
      </c>
      <c r="K66" s="347">
        <v>0.05</v>
      </c>
      <c r="L66" s="367"/>
      <c r="M66" s="352">
        <f>VLOOKUP(A66,MATERIALES!A13:D408,4,FALSE)</f>
        <v>4606.8467591248018</v>
      </c>
      <c r="N66" s="227">
        <f t="shared" si="1"/>
        <v>230.3423379562401</v>
      </c>
    </row>
    <row r="67" spans="1:14">
      <c r="A67" s="108" t="s">
        <v>1778</v>
      </c>
      <c r="B67" s="43" t="str">
        <f>VLOOKUP(A67,MATERIALES!A13:D376,3,FALSE)</f>
        <v>Tubería PVC RD21 de 1´´ (para anclajes)</v>
      </c>
      <c r="C67" s="371"/>
      <c r="D67" s="371"/>
      <c r="E67" s="371"/>
      <c r="F67" s="371"/>
      <c r="G67" s="371"/>
      <c r="H67" s="371"/>
      <c r="I67" s="371"/>
      <c r="J67" s="267" t="str">
        <f>VLOOKUP(A67,MATERIALES!A18:D659,2,FALSE)</f>
        <v>m</v>
      </c>
      <c r="K67" s="347">
        <v>1</v>
      </c>
      <c r="L67" s="367"/>
      <c r="M67" s="352">
        <f>VLOOKUP(A67,MATERIALES!A13:D409,4,FALSE)</f>
        <v>4571.5535762583504</v>
      </c>
      <c r="N67" s="227">
        <f t="shared" si="1"/>
        <v>4571.5535762583504</v>
      </c>
    </row>
    <row r="68" spans="1:14" ht="15.75" thickBot="1">
      <c r="B68" s="43"/>
      <c r="C68" s="265"/>
      <c r="D68" s="265"/>
      <c r="E68" s="265"/>
      <c r="F68" s="265"/>
      <c r="G68" s="265"/>
      <c r="H68" s="265"/>
      <c r="I68" s="265"/>
      <c r="J68" s="381"/>
      <c r="K68" s="124"/>
      <c r="L68" s="280"/>
      <c r="M68" s="352"/>
      <c r="N68" s="227"/>
    </row>
    <row r="69" spans="1:14" ht="15.75" thickBot="1">
      <c r="B69" s="759" t="s">
        <v>2072</v>
      </c>
      <c r="C69" s="760"/>
      <c r="D69" s="760"/>
      <c r="E69" s="760"/>
      <c r="F69" s="760"/>
      <c r="G69" s="760"/>
      <c r="H69" s="760"/>
      <c r="I69" s="760"/>
      <c r="J69" s="760"/>
      <c r="K69" s="760"/>
      <c r="L69" s="760"/>
      <c r="M69" s="761"/>
      <c r="N69" s="344">
        <f>SUM(N54:N68)</f>
        <v>99459.86528966896</v>
      </c>
    </row>
    <row r="70" spans="1:14">
      <c r="B70" s="33"/>
      <c r="C70" s="34"/>
      <c r="D70" s="34"/>
      <c r="E70" s="34"/>
      <c r="F70" s="34"/>
      <c r="G70" s="34"/>
      <c r="H70" s="34"/>
      <c r="I70" s="34"/>
      <c r="J70" s="34"/>
      <c r="K70" s="34"/>
      <c r="L70" s="34"/>
      <c r="M70" s="34"/>
      <c r="N70" s="35"/>
    </row>
    <row r="71" spans="1:14">
      <c r="B71" s="64" t="s">
        <v>2075</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268" t="s">
        <v>2076</v>
      </c>
      <c r="C73" s="269"/>
      <c r="D73" s="269"/>
      <c r="E73" s="269"/>
      <c r="F73" s="269"/>
      <c r="G73" s="269"/>
      <c r="H73" s="73" t="s">
        <v>2065</v>
      </c>
      <c r="I73" s="74" t="s">
        <v>2077</v>
      </c>
      <c r="J73" s="75" t="s">
        <v>2106</v>
      </c>
      <c r="K73" s="73" t="s">
        <v>2107</v>
      </c>
      <c r="L73" s="762" t="s">
        <v>2080</v>
      </c>
      <c r="M73" s="735"/>
      <c r="N73" s="76" t="s">
        <v>2071</v>
      </c>
    </row>
    <row r="74" spans="1:14">
      <c r="B74" s="46"/>
      <c r="C74" s="272"/>
      <c r="D74" s="272"/>
      <c r="E74" s="272"/>
      <c r="F74" s="272"/>
      <c r="G74" s="272"/>
      <c r="H74" s="266"/>
      <c r="I74" s="234"/>
      <c r="J74" s="241"/>
      <c r="K74" s="234"/>
      <c r="L74" s="763"/>
      <c r="M74" s="764"/>
      <c r="N74" s="242"/>
    </row>
    <row r="75" spans="1:14">
      <c r="B75" s="46"/>
      <c r="C75" s="47"/>
      <c r="D75" s="47"/>
      <c r="E75" s="47"/>
      <c r="F75" s="47"/>
      <c r="G75" s="47"/>
      <c r="H75" s="266"/>
      <c r="I75" s="234"/>
      <c r="J75" s="241"/>
      <c r="K75" s="234"/>
      <c r="L75" s="763"/>
      <c r="M75" s="764"/>
      <c r="N75" s="242"/>
    </row>
    <row r="76" spans="1:14">
      <c r="B76" s="46"/>
      <c r="C76" s="47"/>
      <c r="D76" s="47"/>
      <c r="E76" s="47"/>
      <c r="F76" s="47"/>
      <c r="G76" s="47"/>
      <c r="H76" s="266"/>
      <c r="I76" s="234"/>
      <c r="J76" s="241"/>
      <c r="K76" s="234"/>
      <c r="L76" s="763"/>
      <c r="M76" s="764"/>
      <c r="N76" s="242"/>
    </row>
    <row r="77" spans="1:14">
      <c r="B77" s="46"/>
      <c r="C77" s="47"/>
      <c r="D77" s="47"/>
      <c r="E77" s="47"/>
      <c r="F77" s="47"/>
      <c r="G77" s="47"/>
      <c r="H77" s="266"/>
      <c r="I77" s="234"/>
      <c r="J77" s="241"/>
      <c r="K77" s="234"/>
      <c r="L77" s="763"/>
      <c r="M77" s="764"/>
      <c r="N77" s="242"/>
    </row>
    <row r="78" spans="1:14">
      <c r="B78" s="46"/>
      <c r="C78" s="47"/>
      <c r="D78" s="47"/>
      <c r="E78" s="47"/>
      <c r="F78" s="47"/>
      <c r="G78" s="47"/>
      <c r="H78" s="243"/>
      <c r="I78" s="234"/>
      <c r="J78" s="234"/>
      <c r="K78" s="234"/>
      <c r="L78" s="244"/>
      <c r="M78" s="245"/>
      <c r="N78" s="246"/>
    </row>
    <row r="79" spans="1:14" ht="15.75" thickBot="1">
      <c r="B79" s="264"/>
      <c r="C79" s="265"/>
      <c r="D79" s="265"/>
      <c r="E79" s="265"/>
      <c r="F79" s="265"/>
      <c r="G79" s="265"/>
      <c r="H79" s="48"/>
      <c r="I79" s="124"/>
      <c r="J79" s="124"/>
      <c r="K79" s="124"/>
      <c r="L79" s="748"/>
      <c r="M79" s="749"/>
      <c r="N79" s="125"/>
    </row>
    <row r="80" spans="1:14" ht="15.75" thickBot="1">
      <c r="B80" s="765" t="s">
        <v>2072</v>
      </c>
      <c r="C80" s="766"/>
      <c r="D80" s="766"/>
      <c r="E80" s="766"/>
      <c r="F80" s="766"/>
      <c r="G80" s="766"/>
      <c r="H80" s="766"/>
      <c r="I80" s="766"/>
      <c r="J80" s="766"/>
      <c r="K80" s="766"/>
      <c r="L80" s="766"/>
      <c r="M80" s="767"/>
      <c r="N80" s="104"/>
    </row>
    <row r="81" spans="1:15">
      <c r="B81" s="33"/>
      <c r="C81" s="34"/>
      <c r="D81" s="34"/>
      <c r="E81" s="34"/>
      <c r="F81" s="34"/>
      <c r="G81" s="34"/>
      <c r="H81" s="34"/>
      <c r="I81" s="34"/>
      <c r="J81" s="34"/>
      <c r="K81" s="34"/>
      <c r="L81" s="34"/>
      <c r="M81" s="34"/>
      <c r="N81" s="35"/>
    </row>
    <row r="82" spans="1:15">
      <c r="B82" s="64" t="s">
        <v>2081</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785" t="s">
        <v>2108</v>
      </c>
      <c r="C84" s="786"/>
      <c r="D84" s="786"/>
      <c r="E84" s="786"/>
      <c r="F84" s="786"/>
      <c r="G84" s="786"/>
      <c r="H84" s="786"/>
      <c r="I84" s="73" t="s">
        <v>2082</v>
      </c>
      <c r="J84" s="75" t="s">
        <v>2109</v>
      </c>
      <c r="K84" s="74" t="s">
        <v>2084</v>
      </c>
      <c r="L84" s="787" t="s">
        <v>2070</v>
      </c>
      <c r="M84" s="788"/>
      <c r="N84" s="98" t="s">
        <v>2071</v>
      </c>
    </row>
    <row r="85" spans="1:15">
      <c r="A85" s="141" t="s">
        <v>710</v>
      </c>
      <c r="B85" s="49" t="str">
        <f>VLOOKUP(A85,'MANO DE OBRA'!A8:D68,3,FALSE)</f>
        <v>Obrero (4)</v>
      </c>
      <c r="C85" s="47"/>
      <c r="D85" s="47"/>
      <c r="E85" s="47"/>
      <c r="F85" s="47"/>
      <c r="G85" s="47"/>
      <c r="H85" s="47"/>
      <c r="I85" s="247">
        <f>K85/J85*100</f>
        <v>135330.79999999999</v>
      </c>
      <c r="J85" s="248">
        <v>185</v>
      </c>
      <c r="K85" s="249">
        <f>VLOOKUP(A85,'MANO DE OBRA'!A8:D99,4,FALSE)</f>
        <v>250361.97999999998</v>
      </c>
      <c r="L85" s="50"/>
      <c r="M85" s="380">
        <v>10.4</v>
      </c>
      <c r="N85" s="345">
        <f>K85/M85</f>
        <v>24073.267307692306</v>
      </c>
      <c r="O85" s="106"/>
    </row>
    <row r="86" spans="1:15">
      <c r="A86" s="141" t="s">
        <v>732</v>
      </c>
      <c r="B86" s="49" t="str">
        <f>VLOOKUP(A86,'MANO DE OBRA'!A8:D69,3,FALSE)</f>
        <v>Oficial (2)</v>
      </c>
      <c r="C86" s="47"/>
      <c r="D86" s="47"/>
      <c r="E86" s="47"/>
      <c r="F86" s="47"/>
      <c r="G86" s="47"/>
      <c r="H86" s="47"/>
      <c r="I86" s="247">
        <f>K86/J86*100</f>
        <v>115336.47958314378</v>
      </c>
      <c r="J86" s="248">
        <v>185</v>
      </c>
      <c r="K86" s="249">
        <f>VLOOKUP(A86,'MANO DE OBRA'!A8:D100,4,FALSE)</f>
        <v>213372.48722881597</v>
      </c>
      <c r="L86" s="50"/>
      <c r="M86" s="377">
        <v>10.4</v>
      </c>
      <c r="N86" s="345">
        <f>K86/M86</f>
        <v>20516.585310463073</v>
      </c>
    </row>
    <row r="87" spans="1:15">
      <c r="B87" s="49"/>
      <c r="C87" s="47"/>
      <c r="D87" s="47"/>
      <c r="E87" s="47"/>
      <c r="F87" s="47"/>
      <c r="G87" s="47"/>
      <c r="H87" s="47"/>
      <c r="I87" s="247"/>
      <c r="J87" s="248"/>
      <c r="K87" s="249"/>
      <c r="L87" s="50"/>
      <c r="M87" s="378"/>
      <c r="N87" s="345"/>
    </row>
    <row r="88" spans="1:15">
      <c r="B88" s="49"/>
      <c r="C88" s="47"/>
      <c r="D88" s="47"/>
      <c r="E88" s="47"/>
      <c r="F88" s="47"/>
      <c r="G88" s="47"/>
      <c r="H88" s="47"/>
      <c r="I88" s="234"/>
      <c r="J88" s="252"/>
      <c r="K88" s="253"/>
      <c r="L88" s="273"/>
      <c r="M88" s="255"/>
      <c r="N88" s="251"/>
    </row>
    <row r="89" spans="1:15">
      <c r="B89" s="49"/>
      <c r="C89" s="47"/>
      <c r="D89" s="47"/>
      <c r="E89" s="47"/>
      <c r="F89" s="47"/>
      <c r="G89" s="47"/>
      <c r="H89" s="47"/>
      <c r="I89" s="234"/>
      <c r="J89" s="252"/>
      <c r="K89" s="253"/>
      <c r="L89" s="273"/>
      <c r="M89" s="255"/>
      <c r="N89" s="251"/>
    </row>
    <row r="90" spans="1:15" ht="15.75" thickBot="1">
      <c r="B90" s="746"/>
      <c r="C90" s="747"/>
      <c r="D90" s="747"/>
      <c r="E90" s="747"/>
      <c r="F90" s="747"/>
      <c r="G90" s="747"/>
      <c r="H90" s="747"/>
      <c r="I90" s="124"/>
      <c r="J90" s="124"/>
      <c r="K90" s="124"/>
      <c r="L90" s="847"/>
      <c r="M90" s="847"/>
      <c r="N90" s="45"/>
    </row>
    <row r="91" spans="1:15" ht="15.75" thickBot="1">
      <c r="B91" s="765" t="s">
        <v>2072</v>
      </c>
      <c r="C91" s="766"/>
      <c r="D91" s="766"/>
      <c r="E91" s="766"/>
      <c r="F91" s="766"/>
      <c r="G91" s="766"/>
      <c r="H91" s="766"/>
      <c r="I91" s="766"/>
      <c r="J91" s="766"/>
      <c r="K91" s="766"/>
      <c r="L91" s="766"/>
      <c r="M91" s="767"/>
      <c r="N91" s="256">
        <f>SUM(N85:N90)</f>
        <v>44589.852618155375</v>
      </c>
    </row>
    <row r="92" spans="1:15" ht="15.75" thickBot="1">
      <c r="B92" s="33"/>
      <c r="C92" s="34"/>
      <c r="D92" s="34"/>
      <c r="E92" s="34"/>
      <c r="F92" s="34"/>
      <c r="G92" s="34"/>
      <c r="H92" s="34"/>
      <c r="I92" s="34"/>
      <c r="J92" s="34"/>
      <c r="K92" s="34"/>
      <c r="L92" s="34"/>
      <c r="M92" s="34"/>
      <c r="N92" s="35"/>
    </row>
    <row r="93" spans="1:15" ht="15.75" thickBot="1">
      <c r="B93" s="759" t="s">
        <v>2085</v>
      </c>
      <c r="C93" s="760"/>
      <c r="D93" s="760"/>
      <c r="E93" s="760"/>
      <c r="F93" s="760"/>
      <c r="G93" s="760"/>
      <c r="H93" s="760"/>
      <c r="I93" s="760"/>
      <c r="J93" s="760"/>
      <c r="K93" s="760"/>
      <c r="L93" s="760"/>
      <c r="M93" s="761"/>
      <c r="N93" s="99">
        <f>N49+N69+N80+N91</f>
        <v>393275.06287067122</v>
      </c>
    </row>
    <row r="94" spans="1:15">
      <c r="B94" s="33"/>
      <c r="C94" s="34"/>
      <c r="D94" s="34"/>
      <c r="E94" s="34"/>
      <c r="F94" s="34"/>
      <c r="G94" s="34"/>
      <c r="H94" s="34"/>
      <c r="I94" s="34"/>
      <c r="J94" s="34"/>
      <c r="K94" s="34"/>
      <c r="L94" s="34"/>
      <c r="M94" s="34"/>
      <c r="N94" s="35"/>
    </row>
    <row r="95" spans="1:15">
      <c r="B95" s="64" t="s">
        <v>2086</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750" t="s">
        <v>2110</v>
      </c>
      <c r="C97" s="751"/>
      <c r="D97" s="751"/>
      <c r="E97" s="751"/>
      <c r="F97" s="751"/>
      <c r="G97" s="751"/>
      <c r="H97" s="751"/>
      <c r="I97" s="269"/>
      <c r="J97" s="289"/>
      <c r="K97" s="257" t="s">
        <v>2087</v>
      </c>
      <c r="L97" s="789" t="s">
        <v>2088</v>
      </c>
      <c r="M97" s="790"/>
      <c r="N97" s="258"/>
    </row>
    <row r="98" spans="1:14">
      <c r="B98" s="791" t="s">
        <v>2111</v>
      </c>
      <c r="C98" s="792"/>
      <c r="D98" s="792"/>
      <c r="E98" s="792"/>
      <c r="F98" s="792"/>
      <c r="G98" s="792"/>
      <c r="H98" s="792"/>
      <c r="I98" s="87"/>
      <c r="J98" s="88"/>
      <c r="K98" s="259">
        <v>0.2</v>
      </c>
      <c r="L98" s="793">
        <f>N93*K98</f>
        <v>78655.012574134249</v>
      </c>
      <c r="M98" s="794"/>
      <c r="N98" s="51"/>
    </row>
    <row r="99" spans="1:14">
      <c r="B99" s="89" t="s">
        <v>2090</v>
      </c>
      <c r="C99" s="90"/>
      <c r="D99" s="90"/>
      <c r="E99" s="90"/>
      <c r="F99" s="90"/>
      <c r="G99" s="90"/>
      <c r="H99" s="90"/>
      <c r="I99" s="87"/>
      <c r="J99" s="88"/>
      <c r="K99" s="259">
        <v>0.05</v>
      </c>
      <c r="L99" s="793">
        <f>N93*K99</f>
        <v>19663.753143533562</v>
      </c>
      <c r="M99" s="794"/>
      <c r="N99" s="51"/>
    </row>
    <row r="100" spans="1:14" ht="15.75" thickBot="1">
      <c r="B100" s="91" t="s">
        <v>2091</v>
      </c>
      <c r="C100" s="92"/>
      <c r="D100" s="92"/>
      <c r="E100" s="92"/>
      <c r="F100" s="92"/>
      <c r="G100" s="92"/>
      <c r="H100" s="92"/>
      <c r="I100" s="93"/>
      <c r="J100" s="94"/>
      <c r="K100" s="260">
        <v>0.05</v>
      </c>
      <c r="L100" s="795">
        <f>N93*K100</f>
        <v>19663.753143533562</v>
      </c>
      <c r="M100" s="796"/>
      <c r="N100" s="51"/>
    </row>
    <row r="101" spans="1:14" ht="15.75" thickBot="1">
      <c r="B101" s="759" t="s">
        <v>2072</v>
      </c>
      <c r="C101" s="760"/>
      <c r="D101" s="760"/>
      <c r="E101" s="760"/>
      <c r="F101" s="760"/>
      <c r="G101" s="760"/>
      <c r="H101" s="760"/>
      <c r="I101" s="760"/>
      <c r="J101" s="760"/>
      <c r="K101" s="760"/>
      <c r="L101" s="760"/>
      <c r="M101" s="761"/>
      <c r="N101" s="52">
        <f>L98+L99+L100</f>
        <v>117982.51886120139</v>
      </c>
    </row>
    <row r="102" spans="1:14" ht="15.75" thickBot="1">
      <c r="B102" s="33"/>
      <c r="C102" s="34"/>
      <c r="D102" s="34"/>
      <c r="E102" s="34"/>
      <c r="F102" s="34"/>
      <c r="G102" s="34"/>
      <c r="H102" s="34"/>
      <c r="I102" s="34"/>
      <c r="J102" s="34"/>
      <c r="K102" s="34"/>
      <c r="L102" s="34"/>
      <c r="M102" s="34"/>
      <c r="N102" s="35"/>
    </row>
    <row r="103" spans="1:14" ht="15.75" thickBot="1">
      <c r="A103" t="s">
        <v>2114</v>
      </c>
      <c r="B103" s="759" t="s">
        <v>2113</v>
      </c>
      <c r="C103" s="760"/>
      <c r="D103" s="760"/>
      <c r="E103" s="760"/>
      <c r="F103" s="760"/>
      <c r="G103" s="760"/>
      <c r="H103" s="760"/>
      <c r="I103" s="760"/>
      <c r="J103" s="760"/>
      <c r="K103" s="760"/>
      <c r="L103" s="760"/>
      <c r="M103" s="761"/>
      <c r="N103" s="166">
        <f>N93+N101</f>
        <v>511257.58173187263</v>
      </c>
    </row>
    <row r="104" spans="1:14">
      <c r="B104" s="13"/>
      <c r="C104" s="14"/>
      <c r="D104" s="14"/>
      <c r="E104" s="14"/>
      <c r="F104" s="14"/>
      <c r="G104" s="14"/>
      <c r="H104" s="14"/>
      <c r="I104" s="14"/>
      <c r="J104" s="14"/>
      <c r="K104" s="14"/>
      <c r="L104" s="14"/>
      <c r="M104" s="14"/>
      <c r="N104" s="15"/>
    </row>
    <row r="105" spans="1:14">
      <c r="B105" s="16"/>
      <c r="C105" s="12"/>
      <c r="D105" s="12"/>
      <c r="E105" s="12"/>
      <c r="F105" s="12"/>
      <c r="G105" s="12"/>
      <c r="H105" s="12"/>
      <c r="I105" s="12"/>
      <c r="J105" s="12"/>
      <c r="K105" s="12"/>
      <c r="L105" s="12"/>
      <c r="M105" s="12"/>
      <c r="N105" s="17"/>
    </row>
    <row r="106" spans="1:14">
      <c r="B106" s="16"/>
      <c r="C106" s="12"/>
      <c r="D106" s="12"/>
      <c r="E106" s="12"/>
      <c r="F106" s="12"/>
      <c r="G106" s="12"/>
      <c r="H106" s="12"/>
      <c r="I106" s="12"/>
      <c r="J106" s="12"/>
      <c r="K106" s="12"/>
      <c r="L106" s="12"/>
      <c r="M106" s="12"/>
      <c r="N106" s="17"/>
    </row>
    <row r="107" spans="1:14">
      <c r="B107" s="16"/>
      <c r="C107" s="12"/>
      <c r="D107" s="12"/>
      <c r="E107" s="12"/>
      <c r="F107" s="12"/>
      <c r="G107" s="12"/>
      <c r="H107" s="12"/>
      <c r="I107" s="12"/>
      <c r="J107" s="12"/>
      <c r="K107" s="12"/>
      <c r="L107" s="12"/>
      <c r="M107" s="12"/>
      <c r="N107" s="17"/>
    </row>
    <row r="108" spans="1:14">
      <c r="B108" s="16"/>
      <c r="C108" s="12"/>
      <c r="D108" s="12"/>
      <c r="E108" s="53" t="s">
        <v>2093</v>
      </c>
      <c r="F108" s="53"/>
      <c r="G108" s="53"/>
      <c r="H108" s="53"/>
      <c r="I108" s="53"/>
      <c r="J108" s="53"/>
      <c r="K108" s="12"/>
      <c r="L108" s="12"/>
      <c r="M108" s="12"/>
      <c r="N108" s="17"/>
    </row>
    <row r="109" spans="1:14">
      <c r="B109" s="16"/>
      <c r="C109" s="12"/>
      <c r="D109" s="12"/>
      <c r="E109" s="12" t="s">
        <v>2094</v>
      </c>
      <c r="F109" s="12"/>
      <c r="G109" s="12"/>
      <c r="H109" s="12"/>
      <c r="I109" s="12"/>
      <c r="J109" s="12"/>
      <c r="K109" s="12"/>
      <c r="L109" s="12"/>
      <c r="M109" s="12"/>
      <c r="N109" s="17"/>
    </row>
    <row r="110" spans="1:14">
      <c r="B110" s="16"/>
      <c r="C110" s="12"/>
      <c r="D110" s="12"/>
      <c r="E110" s="12" t="s">
        <v>2095</v>
      </c>
      <c r="F110" s="12"/>
      <c r="G110" s="12"/>
      <c r="H110" s="12"/>
      <c r="I110" s="12"/>
      <c r="J110" s="12"/>
      <c r="K110" s="12"/>
      <c r="L110" s="12"/>
      <c r="M110" s="12"/>
      <c r="N110" s="17"/>
    </row>
    <row r="111" spans="1:14">
      <c r="B111" s="16"/>
      <c r="C111" s="12"/>
      <c r="D111" s="12"/>
      <c r="E111" s="12" t="s">
        <v>2096</v>
      </c>
      <c r="F111" s="12"/>
      <c r="G111" s="12"/>
      <c r="H111" s="12"/>
      <c r="I111" s="12"/>
      <c r="J111" s="12"/>
      <c r="K111" s="12"/>
      <c r="L111" s="12"/>
      <c r="M111" s="12"/>
      <c r="N111" s="17"/>
    </row>
    <row r="112" spans="1:14" ht="15.75" thickBot="1">
      <c r="B112" s="16"/>
      <c r="C112" s="12"/>
      <c r="D112" s="12"/>
      <c r="E112" s="12"/>
      <c r="F112" s="12" t="s">
        <v>7</v>
      </c>
      <c r="G112" s="12"/>
      <c r="H112" s="12"/>
      <c r="I112" s="12"/>
      <c r="J112" s="12"/>
      <c r="K112" s="12"/>
      <c r="L112" s="12"/>
      <c r="M112" s="12"/>
      <c r="N112" s="17"/>
    </row>
    <row r="113" spans="2:14">
      <c r="B113" s="203" t="s">
        <v>2097</v>
      </c>
      <c r="C113" s="204"/>
      <c r="D113" s="204"/>
      <c r="E113" s="204"/>
      <c r="F113" s="204"/>
      <c r="G113" s="204"/>
      <c r="H113" s="204"/>
      <c r="I113" s="204"/>
      <c r="J113" s="204"/>
      <c r="K113" s="204"/>
      <c r="L113" s="204"/>
      <c r="M113" s="204"/>
      <c r="N113" s="205"/>
    </row>
    <row r="114" spans="2:14">
      <c r="B114" s="206"/>
      <c r="C114" s="207"/>
      <c r="D114" s="207"/>
      <c r="E114" s="207"/>
      <c r="F114" s="207"/>
      <c r="G114" s="207"/>
      <c r="H114" s="207"/>
      <c r="I114" s="207"/>
      <c r="J114" s="207"/>
      <c r="K114" s="207"/>
      <c r="L114" s="207"/>
      <c r="M114" s="207"/>
      <c r="N114" s="208"/>
    </row>
    <row r="115" spans="2:14">
      <c r="B115" s="206"/>
      <c r="C115" s="207"/>
      <c r="D115" s="207"/>
      <c r="E115" s="207"/>
      <c r="F115" s="207"/>
      <c r="G115" s="207"/>
      <c r="H115" s="207"/>
      <c r="I115" s="207"/>
      <c r="J115" s="207"/>
      <c r="K115" s="207"/>
      <c r="L115" s="207"/>
      <c r="M115" s="207"/>
      <c r="N115" s="208"/>
    </row>
    <row r="116" spans="2:14">
      <c r="B116" s="206"/>
      <c r="C116" s="207"/>
      <c r="D116" s="207"/>
      <c r="E116" s="207"/>
      <c r="F116" s="207"/>
      <c r="G116" s="207"/>
      <c r="H116" s="207"/>
      <c r="I116" s="207"/>
      <c r="J116" s="207"/>
      <c r="K116" s="207"/>
      <c r="L116" s="207"/>
      <c r="M116" s="207"/>
      <c r="N116" s="208"/>
    </row>
    <row r="117" spans="2:14" ht="15.75" thickBot="1">
      <c r="B117" s="209"/>
      <c r="C117" s="210"/>
      <c r="D117" s="210"/>
      <c r="E117" s="210"/>
      <c r="F117" s="210"/>
      <c r="G117" s="210"/>
      <c r="H117" s="210"/>
      <c r="I117" s="210"/>
      <c r="J117" s="210"/>
      <c r="K117" s="210"/>
      <c r="L117" s="210"/>
      <c r="M117" s="210"/>
      <c r="N117" s="211"/>
    </row>
    <row r="118" spans="2:14">
      <c r="B118" s="212"/>
      <c r="C118" s="213"/>
      <c r="D118" s="213"/>
      <c r="E118" s="213"/>
      <c r="F118" s="213"/>
      <c r="G118" s="213"/>
      <c r="H118" s="213"/>
      <c r="I118" s="213"/>
      <c r="J118" s="213"/>
      <c r="K118" s="213"/>
      <c r="L118" s="213"/>
      <c r="M118" s="213"/>
      <c r="N118" s="214"/>
    </row>
    <row r="119" spans="2:14">
      <c r="B119" s="198" t="s">
        <v>2098</v>
      </c>
      <c r="C119" s="31"/>
      <c r="D119" s="31"/>
      <c r="E119" s="31"/>
      <c r="F119" s="31"/>
      <c r="G119" s="31"/>
      <c r="H119" s="31"/>
      <c r="I119" s="31"/>
      <c r="J119" s="31"/>
      <c r="K119" s="31"/>
      <c r="L119" s="31"/>
      <c r="M119" s="31"/>
      <c r="N119" s="32"/>
    </row>
    <row r="120" spans="2:14" ht="15" customHeight="1">
      <c r="B120" s="797" t="s">
        <v>2099</v>
      </c>
      <c r="C120" s="798"/>
      <c r="D120" s="798"/>
      <c r="E120" s="798"/>
      <c r="F120" s="798"/>
      <c r="G120" s="798"/>
      <c r="H120" s="798"/>
      <c r="I120" s="798"/>
      <c r="J120" s="798"/>
      <c r="K120" s="798"/>
      <c r="L120" s="798"/>
      <c r="M120" s="798"/>
      <c r="N120" s="799"/>
    </row>
    <row r="121" spans="2:14" ht="15" customHeight="1">
      <c r="B121" s="797"/>
      <c r="C121" s="798"/>
      <c r="D121" s="798"/>
      <c r="E121" s="798"/>
      <c r="F121" s="798"/>
      <c r="G121" s="798"/>
      <c r="H121" s="798"/>
      <c r="I121" s="798"/>
      <c r="J121" s="798"/>
      <c r="K121" s="798"/>
      <c r="L121" s="798"/>
      <c r="M121" s="798"/>
      <c r="N121" s="799"/>
    </row>
    <row r="122" spans="2:14" ht="30" customHeight="1">
      <c r="B122" s="800" t="s">
        <v>2100</v>
      </c>
      <c r="C122" s="801"/>
      <c r="D122" s="801"/>
      <c r="E122" s="801"/>
      <c r="F122" s="801"/>
      <c r="G122" s="801"/>
      <c r="H122" s="801"/>
      <c r="I122" s="801"/>
      <c r="J122" s="801"/>
      <c r="K122" s="801"/>
      <c r="L122" s="801"/>
      <c r="M122" s="801"/>
      <c r="N122" s="802"/>
    </row>
    <row r="123" spans="2:14">
      <c r="B123" s="800"/>
      <c r="C123" s="801"/>
      <c r="D123" s="801"/>
      <c r="E123" s="801"/>
      <c r="F123" s="801"/>
      <c r="G123" s="801"/>
      <c r="H123" s="801"/>
      <c r="I123" s="801"/>
      <c r="J123" s="801"/>
      <c r="K123" s="801"/>
      <c r="L123" s="801"/>
      <c r="M123" s="801"/>
      <c r="N123" s="802"/>
    </row>
    <row r="124" spans="2:14">
      <c r="B124" s="286"/>
      <c r="C124" s="287"/>
      <c r="D124" s="287"/>
      <c r="E124" s="287"/>
      <c r="F124" s="287"/>
      <c r="G124" s="287"/>
      <c r="H124" s="287"/>
      <c r="I124" s="287"/>
      <c r="J124" s="287"/>
      <c r="K124" s="287"/>
      <c r="L124" s="287"/>
      <c r="M124" s="287"/>
      <c r="N124" s="288"/>
    </row>
    <row r="125" spans="2:14">
      <c r="B125" s="286"/>
      <c r="C125" s="287"/>
      <c r="D125" s="287"/>
      <c r="E125" s="287"/>
      <c r="F125" s="287"/>
      <c r="G125" s="287"/>
      <c r="H125" s="287"/>
      <c r="I125" s="287"/>
      <c r="J125" s="287"/>
      <c r="K125" s="287"/>
      <c r="L125" s="287"/>
      <c r="M125" s="287"/>
      <c r="N125" s="288"/>
    </row>
    <row r="126" spans="2:14">
      <c r="B126" s="286"/>
      <c r="C126" s="287"/>
      <c r="D126" s="287"/>
      <c r="E126" s="287"/>
      <c r="F126" s="287"/>
      <c r="G126" s="287"/>
      <c r="H126" s="287"/>
      <c r="I126" s="287"/>
      <c r="J126" s="287"/>
      <c r="K126" s="287"/>
      <c r="L126" s="287"/>
      <c r="M126" s="287"/>
      <c r="N126" s="288"/>
    </row>
    <row r="127" spans="2:14">
      <c r="B127" s="198"/>
      <c r="C127" s="31"/>
      <c r="D127" s="31"/>
      <c r="E127" s="31"/>
      <c r="F127" s="31"/>
      <c r="G127" s="31"/>
      <c r="H127" s="31"/>
      <c r="I127" s="31"/>
      <c r="J127" s="31"/>
      <c r="K127" s="31"/>
      <c r="L127" s="31"/>
      <c r="M127" s="31"/>
      <c r="N127" s="32"/>
    </row>
    <row r="128" spans="2:14">
      <c r="B128" s="16"/>
      <c r="C128" s="12"/>
      <c r="D128" s="12"/>
      <c r="E128" s="12" t="s">
        <v>2093</v>
      </c>
      <c r="F128" s="53"/>
      <c r="G128" s="53"/>
      <c r="H128" s="12"/>
      <c r="I128" s="12"/>
      <c r="J128" s="12"/>
      <c r="K128" s="12"/>
      <c r="L128" s="12"/>
      <c r="M128" s="12"/>
      <c r="N128" s="17"/>
    </row>
    <row r="129" spans="2:14">
      <c r="B129" s="16"/>
      <c r="C129" s="12"/>
      <c r="D129" s="12"/>
      <c r="E129" s="54" t="s">
        <v>2094</v>
      </c>
      <c r="F129" s="12"/>
      <c r="G129" s="12"/>
      <c r="H129" s="54"/>
      <c r="I129" s="54"/>
      <c r="J129" s="54"/>
      <c r="K129" s="12"/>
      <c r="L129" s="12"/>
      <c r="M129" s="12"/>
      <c r="N129" s="17"/>
    </row>
    <row r="130" spans="2:14">
      <c r="B130" s="16"/>
      <c r="C130" s="12"/>
      <c r="D130" s="12"/>
      <c r="E130" s="55" t="s">
        <v>2101</v>
      </c>
      <c r="F130" s="12"/>
      <c r="G130" s="12"/>
      <c r="H130" s="55"/>
      <c r="I130" s="55"/>
      <c r="J130" s="55"/>
      <c r="K130" s="12"/>
      <c r="L130" s="12"/>
      <c r="M130" s="12"/>
      <c r="N130" s="17"/>
    </row>
    <row r="131" spans="2:14">
      <c r="B131" s="56"/>
      <c r="C131" s="31"/>
      <c r="D131" s="31"/>
      <c r="E131" s="12" t="s">
        <v>2096</v>
      </c>
      <c r="F131" s="12"/>
      <c r="G131" s="12"/>
      <c r="H131" s="12"/>
      <c r="I131" s="12"/>
      <c r="J131" s="12"/>
      <c r="K131" s="31"/>
      <c r="L131" s="31"/>
      <c r="M131" s="31"/>
      <c r="N131" s="32"/>
    </row>
    <row r="132" spans="2:14">
      <c r="B132" s="56"/>
      <c r="C132" s="31"/>
      <c r="D132" s="31"/>
      <c r="E132" s="31"/>
      <c r="F132" s="12"/>
      <c r="G132" s="12"/>
      <c r="H132" s="12"/>
      <c r="I132" s="12"/>
      <c r="J132" s="12"/>
      <c r="K132" s="31"/>
      <c r="L132" s="31"/>
      <c r="M132" s="31"/>
      <c r="N132" s="32"/>
    </row>
    <row r="133" spans="2:14">
      <c r="B133" s="56" t="s">
        <v>2102</v>
      </c>
      <c r="C133" s="55"/>
      <c r="D133" s="55"/>
      <c r="E133" s="12"/>
      <c r="F133" s="12"/>
      <c r="G133" s="12"/>
      <c r="H133" s="12"/>
      <c r="I133" s="12"/>
      <c r="J133" s="736"/>
      <c r="K133" s="736"/>
      <c r="L133" s="736"/>
      <c r="M133" s="736"/>
      <c r="N133" s="737"/>
    </row>
    <row r="134" spans="2:14" ht="15.75" thickBot="1">
      <c r="B134" s="216" t="s">
        <v>2103</v>
      </c>
      <c r="C134" s="343"/>
      <c r="D134" s="343"/>
      <c r="E134" s="57"/>
      <c r="F134" s="57"/>
      <c r="G134" s="57"/>
      <c r="H134" s="57"/>
      <c r="I134" s="57"/>
      <c r="J134" s="738"/>
      <c r="K134" s="738"/>
      <c r="L134" s="738"/>
      <c r="M134" s="738"/>
      <c r="N134" s="739"/>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7.25" customHeight="1" thickBot="1">
      <c r="A31" t="s">
        <v>21</v>
      </c>
      <c r="B31" s="80" t="s">
        <v>446</v>
      </c>
      <c r="C31" s="81" t="s">
        <v>2242</v>
      </c>
      <c r="D31" s="82"/>
      <c r="E31" s="82"/>
      <c r="F31" s="82"/>
      <c r="G31" s="82"/>
      <c r="H31" s="82"/>
      <c r="I31" s="82"/>
      <c r="J31" s="82"/>
      <c r="K31" s="394"/>
      <c r="L31" s="261" t="s">
        <v>2065</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871</v>
      </c>
      <c r="B36" s="772" t="str">
        <f>VLOOKUP(A36,EQUIPOS!A6:D154,3,FALSE)</f>
        <v>Equipo de Medición (Deformimetros Eléctricos, Mecánicos, Celdas de Carga,  Etc.)</v>
      </c>
      <c r="C36" s="773"/>
      <c r="D36" s="773"/>
      <c r="E36" s="773"/>
      <c r="F36" s="773"/>
      <c r="G36" s="773"/>
      <c r="H36" s="774"/>
      <c r="I36" s="222"/>
      <c r="J36" s="223"/>
      <c r="K36" s="224">
        <f>VLOOKUP(A36,EQUIPOS!A6:D163,4,FALSE)</f>
        <v>174450.18180465949</v>
      </c>
      <c r="L36" s="225"/>
      <c r="M36" s="291">
        <v>3.3333333330000001</v>
      </c>
      <c r="N36" s="227">
        <f>K36/M36</f>
        <v>52335.054546631349</v>
      </c>
    </row>
    <row r="37" spans="1:14">
      <c r="A37" s="113" t="s">
        <v>793</v>
      </c>
      <c r="B37" s="772" t="str">
        <f>VLOOKUP(A37,EQUIPOS!A7:D154,3,FALSE)</f>
        <v>Bomba para gato de tensionamiento</v>
      </c>
      <c r="C37" s="773"/>
      <c r="D37" s="773"/>
      <c r="E37" s="773"/>
      <c r="F37" s="773"/>
      <c r="G37" s="773"/>
      <c r="H37" s="774"/>
      <c r="I37" s="367"/>
      <c r="J37" s="368"/>
      <c r="K37" s="224">
        <f>VLOOKUP(A37,EQUIPOS!A7:D164,4,FALSE)</f>
        <v>60777.386534836041</v>
      </c>
      <c r="L37" s="290"/>
      <c r="M37" s="291">
        <v>0.1</v>
      </c>
      <c r="N37" s="227">
        <f>K37/M37</f>
        <v>607773.86534836038</v>
      </c>
    </row>
    <row r="38" spans="1:14">
      <c r="A38" s="113" t="s">
        <v>921</v>
      </c>
      <c r="B38" s="772" t="str">
        <f>VLOOKUP(A38,EQUIPOS!A8:D154,3,FALSE)</f>
        <v>Gato para tensionamiento, fuerza Max 200 ton, área de tensión 314 cm2.</v>
      </c>
      <c r="C38" s="773"/>
      <c r="D38" s="773"/>
      <c r="E38" s="773"/>
      <c r="F38" s="773"/>
      <c r="G38" s="773"/>
      <c r="H38" s="774"/>
      <c r="I38" s="283"/>
      <c r="J38" s="285"/>
      <c r="K38" s="224">
        <f>VLOOKUP(A38,EQUIPOS!A8:D165,4,FALSE)</f>
        <v>131961.5477489999</v>
      </c>
      <c r="L38" s="369"/>
      <c r="M38" s="370">
        <v>0.1</v>
      </c>
      <c r="N38" s="227">
        <f>K38/M38</f>
        <v>1319615.477489999</v>
      </c>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c r="C41" s="780"/>
      <c r="D41" s="780"/>
      <c r="E41" s="38"/>
      <c r="F41" s="39"/>
      <c r="G41" s="39"/>
      <c r="H41" s="40"/>
      <c r="I41" s="36"/>
      <c r="J41" s="37"/>
      <c r="K41" s="234"/>
      <c r="L41" s="231"/>
      <c r="M41" s="351"/>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1979724.3973849907</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c r="B48" s="43"/>
      <c r="C48" s="236"/>
      <c r="D48" s="236"/>
      <c r="E48" s="236"/>
      <c r="F48" s="236"/>
      <c r="G48" s="236"/>
      <c r="H48" s="236"/>
      <c r="I48" s="223"/>
      <c r="J48" s="200"/>
      <c r="K48" s="237"/>
      <c r="L48" s="222"/>
      <c r="M48" s="352"/>
      <c r="N48" s="227"/>
    </row>
    <row r="49" spans="1:14">
      <c r="A49" s="108"/>
      <c r="B49" s="43"/>
      <c r="C49" s="371"/>
      <c r="D49" s="371"/>
      <c r="E49" s="371"/>
      <c r="F49" s="371"/>
      <c r="G49" s="371"/>
      <c r="H49" s="371"/>
      <c r="I49" s="371"/>
      <c r="J49" s="266"/>
      <c r="K49" s="347"/>
      <c r="L49" s="367"/>
      <c r="M49" s="352"/>
      <c r="N49" s="227"/>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A52" s="108"/>
      <c r="B52" s="43"/>
      <c r="C52" s="371"/>
      <c r="D52" s="371"/>
      <c r="E52" s="371"/>
      <c r="F52" s="371"/>
      <c r="G52" s="371"/>
      <c r="H52" s="371"/>
      <c r="I52" s="371"/>
      <c r="J52" s="266"/>
      <c r="K52" s="347"/>
      <c r="L52" s="367"/>
      <c r="M52" s="352"/>
      <c r="N52" s="227"/>
    </row>
    <row r="53" spans="1:14">
      <c r="A53" s="108"/>
      <c r="B53" s="43"/>
      <c r="C53" s="371"/>
      <c r="D53" s="371"/>
      <c r="E53" s="371"/>
      <c r="F53" s="371"/>
      <c r="G53" s="371"/>
      <c r="H53" s="371"/>
      <c r="I53" s="371"/>
      <c r="J53" s="266"/>
      <c r="K53" s="347"/>
      <c r="L53" s="367"/>
      <c r="M53" s="352"/>
      <c r="N53" s="227"/>
    </row>
    <row r="54" spans="1:14" ht="15.75" thickBot="1">
      <c r="B54" s="43"/>
      <c r="C54" s="265"/>
      <c r="D54" s="265"/>
      <c r="E54" s="265"/>
      <c r="F54" s="265"/>
      <c r="G54" s="265"/>
      <c r="H54" s="265"/>
      <c r="I54" s="265"/>
      <c r="J54" s="381"/>
      <c r="K54" s="124"/>
      <c r="L54" s="280"/>
      <c r="M54" s="352"/>
      <c r="N54" s="227"/>
    </row>
    <row r="55" spans="1:14" ht="15.75" thickBot="1">
      <c r="B55" s="759" t="s">
        <v>2072</v>
      </c>
      <c r="C55" s="760"/>
      <c r="D55" s="760"/>
      <c r="E55" s="760"/>
      <c r="F55" s="760"/>
      <c r="G55" s="760"/>
      <c r="H55" s="760"/>
      <c r="I55" s="760"/>
      <c r="J55" s="760"/>
      <c r="K55" s="760"/>
      <c r="L55" s="760"/>
      <c r="M55" s="761"/>
      <c r="N55" s="344"/>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A60" t="s">
        <v>2002</v>
      </c>
      <c r="B60" s="46" t="str">
        <f>VLOOKUP(A60,TRANSPORTE!A2:D117,3,FALSE)</f>
        <v>Transporte de equipos</v>
      </c>
      <c r="C60" s="272"/>
      <c r="D60" s="272"/>
      <c r="E60" s="272"/>
      <c r="F60" s="272"/>
      <c r="G60" s="272"/>
      <c r="H60" s="266" t="s">
        <v>1038</v>
      </c>
      <c r="I60" s="234">
        <v>15</v>
      </c>
      <c r="J60" s="241">
        <v>1</v>
      </c>
      <c r="K60" s="234">
        <f>I60*J60</f>
        <v>15</v>
      </c>
      <c r="L60" s="763">
        <f>VLOOKUP(A60,TRANSPORTE!A2:D117,4,FALSE)</f>
        <v>3969.2727822286438</v>
      </c>
      <c r="M60" s="764"/>
      <c r="N60" s="242">
        <f>K60*L60</f>
        <v>59539.091733429654</v>
      </c>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f>N60+N61+N62+N63+N64</f>
        <v>59539.091733429654</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788"/>
      <c r="N70" s="98" t="s">
        <v>2071</v>
      </c>
    </row>
    <row r="71" spans="1:15">
      <c r="A71" s="141" t="s">
        <v>698</v>
      </c>
      <c r="B71" s="49" t="str">
        <f>VLOOKUP(A71,'MANO DE OBRA'!A8:D68,3,FALSE)</f>
        <v>Inspector de fabricación y montaje</v>
      </c>
      <c r="C71" s="47"/>
      <c r="D71" s="47"/>
      <c r="E71" s="47"/>
      <c r="F71" s="47"/>
      <c r="G71" s="47"/>
      <c r="H71" s="47"/>
      <c r="I71" s="247">
        <f>K71/J71*100</f>
        <v>87942.625377371514</v>
      </c>
      <c r="J71" s="248">
        <v>185</v>
      </c>
      <c r="K71" s="249">
        <f>VLOOKUP(A71,'MANO DE OBRA'!A8:D99,4,FALSE)</f>
        <v>162693.85694813728</v>
      </c>
      <c r="L71" s="50"/>
      <c r="M71" s="380">
        <v>26.666666664000001</v>
      </c>
      <c r="N71" s="345">
        <f>K71/M71</f>
        <v>6101.0196361652497</v>
      </c>
      <c r="O71" s="106"/>
    </row>
    <row r="72" spans="1:15">
      <c r="A72" s="141"/>
      <c r="B72" s="49"/>
      <c r="C72" s="47"/>
      <c r="D72" s="47"/>
      <c r="E72" s="47"/>
      <c r="F72" s="47"/>
      <c r="G72" s="47"/>
      <c r="H72" s="47"/>
      <c r="I72" s="247"/>
      <c r="J72" s="248"/>
      <c r="K72" s="249"/>
      <c r="L72" s="50"/>
      <c r="M72" s="377"/>
      <c r="N72" s="345"/>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45"/>
    </row>
    <row r="77" spans="1:15" ht="15.75" thickBot="1">
      <c r="B77" s="765" t="s">
        <v>2072</v>
      </c>
      <c r="C77" s="766"/>
      <c r="D77" s="766"/>
      <c r="E77" s="766"/>
      <c r="F77" s="766"/>
      <c r="G77" s="766"/>
      <c r="H77" s="766"/>
      <c r="I77" s="766"/>
      <c r="J77" s="766"/>
      <c r="K77" s="766"/>
      <c r="L77" s="766"/>
      <c r="M77" s="767"/>
      <c r="N77" s="256">
        <f>SUM(N71:N76)</f>
        <v>6101.0196361652497</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2045364.5087545856</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409072.90175091714</v>
      </c>
      <c r="M84" s="794"/>
      <c r="N84" s="51"/>
    </row>
    <row r="85" spans="1:14">
      <c r="B85" s="89" t="s">
        <v>2090</v>
      </c>
      <c r="C85" s="90"/>
      <c r="D85" s="90"/>
      <c r="E85" s="90"/>
      <c r="F85" s="90"/>
      <c r="G85" s="90"/>
      <c r="H85" s="90"/>
      <c r="I85" s="87"/>
      <c r="J85" s="88"/>
      <c r="K85" s="259">
        <v>0.05</v>
      </c>
      <c r="L85" s="793">
        <f>N79*K85</f>
        <v>102268.22543772928</v>
      </c>
      <c r="M85" s="794"/>
      <c r="N85" s="51"/>
    </row>
    <row r="86" spans="1:14" ht="15.75" thickBot="1">
      <c r="B86" s="91" t="s">
        <v>2091</v>
      </c>
      <c r="C86" s="92"/>
      <c r="D86" s="92"/>
      <c r="E86" s="92"/>
      <c r="F86" s="92"/>
      <c r="G86" s="92"/>
      <c r="H86" s="92"/>
      <c r="I86" s="93"/>
      <c r="J86" s="94"/>
      <c r="K86" s="260">
        <v>0.05</v>
      </c>
      <c r="L86" s="795">
        <f>N79*K86</f>
        <v>102268.22543772928</v>
      </c>
      <c r="M86" s="796"/>
      <c r="N86" s="51"/>
    </row>
    <row r="87" spans="1:14" ht="15.75" thickBot="1">
      <c r="B87" s="759" t="s">
        <v>2072</v>
      </c>
      <c r="C87" s="760"/>
      <c r="D87" s="760"/>
      <c r="E87" s="760"/>
      <c r="F87" s="760"/>
      <c r="G87" s="760"/>
      <c r="H87" s="760"/>
      <c r="I87" s="760"/>
      <c r="J87" s="760"/>
      <c r="K87" s="760"/>
      <c r="L87" s="760"/>
      <c r="M87" s="761"/>
      <c r="N87" s="52">
        <f>L84+L85+L86</f>
        <v>613609.35262637574</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2658973.8613809613</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8.75" customHeight="1" thickBot="1">
      <c r="A31" t="s">
        <v>21</v>
      </c>
      <c r="B31" s="80" t="s">
        <v>449</v>
      </c>
      <c r="C31" s="81" t="s">
        <v>2243</v>
      </c>
      <c r="D31" s="82"/>
      <c r="E31" s="82"/>
      <c r="F31" s="82"/>
      <c r="G31" s="82"/>
      <c r="H31" s="82"/>
      <c r="I31" s="82"/>
      <c r="J31" s="82"/>
      <c r="K31" s="394"/>
      <c r="L31" s="261" t="s">
        <v>24</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782</v>
      </c>
      <c r="B36" s="772" t="str">
        <f>VLOOKUP(A36,EQUIPOS!A6:D154,3,FALSE)</f>
        <v xml:space="preserve">Aspersor manual
</v>
      </c>
      <c r="C36" s="773"/>
      <c r="D36" s="773"/>
      <c r="E36" s="773"/>
      <c r="F36" s="773"/>
      <c r="G36" s="773"/>
      <c r="H36" s="774"/>
      <c r="I36" s="222"/>
      <c r="J36" s="223"/>
      <c r="K36" s="224">
        <f>VLOOKUP(A36,EQUIPOS!A6:D163,4,FALSE)</f>
        <v>1956.597503596809</v>
      </c>
      <c r="L36" s="225"/>
      <c r="M36" s="291">
        <v>2</v>
      </c>
      <c r="N36" s="227">
        <f>K36/M36</f>
        <v>978.29875179840451</v>
      </c>
    </row>
    <row r="37" spans="1:14">
      <c r="A37" s="113" t="s">
        <v>1067</v>
      </c>
      <c r="B37" s="772" t="str">
        <f>VLOOKUP(A37,EQUIPOS!A7:D154,3,FALSE)</f>
        <v>Vibrador de concreto, Motor de 3 hp a 18.000 rpm Mangueras de 4 mt</v>
      </c>
      <c r="C37" s="773"/>
      <c r="D37" s="773"/>
      <c r="E37" s="773"/>
      <c r="F37" s="773"/>
      <c r="G37" s="773"/>
      <c r="H37" s="774"/>
      <c r="I37" s="367"/>
      <c r="J37" s="368"/>
      <c r="K37" s="224">
        <f>VLOOKUP(A37,EQUIPOS!A7:D164,4,FALSE)</f>
        <v>6671.1228334732732</v>
      </c>
      <c r="L37" s="290"/>
      <c r="M37" s="291">
        <v>2</v>
      </c>
      <c r="N37" s="227">
        <f>K37/M37</f>
        <v>3335.5614167366366</v>
      </c>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N77*M41</f>
        <v>1840.3608038400498</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6154.2209723750912</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1593</v>
      </c>
      <c r="B48" s="43" t="str">
        <f>VLOOKUP(A48,MATERIALES!A5:D373,3,FALSE)</f>
        <v>Obra falsa concreto clase A y B (puntal de 3m metálico)</v>
      </c>
      <c r="C48" s="236"/>
      <c r="D48" s="236"/>
      <c r="E48" s="236"/>
      <c r="F48" s="236"/>
      <c r="G48" s="236"/>
      <c r="H48" s="236"/>
      <c r="I48" s="236"/>
      <c r="J48" s="266" t="str">
        <f>VLOOKUP(A48,MATERIALES!A4:D640,2,FALSE)</f>
        <v>m2</v>
      </c>
      <c r="K48" s="237">
        <v>4.5999999999999996</v>
      </c>
      <c r="L48" s="222"/>
      <c r="M48" s="352">
        <f>VLOOKUP(A48,MATERIALES!A5:D396,4,FALSE)</f>
        <v>62180.996537846942</v>
      </c>
      <c r="N48" s="227">
        <f>K48*M48</f>
        <v>286032.58407409594</v>
      </c>
    </row>
    <row r="49" spans="1:14">
      <c r="A49" s="108" t="s">
        <v>1159</v>
      </c>
      <c r="B49" s="43" t="str">
        <f>VLOOKUP(A49,MATERIALES!A6:D373,3,FALSE)</f>
        <v>Antisol blanco (presentación 20 kg)</v>
      </c>
      <c r="C49" s="371"/>
      <c r="D49" s="371"/>
      <c r="E49" s="371"/>
      <c r="F49" s="371"/>
      <c r="G49" s="371"/>
      <c r="H49" s="371"/>
      <c r="I49" s="371"/>
      <c r="J49" s="267" t="str">
        <f>VLOOKUP(A49,MATERIALES!A5:D641,2,FALSE)</f>
        <v>kg</v>
      </c>
      <c r="K49" s="347">
        <v>1</v>
      </c>
      <c r="L49" s="367"/>
      <c r="M49" s="352">
        <f>VLOOKUP(A49,MATERIALES!A6:D397,4,FALSE)</f>
        <v>6558.3153616344371</v>
      </c>
      <c r="N49" s="227">
        <f>K49*M49</f>
        <v>6558.3153616344371</v>
      </c>
    </row>
    <row r="50" spans="1:14">
      <c r="A50" s="108" t="s">
        <v>1287</v>
      </c>
      <c r="B50" s="43" t="str">
        <f>VLOOKUP(A50,MATERIALES!A6:D373,3,FALSE)</f>
        <v>Concreto Resistencia  35 (Mpa)</v>
      </c>
      <c r="C50" s="371"/>
      <c r="D50" s="371"/>
      <c r="E50" s="371"/>
      <c r="F50" s="371"/>
      <c r="G50" s="371"/>
      <c r="H50" s="371"/>
      <c r="I50" s="371"/>
      <c r="J50" s="267" t="str">
        <f>VLOOKUP(A50,MATERIALES!A6:D642,2,FALSE)</f>
        <v>m3</v>
      </c>
      <c r="K50" s="347">
        <v>1</v>
      </c>
      <c r="L50" s="367"/>
      <c r="M50" s="352">
        <f>VLOOKUP(A50,MATERIALES!A6:D398,4,FALSE)</f>
        <v>586601.73494716315</v>
      </c>
      <c r="N50" s="227">
        <f>K50*M50</f>
        <v>586601.73494716315</v>
      </c>
    </row>
    <row r="51" spans="1:14">
      <c r="A51" s="108" t="s">
        <v>1361</v>
      </c>
      <c r="B51" s="43" t="str">
        <f>VLOOKUP(A51,MATERIALES!A6:D373,3,FALSE)</f>
        <v>FORMALETA (Depende para que sea el Concreto)</v>
      </c>
      <c r="C51" s="371"/>
      <c r="D51" s="371"/>
      <c r="E51" s="371"/>
      <c r="F51" s="371"/>
      <c r="G51" s="371"/>
      <c r="H51" s="371"/>
      <c r="I51" s="371"/>
      <c r="J51" s="267" t="str">
        <f>VLOOKUP(A51,MATERIALES!A6:D643,2,FALSE)</f>
        <v>m2</v>
      </c>
      <c r="K51" s="347">
        <v>4.5999999999999996</v>
      </c>
      <c r="L51" s="367"/>
      <c r="M51" s="352">
        <f>VLOOKUP(A51,MATERIALES!A6:D399,4,FALSE)</f>
        <v>20269.975393965069</v>
      </c>
      <c r="N51" s="227">
        <f>K51*M51</f>
        <v>93241.886812239318</v>
      </c>
    </row>
    <row r="52" spans="1:14">
      <c r="A52" s="108"/>
      <c r="B52" s="43"/>
      <c r="C52" s="371"/>
      <c r="D52" s="371"/>
      <c r="E52" s="371"/>
      <c r="F52" s="371"/>
      <c r="G52" s="371"/>
      <c r="H52" s="371"/>
      <c r="I52" s="371"/>
      <c r="J52" s="266"/>
      <c r="K52" s="347"/>
      <c r="L52" s="367"/>
      <c r="M52" s="352"/>
      <c r="N52" s="227"/>
    </row>
    <row r="53" spans="1:14">
      <c r="A53" s="108"/>
      <c r="B53" s="43"/>
      <c r="C53" s="371"/>
      <c r="D53" s="371"/>
      <c r="E53" s="371"/>
      <c r="F53" s="371"/>
      <c r="G53" s="371"/>
      <c r="H53" s="371"/>
      <c r="I53" s="371"/>
      <c r="J53" s="266"/>
      <c r="K53" s="347"/>
      <c r="L53" s="367"/>
      <c r="M53" s="352"/>
      <c r="N53" s="227"/>
    </row>
    <row r="54" spans="1:14" ht="15.75" thickBot="1">
      <c r="B54" s="43"/>
      <c r="C54" s="265"/>
      <c r="D54" s="265"/>
      <c r="E54" s="265"/>
      <c r="F54" s="265"/>
      <c r="G54" s="265"/>
      <c r="H54" s="265"/>
      <c r="I54" s="265"/>
      <c r="J54" s="381"/>
      <c r="K54" s="124"/>
      <c r="L54" s="280"/>
      <c r="M54" s="352"/>
      <c r="N54" s="227"/>
    </row>
    <row r="55" spans="1:14" ht="15.75" thickBot="1">
      <c r="B55" s="759" t="s">
        <v>2072</v>
      </c>
      <c r="C55" s="760"/>
      <c r="D55" s="760"/>
      <c r="E55" s="760"/>
      <c r="F55" s="760"/>
      <c r="G55" s="760"/>
      <c r="H55" s="760"/>
      <c r="I55" s="760"/>
      <c r="J55" s="760"/>
      <c r="K55" s="760"/>
      <c r="L55" s="760"/>
      <c r="M55" s="761"/>
      <c r="N55" s="344">
        <f>SUM(N48:N54)</f>
        <v>972434.52119513287</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A60" t="s">
        <v>1846</v>
      </c>
      <c r="B60" s="46" t="str">
        <f>VLOOKUP(A60,TRANSPORTE!A2:D117,3,FALSE)</f>
        <v>Transporte de concreto</v>
      </c>
      <c r="C60" s="272"/>
      <c r="D60" s="272"/>
      <c r="E60" s="272"/>
      <c r="F60" s="272"/>
      <c r="G60" s="272"/>
      <c r="H60" s="266" t="s">
        <v>1038</v>
      </c>
      <c r="I60" s="234">
        <v>1</v>
      </c>
      <c r="J60" s="241">
        <v>1</v>
      </c>
      <c r="K60" s="234">
        <f>I60*J60</f>
        <v>1</v>
      </c>
      <c r="L60" s="763">
        <f>VLOOKUP(A60,TRANSPORTE!A2:D117,4,FALSE)</f>
        <v>1355.0479121462611</v>
      </c>
      <c r="M60" s="764"/>
      <c r="N60" s="242">
        <f>K60*L60</f>
        <v>1355.0479121462611</v>
      </c>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f>N60+N61+N62+N63+N64</f>
        <v>1355.0479121462611</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788"/>
      <c r="N70" s="98" t="s">
        <v>2071</v>
      </c>
    </row>
    <row r="71" spans="1:15">
      <c r="A71" s="141" t="s">
        <v>714</v>
      </c>
      <c r="B71" s="49" t="str">
        <f>VLOOKUP(A71,'MANO DE OBRA'!A8:D68,3,FALSE)</f>
        <v>Obrero (6)</v>
      </c>
      <c r="C71" s="47"/>
      <c r="D71" s="47"/>
      <c r="E71" s="47"/>
      <c r="F71" s="47"/>
      <c r="G71" s="47"/>
      <c r="H71" s="47"/>
      <c r="I71" s="247">
        <f>K71/J71*100</f>
        <v>202996.19999999998</v>
      </c>
      <c r="J71" s="248">
        <v>185</v>
      </c>
      <c r="K71" s="249">
        <f>VLOOKUP(A71,'MANO DE OBRA'!A8:D99,4,FALSE)</f>
        <v>375542.97</v>
      </c>
      <c r="L71" s="50"/>
      <c r="M71" s="380">
        <v>16</v>
      </c>
      <c r="N71" s="345">
        <f>K71/M71</f>
        <v>23471.435624999998</v>
      </c>
      <c r="O71" s="106"/>
    </row>
    <row r="72" spans="1:15">
      <c r="A72" s="141" t="s">
        <v>732</v>
      </c>
      <c r="B72" s="49" t="str">
        <f>VLOOKUP(A72,'MANO DE OBRA'!A8:D69,3,FALSE)</f>
        <v>Oficial (2)</v>
      </c>
      <c r="C72" s="47"/>
      <c r="D72" s="47"/>
      <c r="E72" s="47"/>
      <c r="F72" s="47"/>
      <c r="G72" s="47"/>
      <c r="H72" s="47"/>
      <c r="I72" s="247">
        <f>K72/J72*100</f>
        <v>115336.47958314378</v>
      </c>
      <c r="J72" s="248">
        <v>185</v>
      </c>
      <c r="K72" s="249">
        <f>VLOOKUP(A72,'MANO DE OBRA'!A8:D100,4,FALSE)</f>
        <v>213372.48722881597</v>
      </c>
      <c r="L72" s="50"/>
      <c r="M72" s="380">
        <v>16</v>
      </c>
      <c r="N72" s="345">
        <f>K72/M72</f>
        <v>13335.780451800998</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125"/>
    </row>
    <row r="77" spans="1:15" ht="15.75" thickBot="1">
      <c r="B77" s="765" t="s">
        <v>2072</v>
      </c>
      <c r="C77" s="766"/>
      <c r="D77" s="766"/>
      <c r="E77" s="766"/>
      <c r="F77" s="766"/>
      <c r="G77" s="766"/>
      <c r="H77" s="766"/>
      <c r="I77" s="766"/>
      <c r="J77" s="766"/>
      <c r="K77" s="766"/>
      <c r="L77" s="766"/>
      <c r="M77" s="767"/>
      <c r="N77" s="401">
        <f>SUM(N71:N76)</f>
        <v>36807.216076800993</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1016751.0061564553</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203350.20123129105</v>
      </c>
      <c r="M84" s="794"/>
      <c r="N84" s="51"/>
    </row>
    <row r="85" spans="1:14">
      <c r="B85" s="89" t="s">
        <v>2090</v>
      </c>
      <c r="C85" s="90"/>
      <c r="D85" s="90"/>
      <c r="E85" s="90"/>
      <c r="F85" s="90"/>
      <c r="G85" s="90"/>
      <c r="H85" s="90"/>
      <c r="I85" s="87"/>
      <c r="J85" s="88"/>
      <c r="K85" s="259">
        <v>0.05</v>
      </c>
      <c r="L85" s="793">
        <f>N79*K85</f>
        <v>50837.550307822763</v>
      </c>
      <c r="M85" s="794"/>
      <c r="N85" s="51"/>
    </row>
    <row r="86" spans="1:14" ht="15.75" thickBot="1">
      <c r="B86" s="91" t="s">
        <v>2091</v>
      </c>
      <c r="C86" s="92"/>
      <c r="D86" s="92"/>
      <c r="E86" s="92"/>
      <c r="F86" s="92"/>
      <c r="G86" s="92"/>
      <c r="H86" s="92"/>
      <c r="I86" s="93"/>
      <c r="J86" s="94"/>
      <c r="K86" s="260">
        <v>0.05</v>
      </c>
      <c r="L86" s="795">
        <f>N79*K86</f>
        <v>50837.550307822763</v>
      </c>
      <c r="M86" s="796"/>
      <c r="N86" s="51"/>
    </row>
    <row r="87" spans="1:14" ht="15.75" thickBot="1">
      <c r="B87" s="759" t="s">
        <v>2072</v>
      </c>
      <c r="C87" s="760"/>
      <c r="D87" s="760"/>
      <c r="E87" s="760"/>
      <c r="F87" s="760"/>
      <c r="G87" s="760"/>
      <c r="H87" s="760"/>
      <c r="I87" s="760"/>
      <c r="J87" s="760"/>
      <c r="K87" s="760"/>
      <c r="L87" s="760"/>
      <c r="M87" s="761"/>
      <c r="N87" s="52">
        <f>L84+L85+L86</f>
        <v>305025.30184693658</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1321776.3080033918</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22.5" customHeight="1" thickBot="1">
      <c r="A31" t="s">
        <v>21</v>
      </c>
      <c r="B31" s="80" t="s">
        <v>451</v>
      </c>
      <c r="C31" s="81" t="s">
        <v>2244</v>
      </c>
      <c r="D31" s="82"/>
      <c r="E31" s="82"/>
      <c r="F31" s="82"/>
      <c r="G31" s="82"/>
      <c r="H31" s="82"/>
      <c r="I31" s="82"/>
      <c r="J31" s="82"/>
      <c r="K31" s="394"/>
      <c r="L31" s="261" t="s">
        <v>24</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782</v>
      </c>
      <c r="B36" s="772" t="str">
        <f>VLOOKUP(A36,EQUIPOS!A6:D154,3,FALSE)</f>
        <v xml:space="preserve">Aspersor manual
</v>
      </c>
      <c r="C36" s="773"/>
      <c r="D36" s="773"/>
      <c r="E36" s="773"/>
      <c r="F36" s="773"/>
      <c r="G36" s="773"/>
      <c r="H36" s="774"/>
      <c r="I36" s="222"/>
      <c r="J36" s="223"/>
      <c r="K36" s="224">
        <f>VLOOKUP(A36,EQUIPOS!A6:D163,4,FALSE)</f>
        <v>1956.597503596809</v>
      </c>
      <c r="L36" s="225"/>
      <c r="M36" s="291">
        <v>2</v>
      </c>
      <c r="N36" s="227">
        <f>K36/M36</f>
        <v>978.29875179840451</v>
      </c>
    </row>
    <row r="37" spans="1:14">
      <c r="A37" s="113" t="s">
        <v>1067</v>
      </c>
      <c r="B37" s="772" t="str">
        <f>VLOOKUP(A37,EQUIPOS!A7:D154,3,FALSE)</f>
        <v>Vibrador de concreto, Motor de 3 hp a 18.000 rpm Mangueras de 4 mt</v>
      </c>
      <c r="C37" s="773"/>
      <c r="D37" s="773"/>
      <c r="E37" s="773"/>
      <c r="F37" s="773"/>
      <c r="G37" s="773"/>
      <c r="H37" s="774"/>
      <c r="I37" s="367"/>
      <c r="J37" s="368"/>
      <c r="K37" s="224">
        <f>VLOOKUP(A37,EQUIPOS!A7:D164,4,FALSE)</f>
        <v>6671.1228334732732</v>
      </c>
      <c r="L37" s="290"/>
      <c r="M37" s="291">
        <v>2</v>
      </c>
      <c r="N37" s="227">
        <f>K37/M37</f>
        <v>3335.5614167366366</v>
      </c>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N77*M41</f>
        <v>1506.9662925450248</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5820.8264610800661</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1593</v>
      </c>
      <c r="B48" s="43" t="str">
        <f>VLOOKUP(A48,MATERIALES!A5:D373,3,FALSE)</f>
        <v>Obra falsa concreto clase A y B (puntal de 3m metálico)</v>
      </c>
      <c r="C48" s="236"/>
      <c r="D48" s="236"/>
      <c r="E48" s="236"/>
      <c r="F48" s="236"/>
      <c r="G48" s="236"/>
      <c r="H48" s="236"/>
      <c r="I48" s="236"/>
      <c r="J48" s="266" t="str">
        <f>VLOOKUP(A48,MATERIALES!A4:D640,2,FALSE)</f>
        <v>m2</v>
      </c>
      <c r="K48" s="237">
        <v>4.5999999999999996</v>
      </c>
      <c r="L48" s="222"/>
      <c r="M48" s="352">
        <f>VLOOKUP(A48,MATERIALES!A5:D396,4,FALSE)</f>
        <v>62180.996537846942</v>
      </c>
      <c r="N48" s="227">
        <f>K48*M48</f>
        <v>286032.58407409594</v>
      </c>
    </row>
    <row r="49" spans="1:14">
      <c r="A49" s="108" t="s">
        <v>1159</v>
      </c>
      <c r="B49" s="43" t="str">
        <f>VLOOKUP(A49,MATERIALES!A6:D373,3,FALSE)</f>
        <v>Antisol blanco (presentación 20 kg)</v>
      </c>
      <c r="C49" s="371"/>
      <c r="D49" s="371"/>
      <c r="E49" s="371"/>
      <c r="F49" s="371"/>
      <c r="G49" s="371"/>
      <c r="H49" s="371"/>
      <c r="I49" s="371"/>
      <c r="J49" s="267" t="str">
        <f>VLOOKUP(A49,MATERIALES!A5:D641,2,FALSE)</f>
        <v>kg</v>
      </c>
      <c r="K49" s="347">
        <v>1</v>
      </c>
      <c r="L49" s="367"/>
      <c r="M49" s="352">
        <f>VLOOKUP(A49,MATERIALES!A6:D397,4,FALSE)</f>
        <v>6558.3153616344371</v>
      </c>
      <c r="N49" s="227">
        <f>K49*M49</f>
        <v>6558.3153616344371</v>
      </c>
    </row>
    <row r="50" spans="1:14">
      <c r="A50" s="108" t="s">
        <v>1285</v>
      </c>
      <c r="B50" s="43" t="str">
        <f>VLOOKUP(A50,MATERIALES!A6:D373,3,FALSE)</f>
        <v>Concreto Resistencia  32 (Mpa)</v>
      </c>
      <c r="C50" s="371"/>
      <c r="D50" s="371"/>
      <c r="E50" s="371"/>
      <c r="F50" s="371"/>
      <c r="G50" s="371"/>
      <c r="H50" s="371"/>
      <c r="I50" s="371"/>
      <c r="J50" s="267" t="str">
        <f>VLOOKUP(A50,MATERIALES!A6:D642,2,FALSE)</f>
        <v>m3</v>
      </c>
      <c r="K50" s="347">
        <v>1</v>
      </c>
      <c r="L50" s="367"/>
      <c r="M50" s="352">
        <f>VLOOKUP(A50,MATERIALES!A6:D398,4,FALSE)</f>
        <v>562455.83087849081</v>
      </c>
      <c r="N50" s="227">
        <f>K50*M50</f>
        <v>562455.83087849081</v>
      </c>
    </row>
    <row r="51" spans="1:14">
      <c r="A51" s="108" t="s">
        <v>1361</v>
      </c>
      <c r="B51" s="43" t="str">
        <f>VLOOKUP(A51,MATERIALES!A6:D373,3,FALSE)</f>
        <v>FORMALETA (Depende para que sea el Concreto)</v>
      </c>
      <c r="C51" s="371"/>
      <c r="D51" s="371"/>
      <c r="E51" s="371"/>
      <c r="F51" s="371"/>
      <c r="G51" s="371"/>
      <c r="H51" s="371"/>
      <c r="I51" s="371"/>
      <c r="J51" s="267" t="str">
        <f>VLOOKUP(A51,MATERIALES!A6:D643,2,FALSE)</f>
        <v>m2</v>
      </c>
      <c r="K51" s="347">
        <v>4.5999999999999996</v>
      </c>
      <c r="L51" s="367"/>
      <c r="M51" s="352">
        <f>VLOOKUP(A51,MATERIALES!A6:D399,4,FALSE)</f>
        <v>20269.975393965069</v>
      </c>
      <c r="N51" s="227">
        <f>K51*M51</f>
        <v>93241.886812239318</v>
      </c>
    </row>
    <row r="52" spans="1:14">
      <c r="A52" s="108"/>
      <c r="B52" s="43"/>
      <c r="C52" s="371"/>
      <c r="D52" s="371"/>
      <c r="E52" s="371"/>
      <c r="F52" s="371"/>
      <c r="G52" s="371"/>
      <c r="H52" s="371"/>
      <c r="I52" s="371"/>
      <c r="J52" s="266"/>
      <c r="K52" s="347"/>
      <c r="L52" s="367"/>
      <c r="M52" s="352"/>
      <c r="N52" s="227"/>
    </row>
    <row r="53" spans="1:14">
      <c r="A53" s="108"/>
      <c r="B53" s="43"/>
      <c r="C53" s="371"/>
      <c r="D53" s="371"/>
      <c r="E53" s="371"/>
      <c r="F53" s="371"/>
      <c r="G53" s="371"/>
      <c r="H53" s="371"/>
      <c r="I53" s="371"/>
      <c r="J53" s="266"/>
      <c r="K53" s="347"/>
      <c r="L53" s="367"/>
      <c r="M53" s="352"/>
      <c r="N53" s="227"/>
    </row>
    <row r="54" spans="1:14" ht="15.75" thickBot="1">
      <c r="B54" s="43"/>
      <c r="C54" s="265"/>
      <c r="D54" s="265"/>
      <c r="E54" s="265"/>
      <c r="F54" s="265"/>
      <c r="G54" s="265"/>
      <c r="H54" s="265"/>
      <c r="I54" s="265"/>
      <c r="J54" s="381"/>
      <c r="K54" s="124"/>
      <c r="L54" s="280"/>
      <c r="M54" s="352"/>
      <c r="N54" s="227"/>
    </row>
    <row r="55" spans="1:14" ht="15.75" thickBot="1">
      <c r="B55" s="759" t="s">
        <v>2072</v>
      </c>
      <c r="C55" s="760"/>
      <c r="D55" s="760"/>
      <c r="E55" s="760"/>
      <c r="F55" s="760"/>
      <c r="G55" s="760"/>
      <c r="H55" s="760"/>
      <c r="I55" s="760"/>
      <c r="J55" s="760"/>
      <c r="K55" s="760"/>
      <c r="L55" s="760"/>
      <c r="M55" s="761"/>
      <c r="N55" s="344">
        <f>SUM(N48:N54)</f>
        <v>948288.61712646054</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A60" t="s">
        <v>1846</v>
      </c>
      <c r="B60" s="46" t="str">
        <f>VLOOKUP(A60,TRANSPORTE!A2:D117,3,FALSE)</f>
        <v>Transporte de concreto</v>
      </c>
      <c r="C60" s="272"/>
      <c r="D60" s="272"/>
      <c r="E60" s="272"/>
      <c r="F60" s="272"/>
      <c r="G60" s="272"/>
      <c r="H60" s="266" t="s">
        <v>1038</v>
      </c>
      <c r="I60" s="234">
        <v>1</v>
      </c>
      <c r="J60" s="241">
        <v>1</v>
      </c>
      <c r="K60" s="234">
        <f>I60*J60</f>
        <v>1</v>
      </c>
      <c r="L60" s="763">
        <f>VLOOKUP(A60,TRANSPORTE!A2:D117,4,FALSE)</f>
        <v>1355.0479121462611</v>
      </c>
      <c r="M60" s="764"/>
      <c r="N60" s="242">
        <f>K60*L60</f>
        <v>1355.0479121462611</v>
      </c>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f>N60+N61+N62+N63+N64</f>
        <v>1355.0479121462611</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788"/>
      <c r="N70" s="98" t="s">
        <v>2071</v>
      </c>
    </row>
    <row r="71" spans="1:15">
      <c r="A71" s="141" t="s">
        <v>714</v>
      </c>
      <c r="B71" s="49" t="str">
        <f>VLOOKUP(A71,'MANO DE OBRA'!A8:D68,3,FALSE)</f>
        <v>Obrero (6)</v>
      </c>
      <c r="C71" s="47"/>
      <c r="D71" s="47"/>
      <c r="E71" s="47"/>
      <c r="F71" s="47"/>
      <c r="G71" s="47"/>
      <c r="H71" s="47"/>
      <c r="I71" s="247">
        <f>K71/J71*100</f>
        <v>202996.19999999998</v>
      </c>
      <c r="J71" s="248">
        <v>185</v>
      </c>
      <c r="K71" s="249">
        <f>VLOOKUP(A71,'MANO DE OBRA'!A8:D99,4,FALSE)</f>
        <v>375542.97</v>
      </c>
      <c r="L71" s="50"/>
      <c r="M71" s="380">
        <v>16</v>
      </c>
      <c r="N71" s="345">
        <f>K71/M71</f>
        <v>23471.435624999998</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80">
        <v>16</v>
      </c>
      <c r="N72" s="345">
        <f>K72/M72</f>
        <v>6667.890225900499</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45"/>
    </row>
    <row r="77" spans="1:15" ht="15.75" thickBot="1">
      <c r="B77" s="765" t="s">
        <v>2072</v>
      </c>
      <c r="C77" s="766"/>
      <c r="D77" s="766"/>
      <c r="E77" s="766"/>
      <c r="F77" s="766"/>
      <c r="G77" s="766"/>
      <c r="H77" s="766"/>
      <c r="I77" s="766"/>
      <c r="J77" s="766"/>
      <c r="K77" s="766"/>
      <c r="L77" s="766"/>
      <c r="M77" s="767"/>
      <c r="N77" s="256">
        <f>SUM(N71:N76)</f>
        <v>30139.325850900495</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985603.81735058746</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197120.7634701175</v>
      </c>
      <c r="M84" s="794"/>
      <c r="N84" s="51"/>
    </row>
    <row r="85" spans="1:14">
      <c r="B85" s="89" t="s">
        <v>2090</v>
      </c>
      <c r="C85" s="90"/>
      <c r="D85" s="90"/>
      <c r="E85" s="90"/>
      <c r="F85" s="90"/>
      <c r="G85" s="90"/>
      <c r="H85" s="90"/>
      <c r="I85" s="87"/>
      <c r="J85" s="88"/>
      <c r="K85" s="259">
        <v>0.05</v>
      </c>
      <c r="L85" s="793">
        <f>N79*K85</f>
        <v>49280.190867529374</v>
      </c>
      <c r="M85" s="794"/>
      <c r="N85" s="51"/>
    </row>
    <row r="86" spans="1:14" ht="15.75" thickBot="1">
      <c r="B86" s="91" t="s">
        <v>2091</v>
      </c>
      <c r="C86" s="92"/>
      <c r="D86" s="92"/>
      <c r="E86" s="92"/>
      <c r="F86" s="92"/>
      <c r="G86" s="92"/>
      <c r="H86" s="92"/>
      <c r="I86" s="93"/>
      <c r="J86" s="94"/>
      <c r="K86" s="260">
        <v>0.05</v>
      </c>
      <c r="L86" s="795">
        <f>N79*K86</f>
        <v>49280.190867529374</v>
      </c>
      <c r="M86" s="796"/>
      <c r="N86" s="51"/>
    </row>
    <row r="87" spans="1:14" ht="15.75" thickBot="1">
      <c r="B87" s="759" t="s">
        <v>2072</v>
      </c>
      <c r="C87" s="760"/>
      <c r="D87" s="760"/>
      <c r="E87" s="760"/>
      <c r="F87" s="760"/>
      <c r="G87" s="760"/>
      <c r="H87" s="760"/>
      <c r="I87" s="760"/>
      <c r="J87" s="760"/>
      <c r="K87" s="760"/>
      <c r="L87" s="760"/>
      <c r="M87" s="761"/>
      <c r="N87" s="52">
        <f>L84+L85+L86</f>
        <v>295681.14520517626</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1281284.9625557638</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20.25" customHeight="1" thickBot="1">
      <c r="A31" t="s">
        <v>21</v>
      </c>
      <c r="B31" s="80" t="s">
        <v>453</v>
      </c>
      <c r="C31" s="81" t="s">
        <v>2245</v>
      </c>
      <c r="D31" s="82"/>
      <c r="E31" s="82"/>
      <c r="F31" s="82"/>
      <c r="G31" s="82"/>
      <c r="H31" s="82"/>
      <c r="I31" s="82"/>
      <c r="J31" s="82"/>
      <c r="K31" s="394"/>
      <c r="L31" s="261" t="s">
        <v>24</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782</v>
      </c>
      <c r="B36" s="772" t="str">
        <f>VLOOKUP(A36,EQUIPOS!A6:D154,3,FALSE)</f>
        <v xml:space="preserve">Aspersor manual
</v>
      </c>
      <c r="C36" s="773"/>
      <c r="D36" s="773"/>
      <c r="E36" s="773"/>
      <c r="F36" s="773"/>
      <c r="G36" s="773"/>
      <c r="H36" s="774"/>
      <c r="I36" s="222"/>
      <c r="J36" s="223"/>
      <c r="K36" s="224">
        <f>VLOOKUP(A36,EQUIPOS!A6:D163,4,FALSE)</f>
        <v>1956.597503596809</v>
      </c>
      <c r="L36" s="225"/>
      <c r="M36" s="291">
        <v>2</v>
      </c>
      <c r="N36" s="227">
        <f>K36/M36</f>
        <v>978.29875179840451</v>
      </c>
    </row>
    <row r="37" spans="1:14">
      <c r="A37" s="113" t="s">
        <v>1067</v>
      </c>
      <c r="B37" s="772" t="str">
        <f>VLOOKUP(A37,EQUIPOS!A7:D154,3,FALSE)</f>
        <v>Vibrador de concreto, Motor de 3 hp a 18.000 rpm Mangueras de 4 mt</v>
      </c>
      <c r="C37" s="773"/>
      <c r="D37" s="773"/>
      <c r="E37" s="773"/>
      <c r="F37" s="773"/>
      <c r="G37" s="773"/>
      <c r="H37" s="774"/>
      <c r="I37" s="367"/>
      <c r="J37" s="368"/>
      <c r="K37" s="224">
        <f>VLOOKUP(A37,EQUIPOS!A7:D164,4,FALSE)</f>
        <v>6671.1228334732732</v>
      </c>
      <c r="L37" s="290"/>
      <c r="M37" s="291">
        <v>2</v>
      </c>
      <c r="N37" s="227">
        <f>K37/M37</f>
        <v>3335.5614167366366</v>
      </c>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N77*M41</f>
        <v>1506.9662925450248</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5820.8264610800661</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1284</v>
      </c>
      <c r="B48" s="43" t="str">
        <f>VLOOKUP(A48,MATERIALES!A5:D373,3,FALSE)</f>
        <v>Concreto Resistencia  28 (Mpa)</v>
      </c>
      <c r="C48" s="236"/>
      <c r="D48" s="236"/>
      <c r="E48" s="236"/>
      <c r="F48" s="236"/>
      <c r="G48" s="236"/>
      <c r="H48" s="236"/>
      <c r="I48" s="236"/>
      <c r="J48" s="266" t="str">
        <f>VLOOKUP(A48,MATERIALES!A4:D640,2,FALSE)</f>
        <v>m3</v>
      </c>
      <c r="K48" s="237">
        <v>1</v>
      </c>
      <c r="L48" s="222"/>
      <c r="M48" s="352">
        <f>VLOOKUP(A48,MATERIALES!A5:D396,4,FALSE)</f>
        <v>531924.05123666534</v>
      </c>
      <c r="N48" s="227">
        <f>K48*M48</f>
        <v>531924.05123666534</v>
      </c>
    </row>
    <row r="49" spans="1:14">
      <c r="A49" s="108" t="s">
        <v>1159</v>
      </c>
      <c r="B49" s="43" t="str">
        <f>VLOOKUP(A49,MATERIALES!A6:D373,3,FALSE)</f>
        <v>Antisol blanco (presentación 20 kg)</v>
      </c>
      <c r="C49" s="371"/>
      <c r="D49" s="371"/>
      <c r="E49" s="371"/>
      <c r="F49" s="371"/>
      <c r="G49" s="371"/>
      <c r="H49" s="371"/>
      <c r="I49" s="371"/>
      <c r="J49" s="267" t="str">
        <f>VLOOKUP(A49,MATERIALES!A5:D641,2,FALSE)</f>
        <v>kg</v>
      </c>
      <c r="K49" s="347">
        <v>1</v>
      </c>
      <c r="L49" s="367"/>
      <c r="M49" s="352">
        <f>VLOOKUP(A49,MATERIALES!A6:D397,4,FALSE)</f>
        <v>6558.3153616344371</v>
      </c>
      <c r="N49" s="227">
        <f>K49*M49</f>
        <v>6558.3153616344371</v>
      </c>
    </row>
    <row r="50" spans="1:14">
      <c r="A50" s="108" t="s">
        <v>1361</v>
      </c>
      <c r="B50" s="43" t="str">
        <f>VLOOKUP(A50,MATERIALES!A6:D373,3,FALSE)</f>
        <v>FORMALETA (Depende para que sea el Concreto)</v>
      </c>
      <c r="C50" s="371"/>
      <c r="D50" s="371"/>
      <c r="E50" s="371"/>
      <c r="F50" s="371"/>
      <c r="G50" s="371"/>
      <c r="H50" s="371"/>
      <c r="I50" s="371"/>
      <c r="J50" s="267" t="str">
        <f>VLOOKUP(A50,MATERIALES!A6:D642,2,FALSE)</f>
        <v>m2</v>
      </c>
      <c r="K50" s="347">
        <v>4.5999999999999996</v>
      </c>
      <c r="L50" s="367"/>
      <c r="M50" s="352">
        <f>VLOOKUP(A50,MATERIALES!A6:D398,4,FALSE)</f>
        <v>20269.975393965069</v>
      </c>
      <c r="N50" s="227">
        <f>K50*M50</f>
        <v>93241.886812239318</v>
      </c>
    </row>
    <row r="51" spans="1:14">
      <c r="A51" s="108"/>
      <c r="B51" s="43"/>
      <c r="C51" s="371"/>
      <c r="D51" s="371"/>
      <c r="E51" s="371"/>
      <c r="F51" s="371"/>
      <c r="G51" s="371"/>
      <c r="H51" s="371"/>
      <c r="I51" s="371"/>
      <c r="J51" s="266"/>
      <c r="K51" s="347"/>
      <c r="L51" s="367"/>
      <c r="M51" s="352"/>
      <c r="N51" s="227"/>
    </row>
    <row r="52" spans="1:14">
      <c r="A52" s="108"/>
      <c r="B52" s="43"/>
      <c r="C52" s="371"/>
      <c r="D52" s="371"/>
      <c r="E52" s="371"/>
      <c r="F52" s="371"/>
      <c r="G52" s="371"/>
      <c r="H52" s="371"/>
      <c r="I52" s="371"/>
      <c r="J52" s="266"/>
      <c r="K52" s="347"/>
      <c r="L52" s="367"/>
      <c r="M52" s="352"/>
      <c r="N52" s="227"/>
    </row>
    <row r="53" spans="1:14">
      <c r="A53" s="108"/>
      <c r="B53" s="43"/>
      <c r="C53" s="371"/>
      <c r="D53" s="371"/>
      <c r="E53" s="371"/>
      <c r="F53" s="371"/>
      <c r="G53" s="371"/>
      <c r="H53" s="371"/>
      <c r="I53" s="371"/>
      <c r="J53" s="266"/>
      <c r="K53" s="347"/>
      <c r="L53" s="367"/>
      <c r="M53" s="352"/>
      <c r="N53" s="227"/>
    </row>
    <row r="54" spans="1:14" ht="15.75" thickBot="1">
      <c r="B54" s="43"/>
      <c r="C54" s="265"/>
      <c r="D54" s="265"/>
      <c r="E54" s="265"/>
      <c r="F54" s="265"/>
      <c r="G54" s="265"/>
      <c r="H54" s="265"/>
      <c r="I54" s="265"/>
      <c r="J54" s="381"/>
      <c r="K54" s="124"/>
      <c r="L54" s="280"/>
      <c r="M54" s="352"/>
      <c r="N54" s="227"/>
    </row>
    <row r="55" spans="1:14" ht="15.75" thickBot="1">
      <c r="B55" s="759" t="s">
        <v>2072</v>
      </c>
      <c r="C55" s="760"/>
      <c r="D55" s="760"/>
      <c r="E55" s="760"/>
      <c r="F55" s="760"/>
      <c r="G55" s="760"/>
      <c r="H55" s="760"/>
      <c r="I55" s="760"/>
      <c r="J55" s="760"/>
      <c r="K55" s="760"/>
      <c r="L55" s="760"/>
      <c r="M55" s="761"/>
      <c r="N55" s="344">
        <f>SUM(N48:N54)</f>
        <v>631724.25341053912</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A60" t="s">
        <v>1846</v>
      </c>
      <c r="B60" s="46" t="str">
        <f>VLOOKUP(A60,TRANSPORTE!A2:D117,3,FALSE)</f>
        <v>Transporte de concreto</v>
      </c>
      <c r="C60" s="272"/>
      <c r="D60" s="272"/>
      <c r="E60" s="272"/>
      <c r="F60" s="272"/>
      <c r="G60" s="272"/>
      <c r="H60" s="266" t="s">
        <v>1038</v>
      </c>
      <c r="I60" s="234">
        <v>1</v>
      </c>
      <c r="J60" s="241">
        <v>1</v>
      </c>
      <c r="K60" s="234">
        <f>I60*J60</f>
        <v>1</v>
      </c>
      <c r="L60" s="763">
        <f>VLOOKUP(A60,TRANSPORTE!A2:D117,4,FALSE)</f>
        <v>1355.0479121462611</v>
      </c>
      <c r="M60" s="764"/>
      <c r="N60" s="242">
        <f>K60*L60</f>
        <v>1355.0479121462611</v>
      </c>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f>N60+N61+N62+N63+N64</f>
        <v>1355.0479121462611</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788"/>
      <c r="N70" s="98" t="s">
        <v>2071</v>
      </c>
    </row>
    <row r="71" spans="1:15">
      <c r="A71" s="141" t="s">
        <v>714</v>
      </c>
      <c r="B71" s="49" t="str">
        <f>VLOOKUP(A71,'MANO DE OBRA'!A8:D68,3,FALSE)</f>
        <v>Obrero (6)</v>
      </c>
      <c r="C71" s="47"/>
      <c r="D71" s="47"/>
      <c r="E71" s="47"/>
      <c r="F71" s="47"/>
      <c r="G71" s="47"/>
      <c r="H71" s="47"/>
      <c r="I71" s="247">
        <f>K71/J71*100</f>
        <v>202996.19999999998</v>
      </c>
      <c r="J71" s="248">
        <v>185</v>
      </c>
      <c r="K71" s="249">
        <f>VLOOKUP(A71,'MANO DE OBRA'!A8:D99,4,FALSE)</f>
        <v>375542.97</v>
      </c>
      <c r="L71" s="50"/>
      <c r="M71" s="380">
        <v>16</v>
      </c>
      <c r="N71" s="345">
        <f>K71/M71</f>
        <v>23471.435624999998</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80">
        <v>16</v>
      </c>
      <c r="N72" s="345">
        <f>K72/M72</f>
        <v>6667.890225900499</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125"/>
    </row>
    <row r="77" spans="1:15" ht="15.75" thickBot="1">
      <c r="B77" s="765" t="s">
        <v>2072</v>
      </c>
      <c r="C77" s="766"/>
      <c r="D77" s="766"/>
      <c r="E77" s="766"/>
      <c r="F77" s="766"/>
      <c r="G77" s="766"/>
      <c r="H77" s="766"/>
      <c r="I77" s="766"/>
      <c r="J77" s="766"/>
      <c r="K77" s="766"/>
      <c r="L77" s="766"/>
      <c r="M77" s="767"/>
      <c r="N77" s="401">
        <f>SUM(N71:N76)</f>
        <v>30139.325850900495</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669039.45363466605</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133807.89072693323</v>
      </c>
      <c r="M84" s="794"/>
      <c r="N84" s="51"/>
    </row>
    <row r="85" spans="1:14">
      <c r="B85" s="89" t="s">
        <v>2090</v>
      </c>
      <c r="C85" s="90"/>
      <c r="D85" s="90"/>
      <c r="E85" s="90"/>
      <c r="F85" s="90"/>
      <c r="G85" s="90"/>
      <c r="H85" s="90"/>
      <c r="I85" s="87"/>
      <c r="J85" s="88"/>
      <c r="K85" s="259">
        <v>0.05</v>
      </c>
      <c r="L85" s="793">
        <f>N79*K85</f>
        <v>33451.972681733307</v>
      </c>
      <c r="M85" s="794"/>
      <c r="N85" s="51"/>
    </row>
    <row r="86" spans="1:14" ht="15.75" thickBot="1">
      <c r="B86" s="91" t="s">
        <v>2091</v>
      </c>
      <c r="C86" s="92"/>
      <c r="D86" s="92"/>
      <c r="E86" s="92"/>
      <c r="F86" s="92"/>
      <c r="G86" s="92"/>
      <c r="H86" s="92"/>
      <c r="I86" s="93"/>
      <c r="J86" s="94"/>
      <c r="K86" s="260">
        <v>0.05</v>
      </c>
      <c r="L86" s="795">
        <f>N79*K86</f>
        <v>33451.972681733307</v>
      </c>
      <c r="M86" s="796"/>
      <c r="N86" s="51"/>
    </row>
    <row r="87" spans="1:14" ht="15.75" thickBot="1">
      <c r="B87" s="759" t="s">
        <v>2072</v>
      </c>
      <c r="C87" s="760"/>
      <c r="D87" s="760"/>
      <c r="E87" s="760"/>
      <c r="F87" s="760"/>
      <c r="G87" s="760"/>
      <c r="H87" s="760"/>
      <c r="I87" s="760"/>
      <c r="J87" s="760"/>
      <c r="K87" s="760"/>
      <c r="L87" s="760"/>
      <c r="M87" s="761"/>
      <c r="N87" s="52">
        <f>L84+L85+L86</f>
        <v>200711.83609039985</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869751.28972506593</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455</v>
      </c>
      <c r="C31" s="81" t="s">
        <v>2246</v>
      </c>
      <c r="D31" s="82"/>
      <c r="E31" s="82"/>
      <c r="F31" s="82"/>
      <c r="G31" s="82"/>
      <c r="H31" s="82"/>
      <c r="I31" s="82"/>
      <c r="J31" s="82"/>
      <c r="K31" s="394"/>
      <c r="L31" s="261" t="s">
        <v>24</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782</v>
      </c>
      <c r="B36" s="772" t="str">
        <f>VLOOKUP(A36,EQUIPOS!A6:D154,3,FALSE)</f>
        <v xml:space="preserve">Aspersor manual
</v>
      </c>
      <c r="C36" s="773"/>
      <c r="D36" s="773"/>
      <c r="E36" s="773"/>
      <c r="F36" s="773"/>
      <c r="G36" s="773"/>
      <c r="H36" s="774"/>
      <c r="I36" s="222"/>
      <c r="J36" s="223"/>
      <c r="K36" s="224">
        <f>VLOOKUP(A36,EQUIPOS!A6:D163,4,FALSE)</f>
        <v>1956.597503596809</v>
      </c>
      <c r="L36" s="225"/>
      <c r="M36" s="291">
        <v>2</v>
      </c>
      <c r="N36" s="227">
        <f>K36/M36</f>
        <v>978.29875179840451</v>
      </c>
    </row>
    <row r="37" spans="1:14">
      <c r="A37" s="113" t="s">
        <v>1067</v>
      </c>
      <c r="B37" s="772" t="str">
        <f>VLOOKUP(A37,EQUIPOS!A7:D154,3,FALSE)</f>
        <v>Vibrador de concreto, Motor de 3 hp a 18.000 rpm Mangueras de 4 mt</v>
      </c>
      <c r="C37" s="773"/>
      <c r="D37" s="773"/>
      <c r="E37" s="773"/>
      <c r="F37" s="773"/>
      <c r="G37" s="773"/>
      <c r="H37" s="774"/>
      <c r="I37" s="367"/>
      <c r="J37" s="368"/>
      <c r="K37" s="224">
        <f>VLOOKUP(A37,EQUIPOS!A7:D164,4,FALSE)</f>
        <v>6671.1228334732732</v>
      </c>
      <c r="L37" s="290"/>
      <c r="M37" s="291">
        <v>2</v>
      </c>
      <c r="N37" s="227">
        <f>K37/M37</f>
        <v>3335.5614167366366</v>
      </c>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N77*M41</f>
        <v>1506.9662925450248</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5820.8264610800661</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1280</v>
      </c>
      <c r="B48" s="43" t="str">
        <f>VLOOKUP(A48,MATERIALES!A5:D373,3,FALSE)</f>
        <v>Concreto Resistencia  21 (Mpa)</v>
      </c>
      <c r="C48" s="236"/>
      <c r="D48" s="236"/>
      <c r="E48" s="236"/>
      <c r="F48" s="236"/>
      <c r="G48" s="236"/>
      <c r="H48" s="236"/>
      <c r="I48" s="236"/>
      <c r="J48" s="266" t="str">
        <f>VLOOKUP(A48,MATERIALES!A4:D640,2,FALSE)</f>
        <v>m3</v>
      </c>
      <c r="K48" s="237">
        <v>1</v>
      </c>
      <c r="L48" s="222"/>
      <c r="M48" s="352">
        <f>VLOOKUP(A48,MATERIALES!A5:D396,4,FALSE)</f>
        <v>478775.02933695097</v>
      </c>
      <c r="N48" s="227">
        <f>K48*M48</f>
        <v>478775.02933695097</v>
      </c>
    </row>
    <row r="49" spans="1:14">
      <c r="A49" s="108" t="s">
        <v>1159</v>
      </c>
      <c r="B49" s="43" t="str">
        <f>VLOOKUP(A49,MATERIALES!A6:D373,3,FALSE)</f>
        <v>Antisol blanco (presentación 20 kg)</v>
      </c>
      <c r="C49" s="371"/>
      <c r="D49" s="371"/>
      <c r="E49" s="371"/>
      <c r="F49" s="371"/>
      <c r="G49" s="371"/>
      <c r="H49" s="371"/>
      <c r="I49" s="371"/>
      <c r="J49" s="267" t="str">
        <f>VLOOKUP(A49,MATERIALES!A5:D641,2,FALSE)</f>
        <v>kg</v>
      </c>
      <c r="K49" s="347">
        <v>1</v>
      </c>
      <c r="L49" s="367"/>
      <c r="M49" s="352">
        <f>VLOOKUP(A49,MATERIALES!A6:D397,4,FALSE)</f>
        <v>6558.3153616344371</v>
      </c>
      <c r="N49" s="227">
        <f>K49*M49</f>
        <v>6558.3153616344371</v>
      </c>
    </row>
    <row r="50" spans="1:14">
      <c r="A50" s="108" t="s">
        <v>1363</v>
      </c>
      <c r="B50" s="43" t="str">
        <f>VLOOKUP(A50,MATERIALES!A6:D373,3,FALSE)</f>
        <v>Formaleta (gaviones, juntas de bordillos, juntas de cunetas, muros, concretos clase D,E, F y G)</v>
      </c>
      <c r="C50" s="371"/>
      <c r="D50" s="371"/>
      <c r="E50" s="371"/>
      <c r="F50" s="371"/>
      <c r="G50" s="371"/>
      <c r="H50" s="371"/>
      <c r="I50" s="371"/>
      <c r="J50" s="267" t="str">
        <f>VLOOKUP(A50,MATERIALES!A6:D642,2,FALSE)</f>
        <v>m2</v>
      </c>
      <c r="K50" s="347">
        <v>4.5999999999999996</v>
      </c>
      <c r="L50" s="367"/>
      <c r="M50" s="352">
        <f>VLOOKUP(A50,MATERIALES!A6:D398,4,FALSE)</f>
        <v>5879.5421697829679</v>
      </c>
      <c r="N50" s="227">
        <f>K50*M50</f>
        <v>27045.893981001649</v>
      </c>
    </row>
    <row r="51" spans="1:14">
      <c r="A51" s="108"/>
      <c r="B51" s="43"/>
      <c r="C51" s="371"/>
      <c r="D51" s="371"/>
      <c r="E51" s="371"/>
      <c r="F51" s="371"/>
      <c r="G51" s="371"/>
      <c r="H51" s="371"/>
      <c r="I51" s="371"/>
      <c r="J51" s="266"/>
      <c r="K51" s="347"/>
      <c r="L51" s="367"/>
      <c r="M51" s="352"/>
      <c r="N51" s="227"/>
    </row>
    <row r="52" spans="1:14">
      <c r="A52" s="108"/>
      <c r="B52" s="43"/>
      <c r="C52" s="371"/>
      <c r="D52" s="371"/>
      <c r="E52" s="371"/>
      <c r="F52" s="371"/>
      <c r="G52" s="371"/>
      <c r="H52" s="371"/>
      <c r="I52" s="371"/>
      <c r="J52" s="266"/>
      <c r="K52" s="347"/>
      <c r="L52" s="367"/>
      <c r="M52" s="352"/>
      <c r="N52" s="227"/>
    </row>
    <row r="53" spans="1:14">
      <c r="A53" s="108"/>
      <c r="B53" s="43"/>
      <c r="C53" s="371"/>
      <c r="D53" s="371"/>
      <c r="E53" s="371"/>
      <c r="F53" s="371"/>
      <c r="G53" s="371"/>
      <c r="H53" s="371"/>
      <c r="I53" s="371"/>
      <c r="J53" s="266"/>
      <c r="K53" s="347"/>
      <c r="L53" s="367"/>
      <c r="M53" s="352"/>
      <c r="N53" s="227"/>
    </row>
    <row r="54" spans="1:14" ht="15.75" thickBot="1">
      <c r="B54" s="43"/>
      <c r="C54" s="265"/>
      <c r="D54" s="265"/>
      <c r="E54" s="265"/>
      <c r="F54" s="265"/>
      <c r="G54" s="265"/>
      <c r="H54" s="265"/>
      <c r="I54" s="265"/>
      <c r="J54" s="381"/>
      <c r="K54" s="124"/>
      <c r="L54" s="280"/>
      <c r="M54" s="352"/>
      <c r="N54" s="227"/>
    </row>
    <row r="55" spans="1:14" ht="15.75" thickBot="1">
      <c r="B55" s="759" t="s">
        <v>2072</v>
      </c>
      <c r="C55" s="760"/>
      <c r="D55" s="760"/>
      <c r="E55" s="760"/>
      <c r="F55" s="760"/>
      <c r="G55" s="760"/>
      <c r="H55" s="760"/>
      <c r="I55" s="760"/>
      <c r="J55" s="760"/>
      <c r="K55" s="760"/>
      <c r="L55" s="760"/>
      <c r="M55" s="761"/>
      <c r="N55" s="344">
        <f>SUM(N48:N54)</f>
        <v>512379.23867958703</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A60" t="s">
        <v>1846</v>
      </c>
      <c r="B60" s="46" t="str">
        <f>VLOOKUP(A60,TRANSPORTE!A2:D117,3,FALSE)</f>
        <v>Transporte de concreto</v>
      </c>
      <c r="C60" s="272"/>
      <c r="D60" s="272"/>
      <c r="E60" s="272"/>
      <c r="F60" s="272"/>
      <c r="G60" s="272"/>
      <c r="H60" s="266" t="s">
        <v>1038</v>
      </c>
      <c r="I60" s="234">
        <v>1</v>
      </c>
      <c r="J60" s="241">
        <v>1</v>
      </c>
      <c r="K60" s="234">
        <f>I60*J60</f>
        <v>1</v>
      </c>
      <c r="L60" s="763">
        <f>VLOOKUP(A60,TRANSPORTE!A2:D117,4,FALSE)</f>
        <v>1355.0479121462611</v>
      </c>
      <c r="M60" s="764"/>
      <c r="N60" s="242">
        <f>K60*L60</f>
        <v>1355.0479121462611</v>
      </c>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f>N60+N61+N62+N63+N64</f>
        <v>1355.0479121462611</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788"/>
      <c r="N70" s="98" t="s">
        <v>2071</v>
      </c>
    </row>
    <row r="71" spans="1:15">
      <c r="A71" s="141" t="s">
        <v>714</v>
      </c>
      <c r="B71" s="49" t="str">
        <f>VLOOKUP(A71,'MANO DE OBRA'!A8:D68,3,FALSE)</f>
        <v>Obrero (6)</v>
      </c>
      <c r="C71" s="47"/>
      <c r="D71" s="47"/>
      <c r="E71" s="47"/>
      <c r="F71" s="47"/>
      <c r="G71" s="47"/>
      <c r="H71" s="47"/>
      <c r="I71" s="247">
        <f>K71/J71*100</f>
        <v>202996.19999999998</v>
      </c>
      <c r="J71" s="248">
        <v>185</v>
      </c>
      <c r="K71" s="249">
        <f>VLOOKUP(A71,'MANO DE OBRA'!A8:D99,4,FALSE)</f>
        <v>375542.97</v>
      </c>
      <c r="L71" s="50"/>
      <c r="M71" s="380">
        <v>16</v>
      </c>
      <c r="N71" s="345">
        <f>K71/M71</f>
        <v>23471.435624999998</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80">
        <v>16</v>
      </c>
      <c r="N72" s="345">
        <f>K72/M72</f>
        <v>6667.890225900499</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125"/>
    </row>
    <row r="77" spans="1:15" ht="15.75" thickBot="1">
      <c r="B77" s="765" t="s">
        <v>2072</v>
      </c>
      <c r="C77" s="766"/>
      <c r="D77" s="766"/>
      <c r="E77" s="766"/>
      <c r="F77" s="766"/>
      <c r="G77" s="766"/>
      <c r="H77" s="766"/>
      <c r="I77" s="766"/>
      <c r="J77" s="766"/>
      <c r="K77" s="766"/>
      <c r="L77" s="766"/>
      <c r="M77" s="767"/>
      <c r="N77" s="401">
        <f>SUM(N71:N76)</f>
        <v>30139.325850900495</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549694.43890371383</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109938.88778074278</v>
      </c>
      <c r="M84" s="794"/>
      <c r="N84" s="51"/>
    </row>
    <row r="85" spans="1:14">
      <c r="B85" s="89" t="s">
        <v>2090</v>
      </c>
      <c r="C85" s="90"/>
      <c r="D85" s="90"/>
      <c r="E85" s="90"/>
      <c r="F85" s="90"/>
      <c r="G85" s="90"/>
      <c r="H85" s="90"/>
      <c r="I85" s="87"/>
      <c r="J85" s="88"/>
      <c r="K85" s="259">
        <v>0.05</v>
      </c>
      <c r="L85" s="793">
        <f>N79*K85</f>
        <v>27484.721945185694</v>
      </c>
      <c r="M85" s="794"/>
      <c r="N85" s="51"/>
    </row>
    <row r="86" spans="1:14" ht="15.75" thickBot="1">
      <c r="B86" s="91" t="s">
        <v>2091</v>
      </c>
      <c r="C86" s="92"/>
      <c r="D86" s="92"/>
      <c r="E86" s="92"/>
      <c r="F86" s="92"/>
      <c r="G86" s="92"/>
      <c r="H86" s="92"/>
      <c r="I86" s="93"/>
      <c r="J86" s="94"/>
      <c r="K86" s="260">
        <v>0.05</v>
      </c>
      <c r="L86" s="795">
        <f>N79*K86</f>
        <v>27484.721945185694</v>
      </c>
      <c r="M86" s="796"/>
      <c r="N86" s="51"/>
    </row>
    <row r="87" spans="1:14" ht="15.75" thickBot="1">
      <c r="B87" s="759" t="s">
        <v>2072</v>
      </c>
      <c r="C87" s="760"/>
      <c r="D87" s="760"/>
      <c r="E87" s="760"/>
      <c r="F87" s="760"/>
      <c r="G87" s="760"/>
      <c r="H87" s="760"/>
      <c r="I87" s="760"/>
      <c r="J87" s="760"/>
      <c r="K87" s="760"/>
      <c r="L87" s="760"/>
      <c r="M87" s="761"/>
      <c r="N87" s="52">
        <f>L84+L85+L86</f>
        <v>164908.33167111414</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714602.77057482791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ht="25.5" customHeight="1">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457</v>
      </c>
      <c r="C31" s="81" t="s">
        <v>2247</v>
      </c>
      <c r="D31" s="82"/>
      <c r="E31" s="82"/>
      <c r="F31" s="82"/>
      <c r="G31" s="82"/>
      <c r="H31" s="82"/>
      <c r="I31" s="82"/>
      <c r="J31" s="82"/>
      <c r="K31" s="394"/>
      <c r="L31" s="261" t="s">
        <v>24</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947</v>
      </c>
      <c r="B36" s="772" t="str">
        <f>VLOOKUP(A36,EQUIPOS!A6:D154,3,FALSE)</f>
        <v>Mezcladora de concreto 1 bulto</v>
      </c>
      <c r="C36" s="773"/>
      <c r="D36" s="773"/>
      <c r="E36" s="773"/>
      <c r="F36" s="773"/>
      <c r="G36" s="773"/>
      <c r="H36" s="774"/>
      <c r="I36" s="222"/>
      <c r="J36" s="223"/>
      <c r="K36" s="224">
        <f>VLOOKUP(A36,EQUIPOS!A6:D163,4,FALSE)</f>
        <v>5550.5480630348984</v>
      </c>
      <c r="L36" s="225"/>
      <c r="M36" s="291">
        <v>1</v>
      </c>
      <c r="N36" s="227">
        <f>K36/M36</f>
        <v>5550.5480630348984</v>
      </c>
    </row>
    <row r="37" spans="1:14">
      <c r="A37" s="113" t="s">
        <v>1067</v>
      </c>
      <c r="B37" s="772" t="str">
        <f>VLOOKUP(A37,EQUIPOS!A7:D154,3,FALSE)</f>
        <v>Vibrador de concreto, Motor de 3 hp a 18.000 rpm Mangueras de 4 mt</v>
      </c>
      <c r="C37" s="773"/>
      <c r="D37" s="773"/>
      <c r="E37" s="773"/>
      <c r="F37" s="773"/>
      <c r="G37" s="773"/>
      <c r="H37" s="774"/>
      <c r="I37" s="367"/>
      <c r="J37" s="368"/>
      <c r="K37" s="224">
        <f>VLOOKUP(A37,EQUIPOS!A7:D164,4,FALSE)</f>
        <v>6671.1228334732732</v>
      </c>
      <c r="L37" s="290"/>
      <c r="M37" s="291">
        <v>1</v>
      </c>
      <c r="N37" s="227">
        <f>K37/M37</f>
        <v>6671.1228334732732</v>
      </c>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N81*M41</f>
        <v>3796.3137725900497</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16017.984669098219</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1105</v>
      </c>
      <c r="B48" s="43" t="str">
        <f>VLOOKUP(A48,MATERIALES!A5:D373,3,FALSE)</f>
        <v>Agregado para concreto hidráulico</v>
      </c>
      <c r="C48" s="236"/>
      <c r="D48" s="236"/>
      <c r="E48" s="236"/>
      <c r="F48" s="236"/>
      <c r="G48" s="236"/>
      <c r="H48" s="236"/>
      <c r="I48" s="236"/>
      <c r="J48" s="266" t="str">
        <f>VLOOKUP(A48,MATERIALES!A4:D640,2,FALSE)</f>
        <v>m3</v>
      </c>
      <c r="K48" s="237">
        <v>0.95</v>
      </c>
      <c r="L48" s="222"/>
      <c r="M48" s="352">
        <f>VLOOKUP(A48,MATERIALES!A5:D396,4,FALSE)</f>
        <v>62011.172941218865</v>
      </c>
      <c r="N48" s="227">
        <f>K48*M48</f>
        <v>58910.614294157916</v>
      </c>
    </row>
    <row r="49" spans="1:14">
      <c r="A49" s="108" t="s">
        <v>1131</v>
      </c>
      <c r="B49" s="43" t="str">
        <f>VLOOKUP(A49,MATERIALES!A6:D373,3,FALSE)</f>
        <v>Agua</v>
      </c>
      <c r="C49" s="371"/>
      <c r="D49" s="371"/>
      <c r="E49" s="371"/>
      <c r="F49" s="371"/>
      <c r="G49" s="371"/>
      <c r="H49" s="371"/>
      <c r="I49" s="371"/>
      <c r="J49" s="267" t="str">
        <f>VLOOKUP(A49,MATERIALES!A5:D641,2,FALSE)</f>
        <v>lt</v>
      </c>
      <c r="K49" s="347">
        <v>170</v>
      </c>
      <c r="L49" s="367"/>
      <c r="M49" s="352">
        <f>VLOOKUP(A49,MATERIALES!A6:D397,4,FALSE)</f>
        <v>56.024337816260008</v>
      </c>
      <c r="N49" s="227">
        <f>K49*M49</f>
        <v>9524.1374287642011</v>
      </c>
    </row>
    <row r="50" spans="1:14">
      <c r="A50" s="108" t="s">
        <v>1173</v>
      </c>
      <c r="B50" s="43" t="str">
        <f>VLOOKUP(A50,MATERIALES!A6:D373,3,FALSE)</f>
        <v>Arena lavada</v>
      </c>
      <c r="C50" s="371"/>
      <c r="D50" s="371"/>
      <c r="E50" s="371"/>
      <c r="F50" s="371"/>
      <c r="G50" s="371"/>
      <c r="H50" s="371"/>
      <c r="I50" s="371"/>
      <c r="J50" s="267" t="str">
        <f>VLOOKUP(A50,MATERIALES!A6:D642,2,FALSE)</f>
        <v>m3</v>
      </c>
      <c r="K50" s="347">
        <v>0.55000000000000004</v>
      </c>
      <c r="L50" s="367"/>
      <c r="M50" s="352">
        <f>VLOOKUP(A50,MATERIALES!A6:D398,4,FALSE)</f>
        <v>70430.365033705835</v>
      </c>
      <c r="N50" s="227">
        <f>K50*M50</f>
        <v>38736.700768538212</v>
      </c>
    </row>
    <row r="51" spans="1:14">
      <c r="A51" s="108" t="s">
        <v>1244</v>
      </c>
      <c r="B51" s="43" t="str">
        <f>VLOOKUP(A51,MATERIALES!A6:D373,3,FALSE)</f>
        <v>Cemento gris</v>
      </c>
      <c r="C51" s="371"/>
      <c r="D51" s="371"/>
      <c r="E51" s="371"/>
      <c r="F51" s="371"/>
      <c r="G51" s="371"/>
      <c r="H51" s="371"/>
      <c r="I51" s="371"/>
      <c r="J51" s="267" t="str">
        <f>VLOOKUP(A51,MATERIALES!A6:D643,2,FALSE)</f>
        <v>kg</v>
      </c>
      <c r="K51" s="347">
        <v>300</v>
      </c>
      <c r="L51" s="367"/>
      <c r="M51" s="352">
        <f>VLOOKUP(A51,MATERIALES!A6:D399,4,FALSE)</f>
        <v>473.79782413444985</v>
      </c>
      <c r="N51" s="227">
        <f>K51*M51</f>
        <v>142139.34724033496</v>
      </c>
    </row>
    <row r="52" spans="1:14">
      <c r="A52" s="108" t="s">
        <v>1363</v>
      </c>
      <c r="B52" s="43" t="str">
        <f>VLOOKUP(A52,MATERIALES!A7:D373,3,FALSE)</f>
        <v>Formaleta (gaviones, juntas de bordillos, juntas de cunetas, muros, concretos clase D,E, F y G)</v>
      </c>
      <c r="C52" s="371"/>
      <c r="D52" s="371"/>
      <c r="E52" s="371"/>
      <c r="F52" s="371"/>
      <c r="G52" s="371"/>
      <c r="H52" s="371"/>
      <c r="I52" s="371"/>
      <c r="J52" s="267" t="str">
        <f>VLOOKUP(A52,MATERIALES!A6:D644,2,FALSE)</f>
        <v>m2</v>
      </c>
      <c r="K52" s="347">
        <v>3.1</v>
      </c>
      <c r="L52" s="367"/>
      <c r="M52" s="352">
        <f>VLOOKUP(A52,MATERIALES!A7:D400,4,FALSE)</f>
        <v>5879.5421697829679</v>
      </c>
      <c r="N52" s="227">
        <f>K52*M52</f>
        <v>18226.5807263272</v>
      </c>
    </row>
    <row r="53" spans="1:14">
      <c r="A53" s="108"/>
      <c r="B53" s="43"/>
      <c r="C53" s="371"/>
      <c r="D53" s="371"/>
      <c r="E53" s="371"/>
      <c r="F53" s="371"/>
      <c r="G53" s="371"/>
      <c r="H53" s="371"/>
      <c r="I53" s="371"/>
      <c r="J53" s="266"/>
      <c r="K53" s="347"/>
      <c r="L53" s="367"/>
      <c r="M53" s="352"/>
      <c r="N53" s="227"/>
    </row>
    <row r="54" spans="1:14">
      <c r="A54" s="108"/>
      <c r="B54" s="43"/>
      <c r="C54" s="371"/>
      <c r="D54" s="371"/>
      <c r="E54" s="371"/>
      <c r="F54" s="371"/>
      <c r="G54" s="371"/>
      <c r="H54" s="371"/>
      <c r="I54" s="371"/>
      <c r="J54" s="266"/>
      <c r="K54" s="347"/>
      <c r="L54" s="367"/>
      <c r="M54" s="352"/>
      <c r="N54" s="227"/>
    </row>
    <row r="55" spans="1:14">
      <c r="A55" s="108"/>
      <c r="B55" s="43"/>
      <c r="C55" s="371"/>
      <c r="D55" s="371"/>
      <c r="E55" s="371"/>
      <c r="F55" s="371"/>
      <c r="G55" s="371"/>
      <c r="H55" s="371"/>
      <c r="I55" s="371"/>
      <c r="J55" s="266"/>
      <c r="K55" s="347"/>
      <c r="L55" s="367"/>
      <c r="M55" s="352"/>
      <c r="N55" s="227"/>
    </row>
    <row r="56" spans="1:14">
      <c r="A56" s="108"/>
      <c r="B56" s="43"/>
      <c r="C56" s="371"/>
      <c r="D56" s="371"/>
      <c r="E56" s="371"/>
      <c r="F56" s="371"/>
      <c r="G56" s="371"/>
      <c r="H56" s="371"/>
      <c r="I56" s="371"/>
      <c r="J56" s="266"/>
      <c r="K56" s="347"/>
      <c r="L56" s="367"/>
      <c r="M56" s="352"/>
      <c r="N56" s="227"/>
    </row>
    <row r="57" spans="1:14">
      <c r="A57" s="108"/>
      <c r="B57" s="43"/>
      <c r="C57" s="371"/>
      <c r="D57" s="371"/>
      <c r="E57" s="371"/>
      <c r="F57" s="371"/>
      <c r="G57" s="371"/>
      <c r="H57" s="371"/>
      <c r="I57" s="371"/>
      <c r="J57" s="266"/>
      <c r="K57" s="347"/>
      <c r="L57" s="367"/>
      <c r="M57" s="352"/>
      <c r="N57" s="227"/>
    </row>
    <row r="58" spans="1:14" ht="15.75" thickBot="1">
      <c r="B58" s="43"/>
      <c r="C58" s="265"/>
      <c r="D58" s="265"/>
      <c r="E58" s="265"/>
      <c r="F58" s="265"/>
      <c r="G58" s="265"/>
      <c r="H58" s="265"/>
      <c r="I58" s="265"/>
      <c r="J58" s="381"/>
      <c r="K58" s="124"/>
      <c r="L58" s="280"/>
      <c r="M58" s="352"/>
      <c r="N58" s="227"/>
    </row>
    <row r="59" spans="1:14" ht="15.75" thickBot="1">
      <c r="B59" s="759" t="s">
        <v>2072</v>
      </c>
      <c r="C59" s="760"/>
      <c r="D59" s="760"/>
      <c r="E59" s="760"/>
      <c r="F59" s="760"/>
      <c r="G59" s="760"/>
      <c r="H59" s="760"/>
      <c r="I59" s="760"/>
      <c r="J59" s="760"/>
      <c r="K59" s="760"/>
      <c r="L59" s="760"/>
      <c r="M59" s="761"/>
      <c r="N59" s="344">
        <f>SUM(N48:N58)</f>
        <v>267537.38045812247</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8" t="s">
        <v>2076</v>
      </c>
      <c r="C63" s="269"/>
      <c r="D63" s="269"/>
      <c r="E63" s="269"/>
      <c r="F63" s="269"/>
      <c r="G63" s="269"/>
      <c r="H63" s="73" t="s">
        <v>2065</v>
      </c>
      <c r="I63" s="74" t="s">
        <v>2077</v>
      </c>
      <c r="J63" s="75" t="s">
        <v>2106</v>
      </c>
      <c r="K63" s="73" t="s">
        <v>2107</v>
      </c>
      <c r="L63" s="762" t="s">
        <v>2080</v>
      </c>
      <c r="M63" s="735"/>
      <c r="N63" s="76" t="s">
        <v>2071</v>
      </c>
    </row>
    <row r="64" spans="1:14">
      <c r="A64" t="s">
        <v>1838</v>
      </c>
      <c r="B64" s="46" t="str">
        <f>VLOOKUP(A64,TRANSPORTE!A2:D117,3,FALSE)</f>
        <v>Transporte de arena</v>
      </c>
      <c r="C64" s="272"/>
      <c r="D64" s="272"/>
      <c r="E64" s="272"/>
      <c r="F64" s="272"/>
      <c r="G64" s="272"/>
      <c r="H64" s="266" t="s">
        <v>1038</v>
      </c>
      <c r="I64" s="234">
        <v>0.55000000000000004</v>
      </c>
      <c r="J64" s="241">
        <v>1</v>
      </c>
      <c r="K64" s="234">
        <f>I64*J64</f>
        <v>0.55000000000000004</v>
      </c>
      <c r="L64" s="763">
        <f>VLOOKUP(A64,TRANSPORTE!A2:D117,4,FALSE)</f>
        <v>1355.0479121462611</v>
      </c>
      <c r="M64" s="764"/>
      <c r="N64" s="242">
        <f>K64*L64</f>
        <v>745.27635168044367</v>
      </c>
    </row>
    <row r="65" spans="1:15">
      <c r="A65" t="s">
        <v>1898</v>
      </c>
      <c r="B65" s="46" t="str">
        <f>VLOOKUP(A65,TRANSPORTE!A3:D117,3,FALSE)</f>
        <v>Transporte de material triturado</v>
      </c>
      <c r="C65" s="47"/>
      <c r="D65" s="47"/>
      <c r="E65" s="47"/>
      <c r="F65" s="47"/>
      <c r="G65" s="47"/>
      <c r="H65" s="266" t="s">
        <v>1038</v>
      </c>
      <c r="I65" s="234">
        <v>0.95</v>
      </c>
      <c r="J65" s="241">
        <v>1</v>
      </c>
      <c r="K65" s="234">
        <f>I65*J65</f>
        <v>0.95</v>
      </c>
      <c r="L65" s="763">
        <f>VLOOKUP(A65,TRANSPORTE!A3:D117,4,FALSE)</f>
        <v>1355.0479121462611</v>
      </c>
      <c r="M65" s="764"/>
      <c r="N65" s="242">
        <f>K65*L65</f>
        <v>1287.295516538948</v>
      </c>
    </row>
    <row r="66" spans="1:15">
      <c r="B66" s="46"/>
      <c r="C66" s="47"/>
      <c r="D66" s="47"/>
      <c r="E66" s="47"/>
      <c r="F66" s="47"/>
      <c r="G66" s="47"/>
      <c r="H66" s="266"/>
      <c r="I66" s="234"/>
      <c r="J66" s="241"/>
      <c r="K66" s="234"/>
      <c r="L66" s="763"/>
      <c r="M66" s="764"/>
      <c r="N66" s="242"/>
    </row>
    <row r="67" spans="1:15">
      <c r="B67" s="46"/>
      <c r="C67" s="47"/>
      <c r="D67" s="47"/>
      <c r="E67" s="47"/>
      <c r="F67" s="47"/>
      <c r="G67" s="47"/>
      <c r="H67" s="266"/>
      <c r="I67" s="234"/>
      <c r="J67" s="241"/>
      <c r="K67" s="234"/>
      <c r="L67" s="763"/>
      <c r="M67" s="764"/>
      <c r="N67" s="242"/>
    </row>
    <row r="68" spans="1:15">
      <c r="B68" s="46"/>
      <c r="C68" s="47"/>
      <c r="D68" s="47"/>
      <c r="E68" s="47"/>
      <c r="F68" s="47"/>
      <c r="G68" s="47"/>
      <c r="H68" s="243"/>
      <c r="I68" s="234"/>
      <c r="J68" s="234"/>
      <c r="K68" s="234"/>
      <c r="L68" s="244"/>
      <c r="M68" s="245"/>
      <c r="N68" s="246"/>
    </row>
    <row r="69" spans="1:15" ht="15.75" thickBot="1">
      <c r="B69" s="264"/>
      <c r="C69" s="265"/>
      <c r="D69" s="265"/>
      <c r="E69" s="265"/>
      <c r="F69" s="265"/>
      <c r="G69" s="265"/>
      <c r="H69" s="48"/>
      <c r="I69" s="124"/>
      <c r="J69" s="124"/>
      <c r="K69" s="124"/>
      <c r="L69" s="748"/>
      <c r="M69" s="749"/>
      <c r="N69" s="125"/>
    </row>
    <row r="70" spans="1:15" ht="15.75" thickBot="1">
      <c r="B70" s="765" t="s">
        <v>2072</v>
      </c>
      <c r="C70" s="766"/>
      <c r="D70" s="766"/>
      <c r="E70" s="766"/>
      <c r="F70" s="766"/>
      <c r="G70" s="766"/>
      <c r="H70" s="766"/>
      <c r="I70" s="766"/>
      <c r="J70" s="766"/>
      <c r="K70" s="766"/>
      <c r="L70" s="766"/>
      <c r="M70" s="767"/>
      <c r="N70" s="104">
        <f>N64+N65+N66+N67+N68</f>
        <v>2032.5718682193917</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85" t="s">
        <v>2108</v>
      </c>
      <c r="C74" s="786"/>
      <c r="D74" s="786"/>
      <c r="E74" s="786"/>
      <c r="F74" s="786"/>
      <c r="G74" s="786"/>
      <c r="H74" s="786"/>
      <c r="I74" s="73" t="s">
        <v>2082</v>
      </c>
      <c r="J74" s="75" t="s">
        <v>2109</v>
      </c>
      <c r="K74" s="74" t="s">
        <v>2084</v>
      </c>
      <c r="L74" s="787" t="s">
        <v>2070</v>
      </c>
      <c r="M74" s="788"/>
      <c r="N74" s="98" t="s">
        <v>2071</v>
      </c>
    </row>
    <row r="75" spans="1:15">
      <c r="A75" s="141" t="s">
        <v>718</v>
      </c>
      <c r="B75" s="49" t="str">
        <f>VLOOKUP(A75,'MANO DE OBRA'!A8:D68,3,FALSE)</f>
        <v>Obrero (8)</v>
      </c>
      <c r="C75" s="47"/>
      <c r="D75" s="47"/>
      <c r="E75" s="47"/>
      <c r="F75" s="47"/>
      <c r="G75" s="47"/>
      <c r="H75" s="47"/>
      <c r="I75" s="247">
        <f>K75/J75*100</f>
        <v>270661.59999999998</v>
      </c>
      <c r="J75" s="248">
        <v>185</v>
      </c>
      <c r="K75" s="249">
        <f>VLOOKUP(A75,'MANO DE OBRA'!A8:D99,4,FALSE)</f>
        <v>500723.95999999996</v>
      </c>
      <c r="L75" s="50"/>
      <c r="M75" s="380">
        <v>8</v>
      </c>
      <c r="N75" s="345">
        <f>K75/M75</f>
        <v>62590.494999999995</v>
      </c>
      <c r="O75" s="106"/>
    </row>
    <row r="76" spans="1:15">
      <c r="A76" s="141" t="s">
        <v>728</v>
      </c>
      <c r="B76" s="49" t="str">
        <f>VLOOKUP(A76,'MANO DE OBRA'!A8:D69,3,FALSE)</f>
        <v>Oficial</v>
      </c>
      <c r="C76" s="47"/>
      <c r="D76" s="47"/>
      <c r="E76" s="47"/>
      <c r="F76" s="47"/>
      <c r="G76" s="47"/>
      <c r="H76" s="47"/>
      <c r="I76" s="247">
        <f>K76/J76*100</f>
        <v>57668.23979157189</v>
      </c>
      <c r="J76" s="248">
        <v>185</v>
      </c>
      <c r="K76" s="249">
        <f>VLOOKUP(A76,'MANO DE OBRA'!A8:D100,4,FALSE)</f>
        <v>106686.24361440798</v>
      </c>
      <c r="L76" s="50"/>
      <c r="M76" s="380">
        <v>8</v>
      </c>
      <c r="N76" s="345">
        <f>K76/M76</f>
        <v>13335.780451800998</v>
      </c>
    </row>
    <row r="77" spans="1:15">
      <c r="B77" s="49"/>
      <c r="C77" s="47"/>
      <c r="D77" s="47"/>
      <c r="E77" s="47"/>
      <c r="F77" s="47"/>
      <c r="G77" s="47"/>
      <c r="H77" s="47"/>
      <c r="I77" s="247"/>
      <c r="J77" s="248"/>
      <c r="K77" s="249"/>
      <c r="L77" s="50"/>
      <c r="M77" s="378"/>
      <c r="N77" s="345"/>
    </row>
    <row r="78" spans="1:15">
      <c r="B78" s="49"/>
      <c r="C78" s="47"/>
      <c r="D78" s="47"/>
      <c r="E78" s="47"/>
      <c r="F78" s="47"/>
      <c r="G78" s="47"/>
      <c r="H78" s="47"/>
      <c r="I78" s="234"/>
      <c r="J78" s="252"/>
      <c r="K78" s="253"/>
      <c r="L78" s="273"/>
      <c r="M78" s="255"/>
      <c r="N78" s="251"/>
    </row>
    <row r="79" spans="1:15">
      <c r="B79" s="49"/>
      <c r="C79" s="47"/>
      <c r="D79" s="47"/>
      <c r="E79" s="47"/>
      <c r="F79" s="47"/>
      <c r="G79" s="47"/>
      <c r="H79" s="47"/>
      <c r="I79" s="234"/>
      <c r="J79" s="252"/>
      <c r="K79" s="253"/>
      <c r="L79" s="273"/>
      <c r="M79" s="255"/>
      <c r="N79" s="251"/>
    </row>
    <row r="80" spans="1:15" ht="15.75" thickBot="1">
      <c r="B80" s="746"/>
      <c r="C80" s="747"/>
      <c r="D80" s="747"/>
      <c r="E80" s="747"/>
      <c r="F80" s="747"/>
      <c r="G80" s="747"/>
      <c r="H80" s="747"/>
      <c r="I80" s="124"/>
      <c r="J80" s="124"/>
      <c r="K80" s="124"/>
      <c r="L80" s="847"/>
      <c r="M80" s="847"/>
      <c r="N80" s="45"/>
    </row>
    <row r="81" spans="1:14" ht="15.75" thickBot="1">
      <c r="B81" s="765" t="s">
        <v>2072</v>
      </c>
      <c r="C81" s="766"/>
      <c r="D81" s="766"/>
      <c r="E81" s="766"/>
      <c r="F81" s="766"/>
      <c r="G81" s="766"/>
      <c r="H81" s="766"/>
      <c r="I81" s="766"/>
      <c r="J81" s="766"/>
      <c r="K81" s="766"/>
      <c r="L81" s="766"/>
      <c r="M81" s="767"/>
      <c r="N81" s="256">
        <f>SUM(N75:N80)</f>
        <v>75926.27545180099</v>
      </c>
    </row>
    <row r="82" spans="1:14" ht="15.75" thickBot="1">
      <c r="B82" s="33"/>
      <c r="C82" s="34"/>
      <c r="D82" s="34"/>
      <c r="E82" s="34"/>
      <c r="F82" s="34"/>
      <c r="G82" s="34"/>
      <c r="H82" s="34"/>
      <c r="I82" s="34"/>
      <c r="J82" s="34"/>
      <c r="K82" s="34"/>
      <c r="L82" s="34"/>
      <c r="M82" s="34"/>
      <c r="N82" s="35"/>
    </row>
    <row r="83" spans="1:14" ht="15.75" thickBot="1">
      <c r="B83" s="759" t="s">
        <v>2085</v>
      </c>
      <c r="C83" s="760"/>
      <c r="D83" s="760"/>
      <c r="E83" s="760"/>
      <c r="F83" s="760"/>
      <c r="G83" s="760"/>
      <c r="H83" s="760"/>
      <c r="I83" s="760"/>
      <c r="J83" s="760"/>
      <c r="K83" s="760"/>
      <c r="L83" s="760"/>
      <c r="M83" s="761"/>
      <c r="N83" s="99">
        <f>N43+N59+N70+N81</f>
        <v>361514.21244724107</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750" t="s">
        <v>2110</v>
      </c>
      <c r="C87" s="751"/>
      <c r="D87" s="751"/>
      <c r="E87" s="751"/>
      <c r="F87" s="751"/>
      <c r="G87" s="751"/>
      <c r="H87" s="751"/>
      <c r="I87" s="269"/>
      <c r="J87" s="289"/>
      <c r="K87" s="257" t="s">
        <v>2087</v>
      </c>
      <c r="L87" s="789" t="s">
        <v>2088</v>
      </c>
      <c r="M87" s="790"/>
      <c r="N87" s="258"/>
    </row>
    <row r="88" spans="1:14">
      <c r="B88" s="791" t="s">
        <v>2111</v>
      </c>
      <c r="C88" s="792"/>
      <c r="D88" s="792"/>
      <c r="E88" s="792"/>
      <c r="F88" s="792"/>
      <c r="G88" s="792"/>
      <c r="H88" s="792"/>
      <c r="I88" s="87"/>
      <c r="J88" s="88"/>
      <c r="K88" s="259">
        <v>0.2</v>
      </c>
      <c r="L88" s="793">
        <f>N83*K88</f>
        <v>72302.842489448216</v>
      </c>
      <c r="M88" s="794"/>
      <c r="N88" s="51"/>
    </row>
    <row r="89" spans="1:14">
      <c r="B89" s="89" t="s">
        <v>2090</v>
      </c>
      <c r="C89" s="90"/>
      <c r="D89" s="90"/>
      <c r="E89" s="90"/>
      <c r="F89" s="90"/>
      <c r="G89" s="90"/>
      <c r="H89" s="90"/>
      <c r="I89" s="87"/>
      <c r="J89" s="88"/>
      <c r="K89" s="259">
        <v>0.05</v>
      </c>
      <c r="L89" s="793">
        <f>N83*K89</f>
        <v>18075.710622362054</v>
      </c>
      <c r="M89" s="794"/>
      <c r="N89" s="51"/>
    </row>
    <row r="90" spans="1:14" ht="15.75" thickBot="1">
      <c r="B90" s="91" t="s">
        <v>2091</v>
      </c>
      <c r="C90" s="92"/>
      <c r="D90" s="92"/>
      <c r="E90" s="92"/>
      <c r="F90" s="92"/>
      <c r="G90" s="92"/>
      <c r="H90" s="92"/>
      <c r="I90" s="93"/>
      <c r="J90" s="94"/>
      <c r="K90" s="260">
        <v>0.05</v>
      </c>
      <c r="L90" s="795">
        <f>N83*K90</f>
        <v>18075.710622362054</v>
      </c>
      <c r="M90" s="796"/>
      <c r="N90" s="51"/>
    </row>
    <row r="91" spans="1:14" ht="15.75" thickBot="1">
      <c r="B91" s="759" t="s">
        <v>2072</v>
      </c>
      <c r="C91" s="760"/>
      <c r="D91" s="760"/>
      <c r="E91" s="760"/>
      <c r="F91" s="760"/>
      <c r="G91" s="760"/>
      <c r="H91" s="760"/>
      <c r="I91" s="760"/>
      <c r="J91" s="760"/>
      <c r="K91" s="760"/>
      <c r="L91" s="760"/>
      <c r="M91" s="761"/>
      <c r="N91" s="52">
        <f>L88+L89+L90</f>
        <v>108454.26373417232</v>
      </c>
    </row>
    <row r="92" spans="1:14" ht="15.75" thickBot="1">
      <c r="B92" s="33"/>
      <c r="C92" s="34"/>
      <c r="D92" s="34"/>
      <c r="E92" s="34"/>
      <c r="F92" s="34"/>
      <c r="G92" s="34"/>
      <c r="H92" s="34"/>
      <c r="I92" s="34"/>
      <c r="J92" s="34"/>
      <c r="K92" s="34"/>
      <c r="L92" s="34"/>
      <c r="M92" s="34"/>
      <c r="N92" s="35"/>
    </row>
    <row r="93" spans="1:14" ht="15.75" thickBot="1">
      <c r="A93" t="s">
        <v>2114</v>
      </c>
      <c r="B93" s="759" t="s">
        <v>2113</v>
      </c>
      <c r="C93" s="760"/>
      <c r="D93" s="760"/>
      <c r="E93" s="760"/>
      <c r="F93" s="760"/>
      <c r="G93" s="760"/>
      <c r="H93" s="760"/>
      <c r="I93" s="760"/>
      <c r="J93" s="760"/>
      <c r="K93" s="760"/>
      <c r="L93" s="760"/>
      <c r="M93" s="761"/>
      <c r="N93" s="166">
        <f>N83+N91</f>
        <v>469968.4761814134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3" t="s">
        <v>2097</v>
      </c>
      <c r="C103" s="204"/>
      <c r="D103" s="204"/>
      <c r="E103" s="204"/>
      <c r="F103" s="204"/>
      <c r="G103" s="204"/>
      <c r="H103" s="204"/>
      <c r="I103" s="204"/>
      <c r="J103" s="204"/>
      <c r="K103" s="204"/>
      <c r="L103" s="204"/>
      <c r="M103" s="204"/>
      <c r="N103" s="205"/>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c r="B106" s="206"/>
      <c r="C106" s="207"/>
      <c r="D106" s="207"/>
      <c r="E106" s="207"/>
      <c r="F106" s="207"/>
      <c r="G106" s="207"/>
      <c r="H106" s="207"/>
      <c r="I106" s="207"/>
      <c r="J106" s="207"/>
      <c r="K106" s="207"/>
      <c r="L106" s="207"/>
      <c r="M106" s="207"/>
      <c r="N106" s="208"/>
    </row>
    <row r="107" spans="2:14" ht="15.75" thickBot="1">
      <c r="B107" s="209"/>
      <c r="C107" s="210"/>
      <c r="D107" s="210"/>
      <c r="E107" s="210"/>
      <c r="F107" s="210"/>
      <c r="G107" s="210"/>
      <c r="H107" s="210"/>
      <c r="I107" s="210"/>
      <c r="J107" s="210"/>
      <c r="K107" s="210"/>
      <c r="L107" s="210"/>
      <c r="M107" s="210"/>
      <c r="N107" s="211"/>
    </row>
    <row r="108" spans="2:14">
      <c r="B108" s="212"/>
      <c r="C108" s="213"/>
      <c r="D108" s="213"/>
      <c r="E108" s="213"/>
      <c r="F108" s="213"/>
      <c r="G108" s="213"/>
      <c r="H108" s="213"/>
      <c r="I108" s="213"/>
      <c r="J108" s="213"/>
      <c r="K108" s="213"/>
      <c r="L108" s="213"/>
      <c r="M108" s="213"/>
      <c r="N108" s="214"/>
    </row>
    <row r="109" spans="2:14">
      <c r="B109" s="198" t="s">
        <v>2098</v>
      </c>
      <c r="C109" s="31"/>
      <c r="D109" s="31"/>
      <c r="E109" s="31"/>
      <c r="F109" s="31"/>
      <c r="G109" s="31"/>
      <c r="H109" s="31"/>
      <c r="I109" s="31"/>
      <c r="J109" s="31"/>
      <c r="K109" s="31"/>
      <c r="L109" s="31"/>
      <c r="M109" s="31"/>
      <c r="N109" s="32"/>
    </row>
    <row r="110" spans="2:14" ht="15" customHeight="1">
      <c r="B110" s="797" t="s">
        <v>2099</v>
      </c>
      <c r="C110" s="798"/>
      <c r="D110" s="798"/>
      <c r="E110" s="798"/>
      <c r="F110" s="798"/>
      <c r="G110" s="798"/>
      <c r="H110" s="798"/>
      <c r="I110" s="798"/>
      <c r="J110" s="798"/>
      <c r="K110" s="798"/>
      <c r="L110" s="798"/>
      <c r="M110" s="798"/>
      <c r="N110" s="799"/>
    </row>
    <row r="111" spans="2:14" ht="15" customHeight="1">
      <c r="B111" s="797"/>
      <c r="C111" s="798"/>
      <c r="D111" s="798"/>
      <c r="E111" s="798"/>
      <c r="F111" s="798"/>
      <c r="G111" s="798"/>
      <c r="H111" s="798"/>
      <c r="I111" s="798"/>
      <c r="J111" s="798"/>
      <c r="K111" s="798"/>
      <c r="L111" s="798"/>
      <c r="M111" s="798"/>
      <c r="N111" s="799"/>
    </row>
    <row r="112" spans="2:14" ht="30" customHeight="1">
      <c r="B112" s="800" t="s">
        <v>2100</v>
      </c>
      <c r="C112" s="801"/>
      <c r="D112" s="801"/>
      <c r="E112" s="801"/>
      <c r="F112" s="801"/>
      <c r="G112" s="801"/>
      <c r="H112" s="801"/>
      <c r="I112" s="801"/>
      <c r="J112" s="801"/>
      <c r="K112" s="801"/>
      <c r="L112" s="801"/>
      <c r="M112" s="801"/>
      <c r="N112" s="802"/>
    </row>
    <row r="113" spans="2:14">
      <c r="B113" s="800"/>
      <c r="C113" s="801"/>
      <c r="D113" s="801"/>
      <c r="E113" s="801"/>
      <c r="F113" s="801"/>
      <c r="G113" s="801"/>
      <c r="H113" s="801"/>
      <c r="I113" s="801"/>
      <c r="J113" s="801"/>
      <c r="K113" s="801"/>
      <c r="L113" s="801"/>
      <c r="M113" s="801"/>
      <c r="N113" s="802"/>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286"/>
      <c r="C116" s="287"/>
      <c r="D116" s="287"/>
      <c r="E116" s="287"/>
      <c r="F116" s="287"/>
      <c r="G116" s="287"/>
      <c r="H116" s="287"/>
      <c r="I116" s="287"/>
      <c r="J116" s="287"/>
      <c r="K116" s="287"/>
      <c r="L116" s="287"/>
      <c r="M116" s="287"/>
      <c r="N116" s="288"/>
    </row>
    <row r="117" spans="2:14">
      <c r="B117" s="198"/>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736"/>
      <c r="K123" s="736"/>
      <c r="L123" s="736"/>
      <c r="M123" s="736"/>
      <c r="N123" s="737"/>
    </row>
    <row r="124" spans="2:14" ht="15.75" thickBot="1">
      <c r="B124" s="216" t="s">
        <v>2103</v>
      </c>
      <c r="C124" s="343"/>
      <c r="D124" s="343"/>
      <c r="E124" s="57"/>
      <c r="F124" s="57"/>
      <c r="G124" s="57"/>
      <c r="H124" s="57"/>
      <c r="I124" s="57"/>
      <c r="J124" s="738"/>
      <c r="K124" s="738"/>
      <c r="L124" s="738"/>
      <c r="M124" s="738"/>
      <c r="N124"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thickBo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459</v>
      </c>
      <c r="C31" s="81" t="s">
        <v>2248</v>
      </c>
      <c r="D31" s="82"/>
      <c r="E31" s="82"/>
      <c r="F31" s="82"/>
      <c r="G31" s="82"/>
      <c r="H31" s="82"/>
      <c r="I31" s="82"/>
      <c r="J31" s="82"/>
      <c r="K31" s="394"/>
      <c r="L31" s="261" t="s">
        <v>24</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947</v>
      </c>
      <c r="B36" s="772" t="str">
        <f>VLOOKUP(A36,EQUIPOS!A6:D154,3,FALSE)</f>
        <v>Mezcladora de concreto 1 bulto</v>
      </c>
      <c r="C36" s="773"/>
      <c r="D36" s="773"/>
      <c r="E36" s="773"/>
      <c r="F36" s="773"/>
      <c r="G36" s="773"/>
      <c r="H36" s="774"/>
      <c r="I36" s="222"/>
      <c r="J36" s="223"/>
      <c r="K36" s="224">
        <f>VLOOKUP(A36,EQUIPOS!A6:D163,4,FALSE)</f>
        <v>5550.5480630348984</v>
      </c>
      <c r="L36" s="225"/>
      <c r="M36" s="291">
        <v>1</v>
      </c>
      <c r="N36" s="227">
        <f>K36/M36</f>
        <v>5550.5480630348984</v>
      </c>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N81*M41</f>
        <v>3796.3137725900497</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9346.8618356249481</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1105</v>
      </c>
      <c r="B48" s="43" t="str">
        <f>VLOOKUP(A48,MATERIALES!A5:D373,3,FALSE)</f>
        <v>Agregado para concreto hidráulico</v>
      </c>
      <c r="C48" s="236"/>
      <c r="D48" s="236"/>
      <c r="E48" s="236"/>
      <c r="F48" s="236"/>
      <c r="G48" s="236"/>
      <c r="H48" s="236"/>
      <c r="I48" s="236"/>
      <c r="J48" s="266" t="str">
        <f>VLOOKUP(A48,MATERIALES!A4:D640,2,FALSE)</f>
        <v>m3</v>
      </c>
      <c r="K48" s="237">
        <v>0.84</v>
      </c>
      <c r="L48" s="222"/>
      <c r="M48" s="352">
        <f>VLOOKUP(A48,MATERIALES!A5:D396,4,FALSE)</f>
        <v>62011.172941218865</v>
      </c>
      <c r="N48" s="227">
        <f>K48*M48</f>
        <v>52089.385270623847</v>
      </c>
    </row>
    <row r="49" spans="1:14">
      <c r="A49" s="108" t="s">
        <v>1131</v>
      </c>
      <c r="B49" s="43" t="str">
        <f>VLOOKUP(A49,MATERIALES!A6:D373,3,FALSE)</f>
        <v>Agua</v>
      </c>
      <c r="C49" s="371"/>
      <c r="D49" s="371"/>
      <c r="E49" s="371"/>
      <c r="F49" s="371"/>
      <c r="G49" s="371"/>
      <c r="H49" s="371"/>
      <c r="I49" s="371"/>
      <c r="J49" s="267" t="str">
        <f>VLOOKUP(A49,MATERIALES!A5:D641,2,FALSE)</f>
        <v>lt</v>
      </c>
      <c r="K49" s="347">
        <v>185</v>
      </c>
      <c r="L49" s="367"/>
      <c r="M49" s="352">
        <f>VLOOKUP(A49,MATERIALES!A6:D397,4,FALSE)</f>
        <v>56.024337816260008</v>
      </c>
      <c r="N49" s="227">
        <f>K49*M49</f>
        <v>10364.502496008101</v>
      </c>
    </row>
    <row r="50" spans="1:14">
      <c r="A50" s="108" t="s">
        <v>1173</v>
      </c>
      <c r="B50" s="43" t="str">
        <f>VLOOKUP(A50,MATERIALES!A6:D373,3,FALSE)</f>
        <v>Arena lavada</v>
      </c>
      <c r="C50" s="371"/>
      <c r="D50" s="371"/>
      <c r="E50" s="371"/>
      <c r="F50" s="371"/>
      <c r="G50" s="371"/>
      <c r="H50" s="371"/>
      <c r="I50" s="371"/>
      <c r="J50" s="267" t="str">
        <f>VLOOKUP(A50,MATERIALES!A6:D642,2,FALSE)</f>
        <v>m3</v>
      </c>
      <c r="K50" s="347">
        <v>0.63</v>
      </c>
      <c r="L50" s="367"/>
      <c r="M50" s="352">
        <f>VLOOKUP(A50,MATERIALES!A6:D398,4,FALSE)</f>
        <v>70430.365033705835</v>
      </c>
      <c r="N50" s="227">
        <f>K50*M50</f>
        <v>44371.129971234674</v>
      </c>
    </row>
    <row r="51" spans="1:14">
      <c r="A51" s="108" t="s">
        <v>1244</v>
      </c>
      <c r="B51" s="43" t="str">
        <f>VLOOKUP(A51,MATERIALES!A6:D373,3,FALSE)</f>
        <v>Cemento gris</v>
      </c>
      <c r="C51" s="371"/>
      <c r="D51" s="371"/>
      <c r="E51" s="371"/>
      <c r="F51" s="371"/>
      <c r="G51" s="371"/>
      <c r="H51" s="371"/>
      <c r="I51" s="371"/>
      <c r="J51" s="267" t="str">
        <f>VLOOKUP(A51,MATERIALES!A6:D643,2,FALSE)</f>
        <v>kg</v>
      </c>
      <c r="K51" s="347">
        <v>260</v>
      </c>
      <c r="L51" s="367"/>
      <c r="M51" s="352">
        <f>VLOOKUP(A51,MATERIALES!A6:D399,4,FALSE)</f>
        <v>473.79782413444985</v>
      </c>
      <c r="N51" s="227">
        <f>K51*M51</f>
        <v>123187.43427495696</v>
      </c>
    </row>
    <row r="52" spans="1:14">
      <c r="A52" s="108"/>
      <c r="B52" s="43"/>
      <c r="C52" s="371"/>
      <c r="D52" s="371"/>
      <c r="E52" s="371"/>
      <c r="F52" s="371"/>
      <c r="G52" s="371"/>
      <c r="H52" s="371"/>
      <c r="I52" s="371"/>
      <c r="J52" s="266"/>
      <c r="K52" s="347"/>
      <c r="L52" s="367"/>
      <c r="M52" s="352"/>
      <c r="N52" s="227"/>
    </row>
    <row r="53" spans="1:14">
      <c r="A53" s="108"/>
      <c r="B53" s="43"/>
      <c r="C53" s="371"/>
      <c r="D53" s="371"/>
      <c r="E53" s="371"/>
      <c r="F53" s="371"/>
      <c r="G53" s="371"/>
      <c r="H53" s="371"/>
      <c r="I53" s="371"/>
      <c r="J53" s="266"/>
      <c r="K53" s="347"/>
      <c r="L53" s="367"/>
      <c r="M53" s="352"/>
      <c r="N53" s="227"/>
    </row>
    <row r="54" spans="1:14">
      <c r="A54" s="108"/>
      <c r="B54" s="43"/>
      <c r="C54" s="371"/>
      <c r="D54" s="371"/>
      <c r="E54" s="371"/>
      <c r="F54" s="371"/>
      <c r="G54" s="371"/>
      <c r="H54" s="371"/>
      <c r="I54" s="371"/>
      <c r="J54" s="266"/>
      <c r="K54" s="347"/>
      <c r="L54" s="367"/>
      <c r="M54" s="352"/>
      <c r="N54" s="227"/>
    </row>
    <row r="55" spans="1:14">
      <c r="A55" s="108"/>
      <c r="B55" s="43"/>
      <c r="C55" s="371"/>
      <c r="D55" s="371"/>
      <c r="E55" s="371"/>
      <c r="F55" s="371"/>
      <c r="G55" s="371"/>
      <c r="H55" s="371"/>
      <c r="I55" s="371"/>
      <c r="J55" s="266"/>
      <c r="K55" s="347"/>
      <c r="L55" s="367"/>
      <c r="M55" s="352"/>
      <c r="N55" s="227"/>
    </row>
    <row r="56" spans="1:14">
      <c r="A56" s="108"/>
      <c r="B56" s="43"/>
      <c r="C56" s="371"/>
      <c r="D56" s="371"/>
      <c r="E56" s="371"/>
      <c r="F56" s="371"/>
      <c r="G56" s="371"/>
      <c r="H56" s="371"/>
      <c r="I56" s="371"/>
      <c r="J56" s="266"/>
      <c r="K56" s="347"/>
      <c r="L56" s="367"/>
      <c r="M56" s="352"/>
      <c r="N56" s="227"/>
    </row>
    <row r="57" spans="1:14">
      <c r="A57" s="108"/>
      <c r="B57" s="43"/>
      <c r="C57" s="371"/>
      <c r="D57" s="371"/>
      <c r="E57" s="371"/>
      <c r="F57" s="371"/>
      <c r="G57" s="371"/>
      <c r="H57" s="371"/>
      <c r="I57" s="371"/>
      <c r="J57" s="266"/>
      <c r="K57" s="347"/>
      <c r="L57" s="367"/>
      <c r="M57" s="352"/>
      <c r="N57" s="227"/>
    </row>
    <row r="58" spans="1:14" ht="15.75" thickBot="1">
      <c r="B58" s="43"/>
      <c r="C58" s="265"/>
      <c r="D58" s="265"/>
      <c r="E58" s="265"/>
      <c r="F58" s="265"/>
      <c r="G58" s="265"/>
      <c r="H58" s="265"/>
      <c r="I58" s="265"/>
      <c r="J58" s="381"/>
      <c r="K58" s="124"/>
      <c r="L58" s="280"/>
      <c r="M58" s="352"/>
      <c r="N58" s="227"/>
    </row>
    <row r="59" spans="1:14" ht="15.75" thickBot="1">
      <c r="B59" s="759" t="s">
        <v>2072</v>
      </c>
      <c r="C59" s="760"/>
      <c r="D59" s="760"/>
      <c r="E59" s="760"/>
      <c r="F59" s="760"/>
      <c r="G59" s="760"/>
      <c r="H59" s="760"/>
      <c r="I59" s="760"/>
      <c r="J59" s="760"/>
      <c r="K59" s="760"/>
      <c r="L59" s="760"/>
      <c r="M59" s="761"/>
      <c r="N59" s="344">
        <f>SUM(N48:N58)</f>
        <v>230012.45201282357</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8" t="s">
        <v>2076</v>
      </c>
      <c r="C63" s="269"/>
      <c r="D63" s="269"/>
      <c r="E63" s="269"/>
      <c r="F63" s="269"/>
      <c r="G63" s="269"/>
      <c r="H63" s="73" t="s">
        <v>2065</v>
      </c>
      <c r="I63" s="74" t="s">
        <v>2077</v>
      </c>
      <c r="J63" s="75" t="s">
        <v>2106</v>
      </c>
      <c r="K63" s="73" t="s">
        <v>2107</v>
      </c>
      <c r="L63" s="762" t="s">
        <v>2080</v>
      </c>
      <c r="M63" s="735"/>
      <c r="N63" s="76" t="s">
        <v>2071</v>
      </c>
    </row>
    <row r="64" spans="1:14">
      <c r="A64" t="s">
        <v>1838</v>
      </c>
      <c r="B64" s="46" t="str">
        <f>VLOOKUP(A64,TRANSPORTE!A2:D117,3,FALSE)</f>
        <v>Transporte de arena</v>
      </c>
      <c r="C64" s="272"/>
      <c r="D64" s="272"/>
      <c r="E64" s="272"/>
      <c r="F64" s="272"/>
      <c r="G64" s="272"/>
      <c r="H64" s="266" t="s">
        <v>1038</v>
      </c>
      <c r="I64" s="234">
        <v>0.63</v>
      </c>
      <c r="J64" s="241">
        <v>1</v>
      </c>
      <c r="K64" s="234">
        <f>I64*J64</f>
        <v>0.63</v>
      </c>
      <c r="L64" s="763">
        <f>VLOOKUP(A64,TRANSPORTE!A2:D117,4,FALSE)</f>
        <v>1355.0479121462611</v>
      </c>
      <c r="M64" s="764"/>
      <c r="N64" s="242">
        <f>K64*L64</f>
        <v>853.68018465214448</v>
      </c>
    </row>
    <row r="65" spans="1:15">
      <c r="A65" t="s">
        <v>1898</v>
      </c>
      <c r="B65" s="46" t="str">
        <f>VLOOKUP(A65,TRANSPORTE!A3:D117,3,FALSE)</f>
        <v>Transporte de material triturado</v>
      </c>
      <c r="C65" s="47"/>
      <c r="D65" s="47"/>
      <c r="E65" s="47"/>
      <c r="F65" s="47"/>
      <c r="G65" s="47"/>
      <c r="H65" s="266" t="s">
        <v>1038</v>
      </c>
      <c r="I65" s="234">
        <v>0.84</v>
      </c>
      <c r="J65" s="241">
        <v>1</v>
      </c>
      <c r="K65" s="234">
        <f>I65*J65</f>
        <v>0.84</v>
      </c>
      <c r="L65" s="763">
        <f>VLOOKUP(A65,TRANSPORTE!A3:D117,4,FALSE)</f>
        <v>1355.0479121462611</v>
      </c>
      <c r="M65" s="764"/>
      <c r="N65" s="242">
        <f>K65*L65</f>
        <v>1138.2402462028592</v>
      </c>
    </row>
    <row r="66" spans="1:15">
      <c r="B66" s="46"/>
      <c r="C66" s="47"/>
      <c r="D66" s="47"/>
      <c r="E66" s="47"/>
      <c r="F66" s="47"/>
      <c r="G66" s="47"/>
      <c r="H66" s="266"/>
      <c r="I66" s="234"/>
      <c r="J66" s="241"/>
      <c r="K66" s="234"/>
      <c r="L66" s="763"/>
      <c r="M66" s="764"/>
      <c r="N66" s="242"/>
    </row>
    <row r="67" spans="1:15">
      <c r="B67" s="46"/>
      <c r="C67" s="47"/>
      <c r="D67" s="47"/>
      <c r="E67" s="47"/>
      <c r="F67" s="47"/>
      <c r="G67" s="47"/>
      <c r="H67" s="266"/>
      <c r="I67" s="234"/>
      <c r="J67" s="241"/>
      <c r="K67" s="234"/>
      <c r="L67" s="763"/>
      <c r="M67" s="764"/>
      <c r="N67" s="242"/>
    </row>
    <row r="68" spans="1:15">
      <c r="B68" s="46"/>
      <c r="C68" s="47"/>
      <c r="D68" s="47"/>
      <c r="E68" s="47"/>
      <c r="F68" s="47"/>
      <c r="G68" s="47"/>
      <c r="H68" s="243"/>
      <c r="I68" s="234"/>
      <c r="J68" s="234"/>
      <c r="K68" s="234"/>
      <c r="L68" s="244"/>
      <c r="M68" s="245"/>
      <c r="N68" s="246"/>
    </row>
    <row r="69" spans="1:15" ht="15.75" thickBot="1">
      <c r="B69" s="264"/>
      <c r="C69" s="265"/>
      <c r="D69" s="265"/>
      <c r="E69" s="265"/>
      <c r="F69" s="265"/>
      <c r="G69" s="265"/>
      <c r="H69" s="48"/>
      <c r="I69" s="124"/>
      <c r="J69" s="124"/>
      <c r="K69" s="124"/>
      <c r="L69" s="748"/>
      <c r="M69" s="749"/>
      <c r="N69" s="125"/>
    </row>
    <row r="70" spans="1:15" ht="15.75" thickBot="1">
      <c r="B70" s="765" t="s">
        <v>2072</v>
      </c>
      <c r="C70" s="766"/>
      <c r="D70" s="766"/>
      <c r="E70" s="766"/>
      <c r="F70" s="766"/>
      <c r="G70" s="766"/>
      <c r="H70" s="766"/>
      <c r="I70" s="766"/>
      <c r="J70" s="766"/>
      <c r="K70" s="766"/>
      <c r="L70" s="766"/>
      <c r="M70" s="767"/>
      <c r="N70" s="104">
        <f>N64+N65+N66+N67+N68</f>
        <v>1991.9204308550038</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85" t="s">
        <v>2108</v>
      </c>
      <c r="C74" s="786"/>
      <c r="D74" s="786"/>
      <c r="E74" s="786"/>
      <c r="F74" s="786"/>
      <c r="G74" s="786"/>
      <c r="H74" s="786"/>
      <c r="I74" s="73" t="s">
        <v>2082</v>
      </c>
      <c r="J74" s="75" t="s">
        <v>2109</v>
      </c>
      <c r="K74" s="74" t="s">
        <v>2084</v>
      </c>
      <c r="L74" s="787" t="s">
        <v>2070</v>
      </c>
      <c r="M74" s="788"/>
      <c r="N74" s="98" t="s">
        <v>2071</v>
      </c>
    </row>
    <row r="75" spans="1:15">
      <c r="A75" s="141" t="s">
        <v>718</v>
      </c>
      <c r="B75" s="49" t="str">
        <f>VLOOKUP(A75,'MANO DE OBRA'!A8:D68,3,FALSE)</f>
        <v>Obrero (8)</v>
      </c>
      <c r="C75" s="47"/>
      <c r="D75" s="47"/>
      <c r="E75" s="47"/>
      <c r="F75" s="47"/>
      <c r="G75" s="47"/>
      <c r="H75" s="47"/>
      <c r="I75" s="247">
        <f>K75/J75*100</f>
        <v>270661.59999999998</v>
      </c>
      <c r="J75" s="248">
        <v>185</v>
      </c>
      <c r="K75" s="249">
        <f>VLOOKUP(A75,'MANO DE OBRA'!A8:D99,4,FALSE)</f>
        <v>500723.95999999996</v>
      </c>
      <c r="L75" s="50"/>
      <c r="M75" s="380">
        <v>8</v>
      </c>
      <c r="N75" s="345">
        <f>K75/M75</f>
        <v>62590.494999999995</v>
      </c>
      <c r="O75" s="106"/>
    </row>
    <row r="76" spans="1:15">
      <c r="A76" s="141" t="s">
        <v>728</v>
      </c>
      <c r="B76" s="49" t="str">
        <f>VLOOKUP(A76,'MANO DE OBRA'!A8:D69,3,FALSE)</f>
        <v>Oficial</v>
      </c>
      <c r="C76" s="47"/>
      <c r="D76" s="47"/>
      <c r="E76" s="47"/>
      <c r="F76" s="47"/>
      <c r="G76" s="47"/>
      <c r="H76" s="47"/>
      <c r="I76" s="247">
        <f>K76/J76*100</f>
        <v>57668.23979157189</v>
      </c>
      <c r="J76" s="248">
        <v>185</v>
      </c>
      <c r="K76" s="249">
        <f>VLOOKUP(A76,'MANO DE OBRA'!A8:D100,4,FALSE)</f>
        <v>106686.24361440798</v>
      </c>
      <c r="L76" s="50"/>
      <c r="M76" s="380">
        <v>8</v>
      </c>
      <c r="N76" s="345">
        <f>K76/M76</f>
        <v>13335.780451800998</v>
      </c>
    </row>
    <row r="77" spans="1:15">
      <c r="B77" s="49"/>
      <c r="C77" s="47"/>
      <c r="D77" s="47"/>
      <c r="E77" s="47"/>
      <c r="F77" s="47"/>
      <c r="G77" s="47"/>
      <c r="H77" s="47"/>
      <c r="I77" s="247"/>
      <c r="J77" s="248"/>
      <c r="K77" s="249"/>
      <c r="L77" s="50"/>
      <c r="M77" s="378"/>
      <c r="N77" s="345"/>
    </row>
    <row r="78" spans="1:15">
      <c r="B78" s="49"/>
      <c r="C78" s="47"/>
      <c r="D78" s="47"/>
      <c r="E78" s="47"/>
      <c r="F78" s="47"/>
      <c r="G78" s="47"/>
      <c r="H78" s="47"/>
      <c r="I78" s="234"/>
      <c r="J78" s="252"/>
      <c r="K78" s="253"/>
      <c r="L78" s="273"/>
      <c r="M78" s="255"/>
      <c r="N78" s="251"/>
    </row>
    <row r="79" spans="1:15">
      <c r="B79" s="49"/>
      <c r="C79" s="47"/>
      <c r="D79" s="47"/>
      <c r="E79" s="47"/>
      <c r="F79" s="47"/>
      <c r="G79" s="47"/>
      <c r="H79" s="47"/>
      <c r="I79" s="234"/>
      <c r="J79" s="252"/>
      <c r="K79" s="253"/>
      <c r="L79" s="273"/>
      <c r="M79" s="255"/>
      <c r="N79" s="251"/>
    </row>
    <row r="80" spans="1:15" ht="15.75" thickBot="1">
      <c r="B80" s="746"/>
      <c r="C80" s="747"/>
      <c r="D80" s="747"/>
      <c r="E80" s="747"/>
      <c r="F80" s="747"/>
      <c r="G80" s="747"/>
      <c r="H80" s="747"/>
      <c r="I80" s="124"/>
      <c r="J80" s="124"/>
      <c r="K80" s="124"/>
      <c r="L80" s="847"/>
      <c r="M80" s="847"/>
      <c r="N80" s="45"/>
    </row>
    <row r="81" spans="1:14" ht="15.75" thickBot="1">
      <c r="B81" s="765" t="s">
        <v>2072</v>
      </c>
      <c r="C81" s="766"/>
      <c r="D81" s="766"/>
      <c r="E81" s="766"/>
      <c r="F81" s="766"/>
      <c r="G81" s="766"/>
      <c r="H81" s="766"/>
      <c r="I81" s="766"/>
      <c r="J81" s="766"/>
      <c r="K81" s="766"/>
      <c r="L81" s="766"/>
      <c r="M81" s="767"/>
      <c r="N81" s="256">
        <f>SUM(N75:N80)</f>
        <v>75926.27545180099</v>
      </c>
    </row>
    <row r="82" spans="1:14" ht="15.75" thickBot="1">
      <c r="B82" s="33"/>
      <c r="C82" s="34"/>
      <c r="D82" s="34"/>
      <c r="E82" s="34"/>
      <c r="F82" s="34"/>
      <c r="G82" s="34"/>
      <c r="H82" s="34"/>
      <c r="I82" s="34"/>
      <c r="J82" s="34"/>
      <c r="K82" s="34"/>
      <c r="L82" s="34"/>
      <c r="M82" s="34"/>
      <c r="N82" s="35"/>
    </row>
    <row r="83" spans="1:14" ht="15.75" thickBot="1">
      <c r="B83" s="759" t="s">
        <v>2085</v>
      </c>
      <c r="C83" s="760"/>
      <c r="D83" s="760"/>
      <c r="E83" s="760"/>
      <c r="F83" s="760"/>
      <c r="G83" s="760"/>
      <c r="H83" s="760"/>
      <c r="I83" s="760"/>
      <c r="J83" s="760"/>
      <c r="K83" s="760"/>
      <c r="L83" s="760"/>
      <c r="M83" s="761"/>
      <c r="N83" s="99">
        <f>N43+N59+N70+N81</f>
        <v>317277.50973110448</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750" t="s">
        <v>2110</v>
      </c>
      <c r="C87" s="751"/>
      <c r="D87" s="751"/>
      <c r="E87" s="751"/>
      <c r="F87" s="751"/>
      <c r="G87" s="751"/>
      <c r="H87" s="751"/>
      <c r="I87" s="269"/>
      <c r="J87" s="289"/>
      <c r="K87" s="257" t="s">
        <v>2087</v>
      </c>
      <c r="L87" s="789" t="s">
        <v>2088</v>
      </c>
      <c r="M87" s="790"/>
      <c r="N87" s="258"/>
    </row>
    <row r="88" spans="1:14">
      <c r="B88" s="791" t="s">
        <v>2111</v>
      </c>
      <c r="C88" s="792"/>
      <c r="D88" s="792"/>
      <c r="E88" s="792"/>
      <c r="F88" s="792"/>
      <c r="G88" s="792"/>
      <c r="H88" s="792"/>
      <c r="I88" s="87"/>
      <c r="J88" s="88"/>
      <c r="K88" s="259">
        <v>0.2</v>
      </c>
      <c r="L88" s="793">
        <f>N83*K88</f>
        <v>63455.501946220902</v>
      </c>
      <c r="M88" s="794"/>
      <c r="N88" s="51"/>
    </row>
    <row r="89" spans="1:14">
      <c r="B89" s="89" t="s">
        <v>2090</v>
      </c>
      <c r="C89" s="90"/>
      <c r="D89" s="90"/>
      <c r="E89" s="90"/>
      <c r="F89" s="90"/>
      <c r="G89" s="90"/>
      <c r="H89" s="90"/>
      <c r="I89" s="87"/>
      <c r="J89" s="88"/>
      <c r="K89" s="259">
        <v>0.05</v>
      </c>
      <c r="L89" s="793">
        <f>N83*K89</f>
        <v>15863.875486555226</v>
      </c>
      <c r="M89" s="794"/>
      <c r="N89" s="51"/>
    </row>
    <row r="90" spans="1:14" ht="15.75" thickBot="1">
      <c r="B90" s="91" t="s">
        <v>2091</v>
      </c>
      <c r="C90" s="92"/>
      <c r="D90" s="92"/>
      <c r="E90" s="92"/>
      <c r="F90" s="92"/>
      <c r="G90" s="92"/>
      <c r="H90" s="92"/>
      <c r="I90" s="93"/>
      <c r="J90" s="94"/>
      <c r="K90" s="260">
        <v>0.05</v>
      </c>
      <c r="L90" s="795">
        <f>N83*K90</f>
        <v>15863.875486555226</v>
      </c>
      <c r="M90" s="796"/>
      <c r="N90" s="51"/>
    </row>
    <row r="91" spans="1:14" ht="15.75" thickBot="1">
      <c r="B91" s="759" t="s">
        <v>2072</v>
      </c>
      <c r="C91" s="760"/>
      <c r="D91" s="760"/>
      <c r="E91" s="760"/>
      <c r="F91" s="760"/>
      <c r="G91" s="760"/>
      <c r="H91" s="760"/>
      <c r="I91" s="760"/>
      <c r="J91" s="760"/>
      <c r="K91" s="760"/>
      <c r="L91" s="760"/>
      <c r="M91" s="761"/>
      <c r="N91" s="52">
        <f>L88+L89+L90</f>
        <v>95183.252919331338</v>
      </c>
    </row>
    <row r="92" spans="1:14" ht="15.75" thickBot="1">
      <c r="B92" s="33"/>
      <c r="C92" s="34"/>
      <c r="D92" s="34"/>
      <c r="E92" s="34"/>
      <c r="F92" s="34"/>
      <c r="G92" s="34"/>
      <c r="H92" s="34"/>
      <c r="I92" s="34"/>
      <c r="J92" s="34"/>
      <c r="K92" s="34"/>
      <c r="L92" s="34"/>
      <c r="M92" s="34"/>
      <c r="N92" s="35"/>
    </row>
    <row r="93" spans="1:14" ht="15.75" thickBot="1">
      <c r="A93" t="s">
        <v>2114</v>
      </c>
      <c r="B93" s="759" t="s">
        <v>2113</v>
      </c>
      <c r="C93" s="760"/>
      <c r="D93" s="760"/>
      <c r="E93" s="760"/>
      <c r="F93" s="760"/>
      <c r="G93" s="760"/>
      <c r="H93" s="760"/>
      <c r="I93" s="760"/>
      <c r="J93" s="760"/>
      <c r="K93" s="760"/>
      <c r="L93" s="760"/>
      <c r="M93" s="761"/>
      <c r="N93" s="166">
        <f>N83+N91</f>
        <v>412460.76265043579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3" t="s">
        <v>2097</v>
      </c>
      <c r="C103" s="204"/>
      <c r="D103" s="204"/>
      <c r="E103" s="204"/>
      <c r="F103" s="204"/>
      <c r="G103" s="204"/>
      <c r="H103" s="204"/>
      <c r="I103" s="204"/>
      <c r="J103" s="204"/>
      <c r="K103" s="204"/>
      <c r="L103" s="204"/>
      <c r="M103" s="204"/>
      <c r="N103" s="205"/>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c r="B106" s="206"/>
      <c r="C106" s="207"/>
      <c r="D106" s="207"/>
      <c r="E106" s="207"/>
      <c r="F106" s="207"/>
      <c r="G106" s="207"/>
      <c r="H106" s="207"/>
      <c r="I106" s="207"/>
      <c r="J106" s="207"/>
      <c r="K106" s="207"/>
      <c r="L106" s="207"/>
      <c r="M106" s="207"/>
      <c r="N106" s="208"/>
    </row>
    <row r="107" spans="2:14" ht="15.75" thickBot="1">
      <c r="B107" s="209"/>
      <c r="C107" s="210"/>
      <c r="D107" s="210"/>
      <c r="E107" s="210"/>
      <c r="F107" s="210"/>
      <c r="G107" s="210"/>
      <c r="H107" s="210"/>
      <c r="I107" s="210"/>
      <c r="J107" s="210"/>
      <c r="K107" s="210"/>
      <c r="L107" s="210"/>
      <c r="M107" s="210"/>
      <c r="N107" s="211"/>
    </row>
    <row r="108" spans="2:14">
      <c r="B108" s="212"/>
      <c r="C108" s="213"/>
      <c r="D108" s="213"/>
      <c r="E108" s="213"/>
      <c r="F108" s="213"/>
      <c r="G108" s="213"/>
      <c r="H108" s="213"/>
      <c r="I108" s="213"/>
      <c r="J108" s="213"/>
      <c r="K108" s="213"/>
      <c r="L108" s="213"/>
      <c r="M108" s="213"/>
      <c r="N108" s="214"/>
    </row>
    <row r="109" spans="2:14">
      <c r="B109" s="198" t="s">
        <v>2098</v>
      </c>
      <c r="C109" s="31"/>
      <c r="D109" s="31"/>
      <c r="E109" s="31"/>
      <c r="F109" s="31"/>
      <c r="G109" s="31"/>
      <c r="H109" s="31"/>
      <c r="I109" s="31"/>
      <c r="J109" s="31"/>
      <c r="K109" s="31"/>
      <c r="L109" s="31"/>
      <c r="M109" s="31"/>
      <c r="N109" s="32"/>
    </row>
    <row r="110" spans="2:14" ht="15" customHeight="1">
      <c r="B110" s="797" t="s">
        <v>2099</v>
      </c>
      <c r="C110" s="798"/>
      <c r="D110" s="798"/>
      <c r="E110" s="798"/>
      <c r="F110" s="798"/>
      <c r="G110" s="798"/>
      <c r="H110" s="798"/>
      <c r="I110" s="798"/>
      <c r="J110" s="798"/>
      <c r="K110" s="798"/>
      <c r="L110" s="798"/>
      <c r="M110" s="798"/>
      <c r="N110" s="799"/>
    </row>
    <row r="111" spans="2:14" ht="15" customHeight="1">
      <c r="B111" s="797"/>
      <c r="C111" s="798"/>
      <c r="D111" s="798"/>
      <c r="E111" s="798"/>
      <c r="F111" s="798"/>
      <c r="G111" s="798"/>
      <c r="H111" s="798"/>
      <c r="I111" s="798"/>
      <c r="J111" s="798"/>
      <c r="K111" s="798"/>
      <c r="L111" s="798"/>
      <c r="M111" s="798"/>
      <c r="N111" s="799"/>
    </row>
    <row r="112" spans="2:14" ht="30" customHeight="1">
      <c r="B112" s="800" t="s">
        <v>2100</v>
      </c>
      <c r="C112" s="801"/>
      <c r="D112" s="801"/>
      <c r="E112" s="801"/>
      <c r="F112" s="801"/>
      <c r="G112" s="801"/>
      <c r="H112" s="801"/>
      <c r="I112" s="801"/>
      <c r="J112" s="801"/>
      <c r="K112" s="801"/>
      <c r="L112" s="801"/>
      <c r="M112" s="801"/>
      <c r="N112" s="802"/>
    </row>
    <row r="113" spans="2:14">
      <c r="B113" s="800"/>
      <c r="C113" s="801"/>
      <c r="D113" s="801"/>
      <c r="E113" s="801"/>
      <c r="F113" s="801"/>
      <c r="G113" s="801"/>
      <c r="H113" s="801"/>
      <c r="I113" s="801"/>
      <c r="J113" s="801"/>
      <c r="K113" s="801"/>
      <c r="L113" s="801"/>
      <c r="M113" s="801"/>
      <c r="N113" s="802"/>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286"/>
      <c r="C116" s="287"/>
      <c r="D116" s="287"/>
      <c r="E116" s="287"/>
      <c r="F116" s="287"/>
      <c r="G116" s="287"/>
      <c r="H116" s="287"/>
      <c r="I116" s="287"/>
      <c r="J116" s="287"/>
      <c r="K116" s="287"/>
      <c r="L116" s="287"/>
      <c r="M116" s="287"/>
      <c r="N116" s="288"/>
    </row>
    <row r="117" spans="2:14">
      <c r="B117" s="198"/>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736"/>
      <c r="K123" s="736"/>
      <c r="L123" s="736"/>
      <c r="M123" s="736"/>
      <c r="N123" s="737"/>
    </row>
    <row r="124" spans="2:14" ht="15.75" thickBot="1">
      <c r="B124" s="216" t="s">
        <v>2103</v>
      </c>
      <c r="C124" s="343"/>
      <c r="D124" s="343"/>
      <c r="E124" s="57"/>
      <c r="F124" s="57"/>
      <c r="G124" s="57"/>
      <c r="H124" s="57"/>
      <c r="I124" s="57"/>
      <c r="J124" s="738"/>
      <c r="K124" s="738"/>
      <c r="L124" s="738"/>
      <c r="M124" s="738"/>
      <c r="N124"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461</v>
      </c>
      <c r="C31" s="81" t="s">
        <v>2249</v>
      </c>
      <c r="D31" s="82"/>
      <c r="E31" s="82"/>
      <c r="F31" s="82"/>
      <c r="G31" s="82"/>
      <c r="H31" s="82"/>
      <c r="I31" s="82"/>
      <c r="J31" s="82"/>
      <c r="K31" s="394"/>
      <c r="L31" s="261" t="s">
        <v>24</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947</v>
      </c>
      <c r="B36" s="772" t="str">
        <f>VLOOKUP(A36,EQUIPOS!A6:D154,3,FALSE)</f>
        <v>Mezcladora de concreto 1 bulto</v>
      </c>
      <c r="C36" s="773"/>
      <c r="D36" s="773"/>
      <c r="E36" s="773"/>
      <c r="F36" s="773"/>
      <c r="G36" s="773"/>
      <c r="H36" s="774"/>
      <c r="I36" s="222"/>
      <c r="J36" s="223"/>
      <c r="K36" s="224">
        <f>VLOOKUP(A36,EQUIPOS!A6:D163,4,FALSE)</f>
        <v>5550.5480630348984</v>
      </c>
      <c r="L36" s="225"/>
      <c r="M36" s="291">
        <v>1</v>
      </c>
      <c r="N36" s="227">
        <f>K36/M36</f>
        <v>5550.5480630348984</v>
      </c>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N81*M41</f>
        <v>3037.0510180720398</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8587.5990811069387</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1105</v>
      </c>
      <c r="B48" s="43" t="str">
        <f>VLOOKUP(A48,MATERIALES!A5:D373,3,FALSE)</f>
        <v>Agregado para concreto hidráulico</v>
      </c>
      <c r="C48" s="236"/>
      <c r="D48" s="236"/>
      <c r="E48" s="236"/>
      <c r="F48" s="236"/>
      <c r="G48" s="236"/>
      <c r="H48" s="236"/>
      <c r="I48" s="236"/>
      <c r="J48" s="266" t="str">
        <f>VLOOKUP(A48,MATERIALES!A4:D640,2,FALSE)</f>
        <v>m3</v>
      </c>
      <c r="K48" s="237">
        <v>0.504</v>
      </c>
      <c r="L48" s="222"/>
      <c r="M48" s="352">
        <f>VLOOKUP(A48,MATERIALES!A5:D396,4,FALSE)</f>
        <v>62011.172941218865</v>
      </c>
      <c r="N48" s="227">
        <f>K48*M48</f>
        <v>31253.631162374309</v>
      </c>
    </row>
    <row r="49" spans="1:14">
      <c r="A49" s="108" t="s">
        <v>1131</v>
      </c>
      <c r="B49" s="43" t="str">
        <f>VLOOKUP(A49,MATERIALES!A6:D373,3,FALSE)</f>
        <v>Agua</v>
      </c>
      <c r="C49" s="371"/>
      <c r="D49" s="371"/>
      <c r="E49" s="371"/>
      <c r="F49" s="371"/>
      <c r="G49" s="371"/>
      <c r="H49" s="371"/>
      <c r="I49" s="371"/>
      <c r="J49" s="267" t="str">
        <f>VLOOKUP(A49,MATERIALES!A5:D641,2,FALSE)</f>
        <v>lt</v>
      </c>
      <c r="K49" s="347">
        <v>111</v>
      </c>
      <c r="L49" s="367"/>
      <c r="M49" s="352">
        <f>VLOOKUP(A49,MATERIALES!A6:D397,4,FALSE)</f>
        <v>56.024337816260008</v>
      </c>
      <c r="N49" s="227">
        <f>K49*M49</f>
        <v>6218.7014976048613</v>
      </c>
    </row>
    <row r="50" spans="1:14">
      <c r="A50" s="108" t="s">
        <v>1611</v>
      </c>
      <c r="B50" s="43" t="str">
        <f>VLOOKUP(A50,MATERIALES!A6:D373,3,FALSE)</f>
        <v>Piedra para concreto ciclópeo (rajón o canto rodado)</v>
      </c>
      <c r="C50" s="371"/>
      <c r="D50" s="371"/>
      <c r="E50" s="371"/>
      <c r="F50" s="371"/>
      <c r="G50" s="371"/>
      <c r="H50" s="371"/>
      <c r="I50" s="371"/>
      <c r="J50" s="267" t="str">
        <f>VLOOKUP(A50,MATERIALES!A6:D642,2,FALSE)</f>
        <v>m3</v>
      </c>
      <c r="K50" s="347">
        <v>0.4</v>
      </c>
      <c r="L50" s="367"/>
      <c r="M50" s="352">
        <f>VLOOKUP(A50,MATERIALES!A6:D398,4,FALSE)</f>
        <v>50361.88606592494</v>
      </c>
      <c r="N50" s="227">
        <f>K50*M50</f>
        <v>20144.754426369978</v>
      </c>
    </row>
    <row r="51" spans="1:14">
      <c r="A51" s="108" t="s">
        <v>1173</v>
      </c>
      <c r="B51" s="43" t="str">
        <f>VLOOKUP(A51,MATERIALES!A6:D373,3,FALSE)</f>
        <v>Arena lavada</v>
      </c>
      <c r="C51" s="371"/>
      <c r="D51" s="371"/>
      <c r="E51" s="371"/>
      <c r="F51" s="371"/>
      <c r="G51" s="371"/>
      <c r="H51" s="371"/>
      <c r="I51" s="371"/>
      <c r="J51" s="267" t="str">
        <f>VLOOKUP(A51,MATERIALES!A6:D643,2,FALSE)</f>
        <v>m3</v>
      </c>
      <c r="K51" s="347">
        <v>0.378</v>
      </c>
      <c r="L51" s="367"/>
      <c r="M51" s="352">
        <f>VLOOKUP(A51,MATERIALES!A6:D399,4,FALSE)</f>
        <v>70430.365033705835</v>
      </c>
      <c r="N51" s="227">
        <f>K51*M51</f>
        <v>26622.677982740806</v>
      </c>
    </row>
    <row r="52" spans="1:14">
      <c r="A52" s="108" t="s">
        <v>1244</v>
      </c>
      <c r="B52" s="43" t="str">
        <f>VLOOKUP(A52,MATERIALES!A7:D373,3,FALSE)</f>
        <v>Cemento gris</v>
      </c>
      <c r="C52" s="371"/>
      <c r="D52" s="371"/>
      <c r="E52" s="371"/>
      <c r="F52" s="371"/>
      <c r="G52" s="371"/>
      <c r="H52" s="371"/>
      <c r="I52" s="371"/>
      <c r="J52" s="267" t="str">
        <f>VLOOKUP(A52,MATERIALES!A6:D644,2,FALSE)</f>
        <v>kg</v>
      </c>
      <c r="K52" s="347">
        <v>156</v>
      </c>
      <c r="L52" s="367"/>
      <c r="M52" s="352">
        <f>VLOOKUP(A52,MATERIALES!A7:D400,4,FALSE)</f>
        <v>473.79782413444985</v>
      </c>
      <c r="N52" s="227">
        <f>K52*M52</f>
        <v>73912.460564974172</v>
      </c>
    </row>
    <row r="53" spans="1:14">
      <c r="A53" s="108"/>
      <c r="B53" s="43"/>
      <c r="C53" s="371"/>
      <c r="D53" s="371"/>
      <c r="E53" s="371"/>
      <c r="F53" s="371"/>
      <c r="G53" s="371"/>
      <c r="H53" s="371"/>
      <c r="I53" s="371"/>
      <c r="J53" s="266"/>
      <c r="K53" s="347"/>
      <c r="L53" s="367"/>
      <c r="M53" s="352"/>
      <c r="N53" s="227"/>
    </row>
    <row r="54" spans="1:14">
      <c r="A54" s="108"/>
      <c r="B54" s="43"/>
      <c r="C54" s="371"/>
      <c r="D54" s="371"/>
      <c r="E54" s="371"/>
      <c r="F54" s="371"/>
      <c r="G54" s="371"/>
      <c r="H54" s="371"/>
      <c r="I54" s="371"/>
      <c r="J54" s="266"/>
      <c r="K54" s="347"/>
      <c r="L54" s="367"/>
      <c r="M54" s="352"/>
      <c r="N54" s="227"/>
    </row>
    <row r="55" spans="1:14">
      <c r="A55" s="108"/>
      <c r="B55" s="43"/>
      <c r="C55" s="371"/>
      <c r="D55" s="371"/>
      <c r="E55" s="371"/>
      <c r="F55" s="371"/>
      <c r="G55" s="371"/>
      <c r="H55" s="371"/>
      <c r="I55" s="371"/>
      <c r="J55" s="266"/>
      <c r="K55" s="347"/>
      <c r="L55" s="367"/>
      <c r="M55" s="352"/>
      <c r="N55" s="227"/>
    </row>
    <row r="56" spans="1:14">
      <c r="A56" s="108"/>
      <c r="B56" s="43"/>
      <c r="C56" s="371"/>
      <c r="D56" s="371"/>
      <c r="E56" s="371"/>
      <c r="F56" s="371"/>
      <c r="G56" s="371"/>
      <c r="H56" s="371"/>
      <c r="I56" s="371"/>
      <c r="J56" s="266"/>
      <c r="K56" s="347"/>
      <c r="L56" s="367"/>
      <c r="M56" s="352"/>
      <c r="N56" s="227"/>
    </row>
    <row r="57" spans="1:14">
      <c r="A57" s="108"/>
      <c r="B57" s="43"/>
      <c r="C57" s="371"/>
      <c r="D57" s="371"/>
      <c r="E57" s="371"/>
      <c r="F57" s="371"/>
      <c r="G57" s="371"/>
      <c r="H57" s="371"/>
      <c r="I57" s="371"/>
      <c r="J57" s="266"/>
      <c r="K57" s="347"/>
      <c r="L57" s="367"/>
      <c r="M57" s="352"/>
      <c r="N57" s="227"/>
    </row>
    <row r="58" spans="1:14" ht="15.75" thickBot="1">
      <c r="B58" s="43"/>
      <c r="C58" s="265"/>
      <c r="D58" s="265"/>
      <c r="E58" s="265"/>
      <c r="F58" s="265"/>
      <c r="G58" s="265"/>
      <c r="H58" s="265"/>
      <c r="I58" s="265"/>
      <c r="J58" s="381"/>
      <c r="K58" s="124"/>
      <c r="L58" s="280"/>
      <c r="M58" s="352"/>
      <c r="N58" s="227"/>
    </row>
    <row r="59" spans="1:14" ht="15.75" thickBot="1">
      <c r="B59" s="759" t="s">
        <v>2072</v>
      </c>
      <c r="C59" s="760"/>
      <c r="D59" s="760"/>
      <c r="E59" s="760"/>
      <c r="F59" s="760"/>
      <c r="G59" s="760"/>
      <c r="H59" s="760"/>
      <c r="I59" s="760"/>
      <c r="J59" s="760"/>
      <c r="K59" s="760"/>
      <c r="L59" s="760"/>
      <c r="M59" s="761"/>
      <c r="N59" s="344">
        <f>SUM(N48:N58)</f>
        <v>158152.22563406412</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8" t="s">
        <v>2076</v>
      </c>
      <c r="C63" s="269"/>
      <c r="D63" s="269"/>
      <c r="E63" s="269"/>
      <c r="F63" s="269"/>
      <c r="G63" s="269"/>
      <c r="H63" s="73" t="s">
        <v>2065</v>
      </c>
      <c r="I63" s="74" t="s">
        <v>2077</v>
      </c>
      <c r="J63" s="75" t="s">
        <v>2106</v>
      </c>
      <c r="K63" s="73" t="s">
        <v>2107</v>
      </c>
      <c r="L63" s="762" t="s">
        <v>2080</v>
      </c>
      <c r="M63" s="735"/>
      <c r="N63" s="76" t="s">
        <v>2071</v>
      </c>
    </row>
    <row r="64" spans="1:14">
      <c r="A64" t="s">
        <v>1838</v>
      </c>
      <c r="B64" s="46" t="str">
        <f>VLOOKUP(A64,TRANSPORTE!A2:D117,3,FALSE)</f>
        <v>Transporte de arena</v>
      </c>
      <c r="C64" s="272"/>
      <c r="D64" s="272"/>
      <c r="E64" s="272"/>
      <c r="F64" s="272"/>
      <c r="G64" s="272"/>
      <c r="H64" s="266" t="s">
        <v>1038</v>
      </c>
      <c r="I64" s="234">
        <v>0.378</v>
      </c>
      <c r="J64" s="241">
        <v>1</v>
      </c>
      <c r="K64" s="234">
        <f>I64*J64</f>
        <v>0.378</v>
      </c>
      <c r="L64" s="763">
        <f>VLOOKUP(A64,TRANSPORTE!A2:D117,4,FALSE)</f>
        <v>1355.0479121462611</v>
      </c>
      <c r="M64" s="764"/>
      <c r="N64" s="242">
        <f>K64*L64</f>
        <v>512.20811079128669</v>
      </c>
    </row>
    <row r="65" spans="1:15">
      <c r="A65" t="s">
        <v>1898</v>
      </c>
      <c r="B65" s="46" t="str">
        <f>VLOOKUP(A65,TRANSPORTE!A3:D117,3,FALSE)</f>
        <v>Transporte de material triturado</v>
      </c>
      <c r="C65" s="47"/>
      <c r="D65" s="47"/>
      <c r="E65" s="47"/>
      <c r="F65" s="47"/>
      <c r="G65" s="47"/>
      <c r="H65" s="266" t="s">
        <v>1038</v>
      </c>
      <c r="I65" s="234">
        <v>0.504</v>
      </c>
      <c r="J65" s="241">
        <v>1</v>
      </c>
      <c r="K65" s="234">
        <f>I65*J65</f>
        <v>0.504</v>
      </c>
      <c r="L65" s="763">
        <f>VLOOKUP(A65,TRANSPORTE!A3:D117,4,FALSE)</f>
        <v>1355.0479121462611</v>
      </c>
      <c r="M65" s="764"/>
      <c r="N65" s="242">
        <f>K65*L65</f>
        <v>682.94414772171558</v>
      </c>
    </row>
    <row r="66" spans="1:15">
      <c r="A66" t="s">
        <v>1970</v>
      </c>
      <c r="B66" s="46" t="str">
        <f>VLOOKUP(A66,TRANSPORTE!A3:D117,3,FALSE)</f>
        <v>Transporte de piedra para Ciclópeo</v>
      </c>
      <c r="C66" s="47"/>
      <c r="D66" s="47"/>
      <c r="E66" s="47"/>
      <c r="F66" s="47"/>
      <c r="G66" s="47"/>
      <c r="H66" s="266" t="s">
        <v>1038</v>
      </c>
      <c r="I66" s="234">
        <v>0.4</v>
      </c>
      <c r="J66" s="241">
        <v>1</v>
      </c>
      <c r="K66" s="234">
        <f>I66*J66</f>
        <v>0.4</v>
      </c>
      <c r="L66" s="763">
        <f>VLOOKUP(A66,TRANSPORTE!A3:D117,4,FALSE)</f>
        <v>1355.0479121462611</v>
      </c>
      <c r="M66" s="764"/>
      <c r="N66" s="242">
        <f>K66*L66</f>
        <v>542.0191648585045</v>
      </c>
    </row>
    <row r="67" spans="1:15">
      <c r="B67" s="46"/>
      <c r="C67" s="47"/>
      <c r="D67" s="47"/>
      <c r="E67" s="47"/>
      <c r="F67" s="47"/>
      <c r="G67" s="47"/>
      <c r="H67" s="266"/>
      <c r="I67" s="234"/>
      <c r="J67" s="241"/>
      <c r="K67" s="234"/>
      <c r="L67" s="763"/>
      <c r="M67" s="764"/>
      <c r="N67" s="242"/>
    </row>
    <row r="68" spans="1:15">
      <c r="B68" s="46"/>
      <c r="C68" s="47"/>
      <c r="D68" s="47"/>
      <c r="E68" s="47"/>
      <c r="F68" s="47"/>
      <c r="G68" s="47"/>
      <c r="H68" s="243"/>
      <c r="I68" s="234"/>
      <c r="J68" s="234"/>
      <c r="K68" s="234"/>
      <c r="L68" s="244"/>
      <c r="M68" s="245"/>
      <c r="N68" s="246"/>
    </row>
    <row r="69" spans="1:15" ht="15.75" thickBot="1">
      <c r="B69" s="264"/>
      <c r="C69" s="265"/>
      <c r="D69" s="265"/>
      <c r="E69" s="265"/>
      <c r="F69" s="265"/>
      <c r="G69" s="265"/>
      <c r="H69" s="48"/>
      <c r="I69" s="124"/>
      <c r="J69" s="124"/>
      <c r="K69" s="124"/>
      <c r="L69" s="748"/>
      <c r="M69" s="749"/>
      <c r="N69" s="125"/>
    </row>
    <row r="70" spans="1:15" ht="15.75" thickBot="1">
      <c r="B70" s="765" t="s">
        <v>2072</v>
      </c>
      <c r="C70" s="766"/>
      <c r="D70" s="766"/>
      <c r="E70" s="766"/>
      <c r="F70" s="766"/>
      <c r="G70" s="766"/>
      <c r="H70" s="766"/>
      <c r="I70" s="766"/>
      <c r="J70" s="766"/>
      <c r="K70" s="766"/>
      <c r="L70" s="766"/>
      <c r="M70" s="767"/>
      <c r="N70" s="104">
        <f>N64+N65+N66+N67+N68</f>
        <v>1737.171423371507</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85" t="s">
        <v>2108</v>
      </c>
      <c r="C74" s="786"/>
      <c r="D74" s="786"/>
      <c r="E74" s="786"/>
      <c r="F74" s="786"/>
      <c r="G74" s="786"/>
      <c r="H74" s="786"/>
      <c r="I74" s="73" t="s">
        <v>2082</v>
      </c>
      <c r="J74" s="75" t="s">
        <v>2109</v>
      </c>
      <c r="K74" s="74" t="s">
        <v>2084</v>
      </c>
      <c r="L74" s="787" t="s">
        <v>2070</v>
      </c>
      <c r="M74" s="788"/>
      <c r="N74" s="98" t="s">
        <v>2071</v>
      </c>
    </row>
    <row r="75" spans="1:15">
      <c r="A75" s="141" t="s">
        <v>718</v>
      </c>
      <c r="B75" s="49" t="str">
        <f>VLOOKUP(A75,'MANO DE OBRA'!A8:D68,3,FALSE)</f>
        <v>Obrero (8)</v>
      </c>
      <c r="C75" s="47"/>
      <c r="D75" s="47"/>
      <c r="E75" s="47"/>
      <c r="F75" s="47"/>
      <c r="G75" s="47"/>
      <c r="H75" s="47"/>
      <c r="I75" s="247">
        <f>K75/J75*100</f>
        <v>270661.59999999998</v>
      </c>
      <c r="J75" s="248">
        <v>185</v>
      </c>
      <c r="K75" s="249">
        <f>VLOOKUP(A75,'MANO DE OBRA'!A8:D99,4,FALSE)</f>
        <v>500723.95999999996</v>
      </c>
      <c r="L75" s="50"/>
      <c r="M75" s="380">
        <v>10</v>
      </c>
      <c r="N75" s="345">
        <f>K75/M75</f>
        <v>50072.395999999993</v>
      </c>
      <c r="O75" s="106"/>
    </row>
    <row r="76" spans="1:15">
      <c r="A76" s="141" t="s">
        <v>728</v>
      </c>
      <c r="B76" s="49" t="str">
        <f>VLOOKUP(A76,'MANO DE OBRA'!A8:D69,3,FALSE)</f>
        <v>Oficial</v>
      </c>
      <c r="C76" s="47"/>
      <c r="D76" s="47"/>
      <c r="E76" s="47"/>
      <c r="F76" s="47"/>
      <c r="G76" s="47"/>
      <c r="H76" s="47"/>
      <c r="I76" s="247">
        <f>K76/J76*100</f>
        <v>57668.23979157189</v>
      </c>
      <c r="J76" s="248">
        <v>185</v>
      </c>
      <c r="K76" s="249">
        <f>VLOOKUP(A76,'MANO DE OBRA'!A8:D100,4,FALSE)</f>
        <v>106686.24361440798</v>
      </c>
      <c r="L76" s="50"/>
      <c r="M76" s="380">
        <v>10</v>
      </c>
      <c r="N76" s="345">
        <f>K76/M76</f>
        <v>10668.624361440798</v>
      </c>
    </row>
    <row r="77" spans="1:15">
      <c r="B77" s="49"/>
      <c r="C77" s="47"/>
      <c r="D77" s="47"/>
      <c r="E77" s="47"/>
      <c r="F77" s="47"/>
      <c r="G77" s="47"/>
      <c r="H77" s="47"/>
      <c r="I77" s="247"/>
      <c r="J77" s="248"/>
      <c r="K77" s="249"/>
      <c r="L77" s="50"/>
      <c r="M77" s="378"/>
      <c r="N77" s="345"/>
    </row>
    <row r="78" spans="1:15">
      <c r="B78" s="49"/>
      <c r="C78" s="47"/>
      <c r="D78" s="47"/>
      <c r="E78" s="47"/>
      <c r="F78" s="47"/>
      <c r="G78" s="47"/>
      <c r="H78" s="47"/>
      <c r="I78" s="234"/>
      <c r="J78" s="252"/>
      <c r="K78" s="253"/>
      <c r="L78" s="273"/>
      <c r="M78" s="255"/>
      <c r="N78" s="251"/>
    </row>
    <row r="79" spans="1:15">
      <c r="B79" s="49"/>
      <c r="C79" s="47"/>
      <c r="D79" s="47"/>
      <c r="E79" s="47"/>
      <c r="F79" s="47"/>
      <c r="G79" s="47"/>
      <c r="H79" s="47"/>
      <c r="I79" s="234"/>
      <c r="J79" s="252"/>
      <c r="K79" s="253"/>
      <c r="L79" s="273"/>
      <c r="M79" s="255"/>
      <c r="N79" s="251"/>
    </row>
    <row r="80" spans="1:15" ht="15.75" thickBot="1">
      <c r="B80" s="746"/>
      <c r="C80" s="747"/>
      <c r="D80" s="747"/>
      <c r="E80" s="747"/>
      <c r="F80" s="747"/>
      <c r="G80" s="747"/>
      <c r="H80" s="747"/>
      <c r="I80" s="124"/>
      <c r="J80" s="124"/>
      <c r="K80" s="124"/>
      <c r="L80" s="847"/>
      <c r="M80" s="847"/>
      <c r="N80" s="45"/>
    </row>
    <row r="81" spans="1:14" ht="15.75" thickBot="1">
      <c r="B81" s="765" t="s">
        <v>2072</v>
      </c>
      <c r="C81" s="766"/>
      <c r="D81" s="766"/>
      <c r="E81" s="766"/>
      <c r="F81" s="766"/>
      <c r="G81" s="766"/>
      <c r="H81" s="766"/>
      <c r="I81" s="766"/>
      <c r="J81" s="766"/>
      <c r="K81" s="766"/>
      <c r="L81" s="766"/>
      <c r="M81" s="767"/>
      <c r="N81" s="256">
        <f>SUM(N75:N80)</f>
        <v>60741.020361440795</v>
      </c>
    </row>
    <row r="82" spans="1:14" ht="15.75" thickBot="1">
      <c r="B82" s="33"/>
      <c r="C82" s="34"/>
      <c r="D82" s="34"/>
      <c r="E82" s="34"/>
      <c r="F82" s="34"/>
      <c r="G82" s="34"/>
      <c r="H82" s="34"/>
      <c r="I82" s="34"/>
      <c r="J82" s="34"/>
      <c r="K82" s="34"/>
      <c r="L82" s="34"/>
      <c r="M82" s="34"/>
      <c r="N82" s="35"/>
    </row>
    <row r="83" spans="1:14" ht="15.75" thickBot="1">
      <c r="B83" s="759" t="s">
        <v>2085</v>
      </c>
      <c r="C83" s="760"/>
      <c r="D83" s="760"/>
      <c r="E83" s="760"/>
      <c r="F83" s="760"/>
      <c r="G83" s="760"/>
      <c r="H83" s="760"/>
      <c r="I83" s="760"/>
      <c r="J83" s="760"/>
      <c r="K83" s="760"/>
      <c r="L83" s="760"/>
      <c r="M83" s="761"/>
      <c r="N83" s="99">
        <f>N43+N59+N70+N81</f>
        <v>229218.01649998338</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750" t="s">
        <v>2110</v>
      </c>
      <c r="C87" s="751"/>
      <c r="D87" s="751"/>
      <c r="E87" s="751"/>
      <c r="F87" s="751"/>
      <c r="G87" s="751"/>
      <c r="H87" s="751"/>
      <c r="I87" s="269"/>
      <c r="J87" s="289"/>
      <c r="K87" s="257" t="s">
        <v>2087</v>
      </c>
      <c r="L87" s="789" t="s">
        <v>2088</v>
      </c>
      <c r="M87" s="790"/>
      <c r="N87" s="258"/>
    </row>
    <row r="88" spans="1:14">
      <c r="B88" s="791" t="s">
        <v>2111</v>
      </c>
      <c r="C88" s="792"/>
      <c r="D88" s="792"/>
      <c r="E88" s="792"/>
      <c r="F88" s="792"/>
      <c r="G88" s="792"/>
      <c r="H88" s="792"/>
      <c r="I88" s="87"/>
      <c r="J88" s="88"/>
      <c r="K88" s="259">
        <v>0.2</v>
      </c>
      <c r="L88" s="793">
        <f>N83*K88</f>
        <v>45843.603299996677</v>
      </c>
      <c r="M88" s="794"/>
      <c r="N88" s="51"/>
    </row>
    <row r="89" spans="1:14">
      <c r="B89" s="89" t="s">
        <v>2090</v>
      </c>
      <c r="C89" s="90"/>
      <c r="D89" s="90"/>
      <c r="E89" s="90"/>
      <c r="F89" s="90"/>
      <c r="G89" s="90"/>
      <c r="H89" s="90"/>
      <c r="I89" s="87"/>
      <c r="J89" s="88"/>
      <c r="K89" s="259">
        <v>0.05</v>
      </c>
      <c r="L89" s="793">
        <f>N83*K89</f>
        <v>11460.900824999169</v>
      </c>
      <c r="M89" s="794"/>
      <c r="N89" s="51"/>
    </row>
    <row r="90" spans="1:14" ht="15.75" thickBot="1">
      <c r="B90" s="91" t="s">
        <v>2091</v>
      </c>
      <c r="C90" s="92"/>
      <c r="D90" s="92"/>
      <c r="E90" s="92"/>
      <c r="F90" s="92"/>
      <c r="G90" s="92"/>
      <c r="H90" s="92"/>
      <c r="I90" s="93"/>
      <c r="J90" s="94"/>
      <c r="K90" s="260">
        <v>0.05</v>
      </c>
      <c r="L90" s="795">
        <f>N83*K90</f>
        <v>11460.900824999169</v>
      </c>
      <c r="M90" s="796"/>
      <c r="N90" s="51"/>
    </row>
    <row r="91" spans="1:14" ht="15.75" thickBot="1">
      <c r="B91" s="759" t="s">
        <v>2072</v>
      </c>
      <c r="C91" s="760"/>
      <c r="D91" s="760"/>
      <c r="E91" s="760"/>
      <c r="F91" s="760"/>
      <c r="G91" s="760"/>
      <c r="H91" s="760"/>
      <c r="I91" s="760"/>
      <c r="J91" s="760"/>
      <c r="K91" s="760"/>
      <c r="L91" s="760"/>
      <c r="M91" s="761"/>
      <c r="N91" s="52">
        <f>L88+L89+L90</f>
        <v>68765.40494999502</v>
      </c>
    </row>
    <row r="92" spans="1:14" ht="15.75" thickBot="1">
      <c r="B92" s="33"/>
      <c r="C92" s="34"/>
      <c r="D92" s="34"/>
      <c r="E92" s="34"/>
      <c r="F92" s="34"/>
      <c r="G92" s="34"/>
      <c r="H92" s="34"/>
      <c r="I92" s="34"/>
      <c r="J92" s="34"/>
      <c r="K92" s="34"/>
      <c r="L92" s="34"/>
      <c r="M92" s="34"/>
      <c r="N92" s="35"/>
    </row>
    <row r="93" spans="1:14" ht="15.75" thickBot="1">
      <c r="A93" t="s">
        <v>2114</v>
      </c>
      <c r="B93" s="759" t="s">
        <v>2113</v>
      </c>
      <c r="C93" s="760"/>
      <c r="D93" s="760"/>
      <c r="E93" s="760"/>
      <c r="F93" s="760"/>
      <c r="G93" s="760"/>
      <c r="H93" s="760"/>
      <c r="I93" s="760"/>
      <c r="J93" s="760"/>
      <c r="K93" s="760"/>
      <c r="L93" s="760"/>
      <c r="M93" s="761"/>
      <c r="N93" s="166">
        <f>N83+N91</f>
        <v>297983.42144997837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3" t="s">
        <v>2097</v>
      </c>
      <c r="C103" s="204"/>
      <c r="D103" s="204"/>
      <c r="E103" s="204"/>
      <c r="F103" s="204"/>
      <c r="G103" s="204"/>
      <c r="H103" s="204"/>
      <c r="I103" s="204"/>
      <c r="J103" s="204"/>
      <c r="K103" s="204"/>
      <c r="L103" s="204"/>
      <c r="M103" s="204"/>
      <c r="N103" s="205"/>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c r="B106" s="206"/>
      <c r="C106" s="207"/>
      <c r="D106" s="207"/>
      <c r="E106" s="207"/>
      <c r="F106" s="207"/>
      <c r="G106" s="207"/>
      <c r="H106" s="207"/>
      <c r="I106" s="207"/>
      <c r="J106" s="207"/>
      <c r="K106" s="207"/>
      <c r="L106" s="207"/>
      <c r="M106" s="207"/>
      <c r="N106" s="208"/>
    </row>
    <row r="107" spans="2:14" ht="15.75" thickBot="1">
      <c r="B107" s="209"/>
      <c r="C107" s="210"/>
      <c r="D107" s="210"/>
      <c r="E107" s="210"/>
      <c r="F107" s="210"/>
      <c r="G107" s="210"/>
      <c r="H107" s="210"/>
      <c r="I107" s="210"/>
      <c r="J107" s="210"/>
      <c r="K107" s="210"/>
      <c r="L107" s="210"/>
      <c r="M107" s="210"/>
      <c r="N107" s="211"/>
    </row>
    <row r="108" spans="2:14">
      <c r="B108" s="212"/>
      <c r="C108" s="213"/>
      <c r="D108" s="213"/>
      <c r="E108" s="213"/>
      <c r="F108" s="213"/>
      <c r="G108" s="213"/>
      <c r="H108" s="213"/>
      <c r="I108" s="213"/>
      <c r="J108" s="213"/>
      <c r="K108" s="213"/>
      <c r="L108" s="213"/>
      <c r="M108" s="213"/>
      <c r="N108" s="214"/>
    </row>
    <row r="109" spans="2:14">
      <c r="B109" s="198" t="s">
        <v>2098</v>
      </c>
      <c r="C109" s="31"/>
      <c r="D109" s="31"/>
      <c r="E109" s="31"/>
      <c r="F109" s="31"/>
      <c r="G109" s="31"/>
      <c r="H109" s="31"/>
      <c r="I109" s="31"/>
      <c r="J109" s="31"/>
      <c r="K109" s="31"/>
      <c r="L109" s="31"/>
      <c r="M109" s="31"/>
      <c r="N109" s="32"/>
    </row>
    <row r="110" spans="2:14" ht="15" customHeight="1">
      <c r="B110" s="797" t="s">
        <v>2099</v>
      </c>
      <c r="C110" s="798"/>
      <c r="D110" s="798"/>
      <c r="E110" s="798"/>
      <c r="F110" s="798"/>
      <c r="G110" s="798"/>
      <c r="H110" s="798"/>
      <c r="I110" s="798"/>
      <c r="J110" s="798"/>
      <c r="K110" s="798"/>
      <c r="L110" s="798"/>
      <c r="M110" s="798"/>
      <c r="N110" s="799"/>
    </row>
    <row r="111" spans="2:14" ht="15" customHeight="1">
      <c r="B111" s="797"/>
      <c r="C111" s="798"/>
      <c r="D111" s="798"/>
      <c r="E111" s="798"/>
      <c r="F111" s="798"/>
      <c r="G111" s="798"/>
      <c r="H111" s="798"/>
      <c r="I111" s="798"/>
      <c r="J111" s="798"/>
      <c r="K111" s="798"/>
      <c r="L111" s="798"/>
      <c r="M111" s="798"/>
      <c r="N111" s="799"/>
    </row>
    <row r="112" spans="2:14" ht="30" customHeight="1">
      <c r="B112" s="800" t="s">
        <v>2100</v>
      </c>
      <c r="C112" s="801"/>
      <c r="D112" s="801"/>
      <c r="E112" s="801"/>
      <c r="F112" s="801"/>
      <c r="G112" s="801"/>
      <c r="H112" s="801"/>
      <c r="I112" s="801"/>
      <c r="J112" s="801"/>
      <c r="K112" s="801"/>
      <c r="L112" s="801"/>
      <c r="M112" s="801"/>
      <c r="N112" s="802"/>
    </row>
    <row r="113" spans="2:14">
      <c r="B113" s="800"/>
      <c r="C113" s="801"/>
      <c r="D113" s="801"/>
      <c r="E113" s="801"/>
      <c r="F113" s="801"/>
      <c r="G113" s="801"/>
      <c r="H113" s="801"/>
      <c r="I113" s="801"/>
      <c r="J113" s="801"/>
      <c r="K113" s="801"/>
      <c r="L113" s="801"/>
      <c r="M113" s="801"/>
      <c r="N113" s="802"/>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286"/>
      <c r="C116" s="287"/>
      <c r="D116" s="287"/>
      <c r="E116" s="287"/>
      <c r="F116" s="287"/>
      <c r="G116" s="287"/>
      <c r="H116" s="287"/>
      <c r="I116" s="287"/>
      <c r="J116" s="287"/>
      <c r="K116" s="287"/>
      <c r="L116" s="287"/>
      <c r="M116" s="287"/>
      <c r="N116" s="288"/>
    </row>
    <row r="117" spans="2:14">
      <c r="B117" s="198"/>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736"/>
      <c r="K123" s="736"/>
      <c r="L123" s="736"/>
      <c r="M123" s="736"/>
      <c r="N123" s="737"/>
    </row>
    <row r="124" spans="2:14" ht="15.75" thickBot="1">
      <c r="B124" s="216" t="s">
        <v>2103</v>
      </c>
      <c r="C124" s="343"/>
      <c r="D124" s="343"/>
      <c r="E124" s="57"/>
      <c r="F124" s="57"/>
      <c r="G124" s="57"/>
      <c r="H124" s="57"/>
      <c r="I124" s="57"/>
      <c r="J124" s="738"/>
      <c r="K124" s="738"/>
      <c r="L124" s="738"/>
      <c r="M124" s="738"/>
      <c r="N124"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463</v>
      </c>
      <c r="C31" s="81" t="s">
        <v>2250</v>
      </c>
      <c r="D31" s="82"/>
      <c r="E31" s="82"/>
      <c r="F31" s="82"/>
      <c r="G31" s="82"/>
      <c r="H31" s="82"/>
      <c r="I31" s="82"/>
      <c r="J31" s="82"/>
      <c r="K31" s="394"/>
      <c r="L31" s="261" t="s">
        <v>32</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1067</v>
      </c>
      <c r="B36" s="772" t="str">
        <f>VLOOKUP(A36,EQUIPOS!A6:D154,3,FALSE)</f>
        <v>Vibrador de concreto, Motor de 3 hp a 18.000 rpm Mangueras de 4 mt</v>
      </c>
      <c r="C36" s="773"/>
      <c r="D36" s="773"/>
      <c r="E36" s="773"/>
      <c r="F36" s="773"/>
      <c r="G36" s="773"/>
      <c r="H36" s="774"/>
      <c r="I36" s="222"/>
      <c r="J36" s="223"/>
      <c r="K36" s="224">
        <f>VLOOKUP(A36,EQUIPOS!A6:D163,4,FALSE)</f>
        <v>6671.1228334732732</v>
      </c>
      <c r="L36" s="225"/>
      <c r="M36" s="291">
        <v>1</v>
      </c>
      <c r="N36" s="227">
        <f>K36/M36</f>
        <v>6671.1228334732732</v>
      </c>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0.02</v>
      </c>
      <c r="N41" s="295">
        <f>N78*M41</f>
        <v>1732.1042859671059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8403.2271194403784</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1086</v>
      </c>
      <c r="B48" s="43" t="str">
        <f>VLOOKUP(A48,MATERIALES!A5:D373,3,FALSE)</f>
        <v>Acero PDR-60</v>
      </c>
      <c r="C48" s="236"/>
      <c r="D48" s="236"/>
      <c r="E48" s="236"/>
      <c r="F48" s="236"/>
      <c r="G48" s="236"/>
      <c r="H48" s="236"/>
      <c r="I48" s="236"/>
      <c r="J48" s="266" t="str">
        <f>VLOOKUP(A48,MATERIALES!A4:D640,2,FALSE)</f>
        <v>kg</v>
      </c>
      <c r="K48" s="237">
        <v>34.112000000000002</v>
      </c>
      <c r="L48" s="222"/>
      <c r="M48" s="352">
        <f>VLOOKUP(A48,MATERIALES!A5:D396,4,FALSE)</f>
        <v>3713.4124761898465</v>
      </c>
      <c r="N48" s="227">
        <f>K48*M48</f>
        <v>126671.92638778806</v>
      </c>
    </row>
    <row r="49" spans="1:14">
      <c r="A49" s="108" t="s">
        <v>1623</v>
      </c>
      <c r="B49" s="43" t="str">
        <f>VLOOKUP(A49,MATERIALES!A6:D373,3,FALSE)</f>
        <v>Pintura anticorrosiva</v>
      </c>
      <c r="C49" s="371"/>
      <c r="D49" s="371"/>
      <c r="E49" s="371"/>
      <c r="F49" s="371"/>
      <c r="G49" s="371"/>
      <c r="H49" s="371"/>
      <c r="I49" s="371"/>
      <c r="J49" s="267" t="str">
        <f>VLOOKUP(A49,MATERIALES!A5:D641,2,FALSE)</f>
        <v>gal</v>
      </c>
      <c r="K49" s="347">
        <v>0.15</v>
      </c>
      <c r="L49" s="367"/>
      <c r="M49" s="352">
        <f>VLOOKUP(A49,MATERIALES!A6:D397,4,FALSE)</f>
        <v>50263.635339028828</v>
      </c>
      <c r="N49" s="227">
        <f>K49*M49</f>
        <v>7539.5453008543236</v>
      </c>
    </row>
    <row r="50" spans="1:14">
      <c r="A50" s="108" t="s">
        <v>1280</v>
      </c>
      <c r="B50" s="43" t="str">
        <f>VLOOKUP(A50,MATERIALES!A6:D373,3,FALSE)</f>
        <v>Concreto Resistencia  21 (Mpa)</v>
      </c>
      <c r="C50" s="371"/>
      <c r="D50" s="371"/>
      <c r="E50" s="371"/>
      <c r="F50" s="371"/>
      <c r="G50" s="371"/>
      <c r="H50" s="371"/>
      <c r="I50" s="371"/>
      <c r="J50" s="267" t="str">
        <f>VLOOKUP(A50,MATERIALES!A6:D642,2,FALSE)</f>
        <v>m3</v>
      </c>
      <c r="K50" s="347">
        <v>0.126</v>
      </c>
      <c r="L50" s="367"/>
      <c r="M50" s="352">
        <f>VLOOKUP(A50,MATERIALES!A6:D398,4,FALSE)</f>
        <v>478775.02933695097</v>
      </c>
      <c r="N50" s="227">
        <f>K50*M50</f>
        <v>60325.653696455825</v>
      </c>
    </row>
    <row r="51" spans="1:14">
      <c r="A51" s="108" t="s">
        <v>1369</v>
      </c>
      <c r="B51" s="43" t="str">
        <f>VLOOKUP(A51,MATERIALES!A6:D373,3,FALSE)</f>
        <v>Formaleta para baranda de concreto</v>
      </c>
      <c r="C51" s="371"/>
      <c r="D51" s="371"/>
      <c r="E51" s="371"/>
      <c r="F51" s="371"/>
      <c r="G51" s="371"/>
      <c r="H51" s="371"/>
      <c r="I51" s="371"/>
      <c r="J51" s="267" t="str">
        <f>VLOOKUP(A51,MATERIALES!A6:D643,2,FALSE)</f>
        <v>m</v>
      </c>
      <c r="K51" s="347">
        <v>1</v>
      </c>
      <c r="L51" s="367"/>
      <c r="M51" s="352">
        <f>VLOOKUP(A51,MATERIALES!A6:D399,4,FALSE)</f>
        <v>26049.649274085048</v>
      </c>
      <c r="N51" s="227">
        <f>K51*M51</f>
        <v>26049.649274085048</v>
      </c>
    </row>
    <row r="52" spans="1:14">
      <c r="A52" s="108"/>
      <c r="B52" s="43"/>
      <c r="C52" s="371"/>
      <c r="D52" s="371"/>
      <c r="E52" s="371"/>
      <c r="F52" s="371"/>
      <c r="G52" s="371"/>
      <c r="H52" s="371"/>
      <c r="I52" s="371"/>
      <c r="J52" s="266"/>
      <c r="K52" s="347"/>
      <c r="L52" s="367"/>
      <c r="M52" s="352"/>
      <c r="N52" s="227"/>
    </row>
    <row r="53" spans="1:14">
      <c r="A53" s="108"/>
      <c r="B53" s="43"/>
      <c r="C53" s="371"/>
      <c r="D53" s="371"/>
      <c r="E53" s="371"/>
      <c r="F53" s="371"/>
      <c r="G53" s="371"/>
      <c r="H53" s="371"/>
      <c r="I53" s="371"/>
      <c r="J53" s="266"/>
      <c r="K53" s="347"/>
      <c r="L53" s="367"/>
      <c r="M53" s="352"/>
      <c r="N53" s="227"/>
    </row>
    <row r="54" spans="1:14">
      <c r="A54" s="108"/>
      <c r="B54" s="43"/>
      <c r="C54" s="371"/>
      <c r="D54" s="371"/>
      <c r="E54" s="371"/>
      <c r="F54" s="371"/>
      <c r="G54" s="371"/>
      <c r="H54" s="371"/>
      <c r="I54" s="371"/>
      <c r="J54" s="266"/>
      <c r="K54" s="347"/>
      <c r="L54" s="367"/>
      <c r="M54" s="352"/>
      <c r="N54" s="227"/>
    </row>
    <row r="55" spans="1:14" ht="15.75" thickBot="1">
      <c r="B55" s="43"/>
      <c r="C55" s="265"/>
      <c r="D55" s="265"/>
      <c r="E55" s="265"/>
      <c r="F55" s="265"/>
      <c r="G55" s="265"/>
      <c r="H55" s="265"/>
      <c r="I55" s="265"/>
      <c r="J55" s="381"/>
      <c r="K55" s="124"/>
      <c r="L55" s="280"/>
      <c r="M55" s="352"/>
      <c r="N55" s="227"/>
    </row>
    <row r="56" spans="1:14" ht="15.75" thickBot="1">
      <c r="B56" s="759" t="s">
        <v>2072</v>
      </c>
      <c r="C56" s="760"/>
      <c r="D56" s="760"/>
      <c r="E56" s="760"/>
      <c r="F56" s="760"/>
      <c r="G56" s="760"/>
      <c r="H56" s="760"/>
      <c r="I56" s="760"/>
      <c r="J56" s="760"/>
      <c r="K56" s="760"/>
      <c r="L56" s="760"/>
      <c r="M56" s="761"/>
      <c r="N56" s="344">
        <f>SUM(N48:N55)</f>
        <v>220586.77465918323</v>
      </c>
    </row>
    <row r="57" spans="1:14">
      <c r="B57" s="33"/>
      <c r="C57" s="34"/>
      <c r="D57" s="34"/>
      <c r="E57" s="34"/>
      <c r="F57" s="34"/>
      <c r="G57" s="34"/>
      <c r="H57" s="34"/>
      <c r="I57" s="34"/>
      <c r="J57" s="34"/>
      <c r="K57" s="34"/>
      <c r="L57" s="34"/>
      <c r="M57" s="34"/>
      <c r="N57" s="35"/>
    </row>
    <row r="58" spans="1:14">
      <c r="B58" s="64" t="s">
        <v>2075</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268" t="s">
        <v>2076</v>
      </c>
      <c r="C60" s="269"/>
      <c r="D60" s="269"/>
      <c r="E60" s="269"/>
      <c r="F60" s="269"/>
      <c r="G60" s="269"/>
      <c r="H60" s="73" t="s">
        <v>2065</v>
      </c>
      <c r="I60" s="74" t="s">
        <v>2077</v>
      </c>
      <c r="J60" s="75" t="s">
        <v>2106</v>
      </c>
      <c r="K60" s="73" t="s">
        <v>2107</v>
      </c>
      <c r="L60" s="762" t="s">
        <v>2080</v>
      </c>
      <c r="M60" s="735"/>
      <c r="N60" s="76" t="s">
        <v>2071</v>
      </c>
    </row>
    <row r="61" spans="1:14">
      <c r="A61" t="s">
        <v>1846</v>
      </c>
      <c r="B61" s="46" t="str">
        <f>VLOOKUP(A61,TRANSPORTE!A3:D117,3,FALSE)</f>
        <v>Transporte de concreto</v>
      </c>
      <c r="C61" s="272"/>
      <c r="D61" s="272"/>
      <c r="E61" s="272"/>
      <c r="F61" s="272"/>
      <c r="G61" s="272"/>
      <c r="H61" s="266" t="s">
        <v>1038</v>
      </c>
      <c r="I61" s="234">
        <v>0.126</v>
      </c>
      <c r="J61" s="241">
        <v>1</v>
      </c>
      <c r="K61" s="234">
        <f>I61*J61</f>
        <v>0.126</v>
      </c>
      <c r="L61" s="763">
        <f>VLOOKUP(A61,TRANSPORTE!A3:D117,4,FALSE)</f>
        <v>1355.0479121462611</v>
      </c>
      <c r="M61" s="764"/>
      <c r="N61" s="242">
        <f>K61*L61</f>
        <v>170.7360369304289</v>
      </c>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66"/>
      <c r="I64" s="234"/>
      <c r="J64" s="241"/>
      <c r="K64" s="234"/>
      <c r="L64" s="763"/>
      <c r="M64" s="764"/>
      <c r="N64" s="242"/>
    </row>
    <row r="65" spans="1:15">
      <c r="B65" s="46"/>
      <c r="C65" s="47"/>
      <c r="D65" s="47"/>
      <c r="E65" s="47"/>
      <c r="F65" s="47"/>
      <c r="G65" s="47"/>
      <c r="H65" s="243"/>
      <c r="I65" s="234"/>
      <c r="J65" s="234"/>
      <c r="K65" s="234"/>
      <c r="L65" s="244"/>
      <c r="M65" s="245"/>
      <c r="N65" s="246"/>
    </row>
    <row r="66" spans="1:15" ht="15.75" thickBot="1">
      <c r="B66" s="264"/>
      <c r="C66" s="265"/>
      <c r="D66" s="265"/>
      <c r="E66" s="265"/>
      <c r="F66" s="265"/>
      <c r="G66" s="265"/>
      <c r="H66" s="48"/>
      <c r="I66" s="124"/>
      <c r="J66" s="124"/>
      <c r="K66" s="124"/>
      <c r="L66" s="748"/>
      <c r="M66" s="749"/>
      <c r="N66" s="125"/>
    </row>
    <row r="67" spans="1:15" ht="15.75" thickBot="1">
      <c r="B67" s="765" t="s">
        <v>2072</v>
      </c>
      <c r="C67" s="766"/>
      <c r="D67" s="766"/>
      <c r="E67" s="766"/>
      <c r="F67" s="766"/>
      <c r="G67" s="766"/>
      <c r="H67" s="766"/>
      <c r="I67" s="766"/>
      <c r="J67" s="766"/>
      <c r="K67" s="766"/>
      <c r="L67" s="766"/>
      <c r="M67" s="767"/>
      <c r="N67" s="104">
        <f>N61+N62+N63+N64+N65</f>
        <v>170.7360369304289</v>
      </c>
    </row>
    <row r="68" spans="1:15">
      <c r="B68" s="33"/>
      <c r="C68" s="34"/>
      <c r="D68" s="34"/>
      <c r="E68" s="34"/>
      <c r="F68" s="34"/>
      <c r="G68" s="34"/>
      <c r="H68" s="34"/>
      <c r="I68" s="34"/>
      <c r="J68" s="34"/>
      <c r="K68" s="34"/>
      <c r="L68" s="34"/>
      <c r="M68" s="34"/>
      <c r="N68" s="35"/>
    </row>
    <row r="69" spans="1:15">
      <c r="B69" s="64" t="s">
        <v>2081</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785" t="s">
        <v>2108</v>
      </c>
      <c r="C71" s="786"/>
      <c r="D71" s="786"/>
      <c r="E71" s="786"/>
      <c r="F71" s="786"/>
      <c r="G71" s="786"/>
      <c r="H71" s="786"/>
      <c r="I71" s="73" t="s">
        <v>2082</v>
      </c>
      <c r="J71" s="75" t="s">
        <v>2109</v>
      </c>
      <c r="K71" s="74" t="s">
        <v>2084</v>
      </c>
      <c r="L71" s="787" t="s">
        <v>2070</v>
      </c>
      <c r="M71" s="901"/>
      <c r="N71" s="98" t="s">
        <v>2071</v>
      </c>
    </row>
    <row r="72" spans="1:15">
      <c r="A72" s="141" t="s">
        <v>708</v>
      </c>
      <c r="B72" s="49" t="str">
        <f>VLOOKUP(A72,'MANO DE OBRA'!A8:D68,3,FALSE)</f>
        <v>Obrero (3)</v>
      </c>
      <c r="C72" s="47"/>
      <c r="D72" s="47"/>
      <c r="E72" s="47"/>
      <c r="F72" s="47"/>
      <c r="G72" s="47"/>
      <c r="H72" s="47"/>
      <c r="I72" s="247">
        <f>K72/J72*100</f>
        <v>101498.09999999999</v>
      </c>
      <c r="J72" s="248">
        <v>185</v>
      </c>
      <c r="K72" s="249">
        <f>VLOOKUP(A72,'MANO DE OBRA'!A8:D99,4,FALSE)</f>
        <v>187771.48499999999</v>
      </c>
      <c r="L72" s="50"/>
      <c r="M72" s="377">
        <v>3.4</v>
      </c>
      <c r="N72" s="345">
        <f>K72/M72</f>
        <v>55226.907352941176</v>
      </c>
      <c r="O72" s="106"/>
    </row>
    <row r="73" spans="1:15">
      <c r="A73" s="141" t="s">
        <v>728</v>
      </c>
      <c r="B73" s="49" t="str">
        <f>VLOOKUP(A73,'MANO DE OBRA'!A8:D69,3,FALSE)</f>
        <v>Oficial</v>
      </c>
      <c r="C73" s="47"/>
      <c r="D73" s="47"/>
      <c r="E73" s="47"/>
      <c r="F73" s="47"/>
      <c r="G73" s="47"/>
      <c r="H73" s="47"/>
      <c r="I73" s="247">
        <f>K73/J73*100</f>
        <v>57668.23979157189</v>
      </c>
      <c r="J73" s="248">
        <v>185</v>
      </c>
      <c r="K73" s="249">
        <f>VLOOKUP(A73,'MANO DE OBRA'!A8:D100,4,FALSE)</f>
        <v>106686.24361440798</v>
      </c>
      <c r="L73" s="50"/>
      <c r="M73" s="380">
        <v>3.4</v>
      </c>
      <c r="N73" s="345">
        <f>K73/M73</f>
        <v>31378.306945414115</v>
      </c>
    </row>
    <row r="74" spans="1:15">
      <c r="B74" s="49"/>
      <c r="C74" s="47"/>
      <c r="D74" s="47"/>
      <c r="E74" s="47"/>
      <c r="F74" s="47"/>
      <c r="G74" s="47"/>
      <c r="H74" s="47"/>
      <c r="I74" s="247"/>
      <c r="J74" s="248"/>
      <c r="K74" s="249"/>
      <c r="L74" s="50"/>
      <c r="M74" s="378"/>
      <c r="N74" s="345"/>
    </row>
    <row r="75" spans="1:15">
      <c r="B75" s="49"/>
      <c r="C75" s="47"/>
      <c r="D75" s="47"/>
      <c r="E75" s="47"/>
      <c r="F75" s="47"/>
      <c r="G75" s="47"/>
      <c r="H75" s="47"/>
      <c r="I75" s="234"/>
      <c r="J75" s="252"/>
      <c r="K75" s="253"/>
      <c r="L75" s="273"/>
      <c r="M75" s="255"/>
      <c r="N75" s="251"/>
    </row>
    <row r="76" spans="1:15">
      <c r="B76" s="49"/>
      <c r="C76" s="47"/>
      <c r="D76" s="47"/>
      <c r="E76" s="47"/>
      <c r="F76" s="47"/>
      <c r="G76" s="47"/>
      <c r="H76" s="47"/>
      <c r="I76" s="234"/>
      <c r="J76" s="252"/>
      <c r="K76" s="253"/>
      <c r="L76" s="273"/>
      <c r="M76" s="255"/>
      <c r="N76" s="251"/>
    </row>
    <row r="77" spans="1:15" ht="15.75" thickBot="1">
      <c r="B77" s="746"/>
      <c r="C77" s="747"/>
      <c r="D77" s="747"/>
      <c r="E77" s="747"/>
      <c r="F77" s="747"/>
      <c r="G77" s="747"/>
      <c r="H77" s="747"/>
      <c r="I77" s="124"/>
      <c r="J77" s="124"/>
      <c r="K77" s="124"/>
      <c r="L77" s="847"/>
      <c r="M77" s="847"/>
      <c r="N77" s="45"/>
    </row>
    <row r="78" spans="1:15" ht="15.75" thickBot="1">
      <c r="B78" s="765" t="s">
        <v>2072</v>
      </c>
      <c r="C78" s="766"/>
      <c r="D78" s="766"/>
      <c r="E78" s="766"/>
      <c r="F78" s="766"/>
      <c r="G78" s="766"/>
      <c r="H78" s="766"/>
      <c r="I78" s="766"/>
      <c r="J78" s="766"/>
      <c r="K78" s="766"/>
      <c r="L78" s="766"/>
      <c r="M78" s="767"/>
      <c r="N78" s="256">
        <f>SUM(N72:N77)</f>
        <v>86605.214298355291</v>
      </c>
    </row>
    <row r="79" spans="1:15" ht="15.75" thickBot="1">
      <c r="B79" s="33"/>
      <c r="C79" s="34"/>
      <c r="D79" s="34"/>
      <c r="E79" s="34"/>
      <c r="F79" s="34"/>
      <c r="G79" s="34"/>
      <c r="H79" s="34"/>
      <c r="I79" s="34"/>
      <c r="J79" s="34"/>
      <c r="K79" s="34"/>
      <c r="L79" s="34"/>
      <c r="M79" s="34"/>
      <c r="N79" s="35"/>
    </row>
    <row r="80" spans="1:15" ht="15.75" thickBot="1">
      <c r="B80" s="759" t="s">
        <v>2085</v>
      </c>
      <c r="C80" s="760"/>
      <c r="D80" s="760"/>
      <c r="E80" s="760"/>
      <c r="F80" s="760"/>
      <c r="G80" s="760"/>
      <c r="H80" s="760"/>
      <c r="I80" s="760"/>
      <c r="J80" s="760"/>
      <c r="K80" s="760"/>
      <c r="L80" s="760"/>
      <c r="M80" s="761"/>
      <c r="N80" s="99">
        <f>N43+N56+N67+N78</f>
        <v>315765.95211390936</v>
      </c>
    </row>
    <row r="81" spans="1:14">
      <c r="B81" s="33"/>
      <c r="C81" s="34"/>
      <c r="D81" s="34"/>
      <c r="E81" s="34"/>
      <c r="F81" s="34"/>
      <c r="G81" s="34"/>
      <c r="H81" s="34"/>
      <c r="I81" s="34"/>
      <c r="J81" s="34"/>
      <c r="K81" s="34"/>
      <c r="L81" s="34"/>
      <c r="M81" s="34"/>
      <c r="N81" s="35"/>
    </row>
    <row r="82" spans="1:14">
      <c r="B82" s="64" t="s">
        <v>2086</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750" t="s">
        <v>2110</v>
      </c>
      <c r="C84" s="751"/>
      <c r="D84" s="751"/>
      <c r="E84" s="751"/>
      <c r="F84" s="751"/>
      <c r="G84" s="751"/>
      <c r="H84" s="751"/>
      <c r="I84" s="269"/>
      <c r="J84" s="289"/>
      <c r="K84" s="257" t="s">
        <v>2087</v>
      </c>
      <c r="L84" s="789" t="s">
        <v>2088</v>
      </c>
      <c r="M84" s="790"/>
      <c r="N84" s="258"/>
    </row>
    <row r="85" spans="1:14">
      <c r="B85" s="791" t="s">
        <v>2111</v>
      </c>
      <c r="C85" s="792"/>
      <c r="D85" s="792"/>
      <c r="E85" s="792"/>
      <c r="F85" s="792"/>
      <c r="G85" s="792"/>
      <c r="H85" s="792"/>
      <c r="I85" s="87"/>
      <c r="J85" s="88"/>
      <c r="K85" s="259">
        <v>0.2</v>
      </c>
      <c r="L85" s="793">
        <f>N80*K85</f>
        <v>63153.190422781874</v>
      </c>
      <c r="M85" s="794"/>
      <c r="N85" s="51"/>
    </row>
    <row r="86" spans="1:14">
      <c r="B86" s="89" t="s">
        <v>2090</v>
      </c>
      <c r="C86" s="90"/>
      <c r="D86" s="90"/>
      <c r="E86" s="90"/>
      <c r="F86" s="90"/>
      <c r="G86" s="90"/>
      <c r="H86" s="90"/>
      <c r="I86" s="87"/>
      <c r="J86" s="88"/>
      <c r="K86" s="259">
        <v>0.05</v>
      </c>
      <c r="L86" s="793">
        <f>N80*K86</f>
        <v>15788.297605695469</v>
      </c>
      <c r="M86" s="794"/>
      <c r="N86" s="51"/>
    </row>
    <row r="87" spans="1:14" ht="15.75" thickBot="1">
      <c r="B87" s="91" t="s">
        <v>2091</v>
      </c>
      <c r="C87" s="92"/>
      <c r="D87" s="92"/>
      <c r="E87" s="92"/>
      <c r="F87" s="92"/>
      <c r="G87" s="92"/>
      <c r="H87" s="92"/>
      <c r="I87" s="93"/>
      <c r="J87" s="94"/>
      <c r="K87" s="260">
        <v>0.05</v>
      </c>
      <c r="L87" s="795">
        <f>N80*K87</f>
        <v>15788.297605695469</v>
      </c>
      <c r="M87" s="796"/>
      <c r="N87" s="51"/>
    </row>
    <row r="88" spans="1:14" ht="15.75" thickBot="1">
      <c r="B88" s="759" t="s">
        <v>2072</v>
      </c>
      <c r="C88" s="760"/>
      <c r="D88" s="760"/>
      <c r="E88" s="760"/>
      <c r="F88" s="760"/>
      <c r="G88" s="760"/>
      <c r="H88" s="760"/>
      <c r="I88" s="760"/>
      <c r="J88" s="760"/>
      <c r="K88" s="760"/>
      <c r="L88" s="760"/>
      <c r="M88" s="761"/>
      <c r="N88" s="52">
        <f>L85+L86+L87</f>
        <v>94729.785634172804</v>
      </c>
    </row>
    <row r="89" spans="1:14" ht="15.75" thickBot="1">
      <c r="B89" s="33"/>
      <c r="C89" s="34"/>
      <c r="D89" s="34"/>
      <c r="E89" s="34"/>
      <c r="F89" s="34"/>
      <c r="G89" s="34"/>
      <c r="H89" s="34"/>
      <c r="I89" s="34"/>
      <c r="J89" s="34"/>
      <c r="K89" s="34"/>
      <c r="L89" s="34"/>
      <c r="M89" s="34"/>
      <c r="N89" s="35"/>
    </row>
    <row r="90" spans="1:14" ht="15.75" thickBot="1">
      <c r="A90" t="s">
        <v>2114</v>
      </c>
      <c r="B90" s="759" t="s">
        <v>2113</v>
      </c>
      <c r="C90" s="760"/>
      <c r="D90" s="760"/>
      <c r="E90" s="760"/>
      <c r="F90" s="760"/>
      <c r="G90" s="760"/>
      <c r="H90" s="760"/>
      <c r="I90" s="760"/>
      <c r="J90" s="760"/>
      <c r="K90" s="760"/>
      <c r="L90" s="760"/>
      <c r="M90" s="761"/>
      <c r="N90" s="166">
        <f>N80+N88</f>
        <v>410495.73774808215</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2093</v>
      </c>
      <c r="F95" s="53"/>
      <c r="G95" s="53"/>
      <c r="H95" s="53"/>
      <c r="I95" s="53"/>
      <c r="J95" s="53"/>
      <c r="K95" s="12"/>
      <c r="L95" s="12"/>
      <c r="M95" s="12"/>
      <c r="N95" s="17"/>
    </row>
    <row r="96" spans="1:14">
      <c r="B96" s="16"/>
      <c r="C96" s="12"/>
      <c r="D96" s="12"/>
      <c r="E96" s="12" t="s">
        <v>2094</v>
      </c>
      <c r="F96" s="12"/>
      <c r="G96" s="12"/>
      <c r="H96" s="12"/>
      <c r="I96" s="12"/>
      <c r="J96" s="12"/>
      <c r="K96" s="12"/>
      <c r="L96" s="12"/>
      <c r="M96" s="12"/>
      <c r="N96" s="17"/>
    </row>
    <row r="97" spans="2:14">
      <c r="B97" s="16"/>
      <c r="C97" s="12"/>
      <c r="D97" s="12"/>
      <c r="E97" s="12" t="s">
        <v>2095</v>
      </c>
      <c r="F97" s="12"/>
      <c r="G97" s="12"/>
      <c r="H97" s="12"/>
      <c r="I97" s="12"/>
      <c r="J97" s="12"/>
      <c r="K97" s="12"/>
      <c r="L97" s="12"/>
      <c r="M97" s="12"/>
      <c r="N97" s="17"/>
    </row>
    <row r="98" spans="2:14">
      <c r="B98" s="16"/>
      <c r="C98" s="12"/>
      <c r="D98" s="12"/>
      <c r="E98" s="12" t="s">
        <v>2096</v>
      </c>
      <c r="F98" s="12"/>
      <c r="G98" s="12"/>
      <c r="H98" s="12"/>
      <c r="I98" s="12"/>
      <c r="J98" s="12"/>
      <c r="K98" s="12"/>
      <c r="L98" s="12"/>
      <c r="M98" s="12"/>
      <c r="N98" s="17"/>
    </row>
    <row r="99" spans="2:14" ht="15.75" thickBot="1">
      <c r="B99" s="16"/>
      <c r="C99" s="12"/>
      <c r="D99" s="12"/>
      <c r="E99" s="12"/>
      <c r="F99" s="12" t="s">
        <v>7</v>
      </c>
      <c r="G99" s="12"/>
      <c r="H99" s="12"/>
      <c r="I99" s="12"/>
      <c r="J99" s="12"/>
      <c r="K99" s="12"/>
      <c r="L99" s="12"/>
      <c r="M99" s="12"/>
      <c r="N99" s="17"/>
    </row>
    <row r="100" spans="2:14">
      <c r="B100" s="203" t="s">
        <v>2097</v>
      </c>
      <c r="C100" s="204"/>
      <c r="D100" s="204"/>
      <c r="E100" s="204"/>
      <c r="F100" s="204"/>
      <c r="G100" s="204"/>
      <c r="H100" s="204"/>
      <c r="I100" s="204"/>
      <c r="J100" s="204"/>
      <c r="K100" s="204"/>
      <c r="L100" s="204"/>
      <c r="M100" s="204"/>
      <c r="N100" s="205"/>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c r="B103" s="206"/>
      <c r="C103" s="207"/>
      <c r="D103" s="207"/>
      <c r="E103" s="207"/>
      <c r="F103" s="207"/>
      <c r="G103" s="207"/>
      <c r="H103" s="207"/>
      <c r="I103" s="207"/>
      <c r="J103" s="207"/>
      <c r="K103" s="207"/>
      <c r="L103" s="207"/>
      <c r="M103" s="207"/>
      <c r="N103" s="208"/>
    </row>
    <row r="104" spans="2:14" ht="15.75" thickBot="1">
      <c r="B104" s="209"/>
      <c r="C104" s="210"/>
      <c r="D104" s="210"/>
      <c r="E104" s="210"/>
      <c r="F104" s="210"/>
      <c r="G104" s="210"/>
      <c r="H104" s="210"/>
      <c r="I104" s="210"/>
      <c r="J104" s="210"/>
      <c r="K104" s="210"/>
      <c r="L104" s="210"/>
      <c r="M104" s="210"/>
      <c r="N104" s="211"/>
    </row>
    <row r="105" spans="2:14">
      <c r="B105" s="212"/>
      <c r="C105" s="213"/>
      <c r="D105" s="213"/>
      <c r="E105" s="213"/>
      <c r="F105" s="213"/>
      <c r="G105" s="213"/>
      <c r="H105" s="213"/>
      <c r="I105" s="213"/>
      <c r="J105" s="213"/>
      <c r="K105" s="213"/>
      <c r="L105" s="213"/>
      <c r="M105" s="213"/>
      <c r="N105" s="214"/>
    </row>
    <row r="106" spans="2:14">
      <c r="B106" s="198" t="s">
        <v>2098</v>
      </c>
      <c r="C106" s="31"/>
      <c r="D106" s="31"/>
      <c r="E106" s="31"/>
      <c r="F106" s="31"/>
      <c r="G106" s="31"/>
      <c r="H106" s="31"/>
      <c r="I106" s="31"/>
      <c r="J106" s="31"/>
      <c r="K106" s="31"/>
      <c r="L106" s="31"/>
      <c r="M106" s="31"/>
      <c r="N106" s="32"/>
    </row>
    <row r="107" spans="2:14" ht="15" customHeight="1">
      <c r="B107" s="797" t="s">
        <v>2099</v>
      </c>
      <c r="C107" s="798"/>
      <c r="D107" s="798"/>
      <c r="E107" s="798"/>
      <c r="F107" s="798"/>
      <c r="G107" s="798"/>
      <c r="H107" s="798"/>
      <c r="I107" s="798"/>
      <c r="J107" s="798"/>
      <c r="K107" s="798"/>
      <c r="L107" s="798"/>
      <c r="M107" s="798"/>
      <c r="N107" s="799"/>
    </row>
    <row r="108" spans="2:14" ht="15" customHeight="1">
      <c r="B108" s="797"/>
      <c r="C108" s="798"/>
      <c r="D108" s="798"/>
      <c r="E108" s="798"/>
      <c r="F108" s="798"/>
      <c r="G108" s="798"/>
      <c r="H108" s="798"/>
      <c r="I108" s="798"/>
      <c r="J108" s="798"/>
      <c r="K108" s="798"/>
      <c r="L108" s="798"/>
      <c r="M108" s="798"/>
      <c r="N108" s="799"/>
    </row>
    <row r="109" spans="2:14" ht="30" customHeight="1">
      <c r="B109" s="800" t="s">
        <v>2100</v>
      </c>
      <c r="C109" s="801"/>
      <c r="D109" s="801"/>
      <c r="E109" s="801"/>
      <c r="F109" s="801"/>
      <c r="G109" s="801"/>
      <c r="H109" s="801"/>
      <c r="I109" s="801"/>
      <c r="J109" s="801"/>
      <c r="K109" s="801"/>
      <c r="L109" s="801"/>
      <c r="M109" s="801"/>
      <c r="N109" s="802"/>
    </row>
    <row r="110" spans="2:14">
      <c r="B110" s="800"/>
      <c r="C110" s="801"/>
      <c r="D110" s="801"/>
      <c r="E110" s="801"/>
      <c r="F110" s="801"/>
      <c r="G110" s="801"/>
      <c r="H110" s="801"/>
      <c r="I110" s="801"/>
      <c r="J110" s="801"/>
      <c r="K110" s="801"/>
      <c r="L110" s="801"/>
      <c r="M110" s="801"/>
      <c r="N110" s="802"/>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286"/>
      <c r="C113" s="287"/>
      <c r="D113" s="287"/>
      <c r="E113" s="287"/>
      <c r="F113" s="287"/>
      <c r="G113" s="287"/>
      <c r="H113" s="287"/>
      <c r="I113" s="287"/>
      <c r="J113" s="287"/>
      <c r="K113" s="287"/>
      <c r="L113" s="287"/>
      <c r="M113" s="287"/>
      <c r="N113" s="288"/>
    </row>
    <row r="114" spans="2:14">
      <c r="B114" s="198"/>
      <c r="C114" s="31"/>
      <c r="D114" s="31"/>
      <c r="E114" s="31"/>
      <c r="F114" s="31"/>
      <c r="G114" s="31"/>
      <c r="H114" s="31"/>
      <c r="I114" s="31"/>
      <c r="J114" s="31"/>
      <c r="K114" s="31"/>
      <c r="L114" s="31"/>
      <c r="M114" s="31"/>
      <c r="N114" s="32"/>
    </row>
    <row r="115" spans="2:14">
      <c r="B115" s="16"/>
      <c r="C115" s="12"/>
      <c r="D115" s="12"/>
      <c r="E115" s="12" t="s">
        <v>2093</v>
      </c>
      <c r="F115" s="53"/>
      <c r="G115" s="53"/>
      <c r="H115" s="12"/>
      <c r="I115" s="12"/>
      <c r="J115" s="12"/>
      <c r="K115" s="12"/>
      <c r="L115" s="12"/>
      <c r="M115" s="12"/>
      <c r="N115" s="17"/>
    </row>
    <row r="116" spans="2:14">
      <c r="B116" s="16"/>
      <c r="C116" s="12"/>
      <c r="D116" s="12"/>
      <c r="E116" s="54" t="s">
        <v>2094</v>
      </c>
      <c r="F116" s="12"/>
      <c r="G116" s="12"/>
      <c r="H116" s="54"/>
      <c r="I116" s="54"/>
      <c r="J116" s="54"/>
      <c r="K116" s="12"/>
      <c r="L116" s="12"/>
      <c r="M116" s="12"/>
      <c r="N116" s="17"/>
    </row>
    <row r="117" spans="2:14">
      <c r="B117" s="16"/>
      <c r="C117" s="12"/>
      <c r="D117" s="12"/>
      <c r="E117" s="55" t="s">
        <v>2101</v>
      </c>
      <c r="F117" s="12"/>
      <c r="G117" s="12"/>
      <c r="H117" s="55"/>
      <c r="I117" s="55"/>
      <c r="J117" s="55"/>
      <c r="K117" s="12"/>
      <c r="L117" s="12"/>
      <c r="M117" s="12"/>
      <c r="N117" s="17"/>
    </row>
    <row r="118" spans="2:14">
      <c r="B118" s="56"/>
      <c r="C118" s="31"/>
      <c r="D118" s="31"/>
      <c r="E118" s="12" t="s">
        <v>2096</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2102</v>
      </c>
      <c r="C120" s="55"/>
      <c r="D120" s="55"/>
      <c r="E120" s="12"/>
      <c r="F120" s="12"/>
      <c r="G120" s="12"/>
      <c r="H120" s="12"/>
      <c r="I120" s="12"/>
      <c r="J120" s="736"/>
      <c r="K120" s="736"/>
      <c r="L120" s="736"/>
      <c r="M120" s="736"/>
      <c r="N120" s="737"/>
    </row>
    <row r="121" spans="2:14" ht="15.75" thickBot="1">
      <c r="B121" s="216" t="s">
        <v>2103</v>
      </c>
      <c r="C121" s="343"/>
      <c r="D121" s="343"/>
      <c r="E121" s="57"/>
      <c r="F121" s="57"/>
      <c r="G121" s="57"/>
      <c r="H121" s="57"/>
      <c r="I121" s="57"/>
      <c r="J121" s="738"/>
      <c r="K121" s="738"/>
      <c r="L121" s="738"/>
      <c r="M121" s="738"/>
      <c r="N121"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topLeftCell="A10"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465</v>
      </c>
      <c r="C31" s="81" t="s">
        <v>2251</v>
      </c>
      <c r="D31" s="82"/>
      <c r="E31" s="82"/>
      <c r="F31" s="82"/>
      <c r="G31" s="82"/>
      <c r="H31" s="82"/>
      <c r="I31" s="82"/>
      <c r="J31" s="82"/>
      <c r="K31" s="394"/>
      <c r="L31" s="261" t="s">
        <v>32</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1067</v>
      </c>
      <c r="B36" s="772" t="str">
        <f>VLOOKUP(A36,EQUIPOS!A6:D154,3,FALSE)</f>
        <v>Vibrador de concreto, Motor de 3 hp a 18.000 rpm Mangueras de 4 mt</v>
      </c>
      <c r="C36" s="773"/>
      <c r="D36" s="773"/>
      <c r="E36" s="773"/>
      <c r="F36" s="773"/>
      <c r="G36" s="773"/>
      <c r="H36" s="774"/>
      <c r="I36" s="222"/>
      <c r="J36" s="223"/>
      <c r="K36" s="224">
        <f>VLOOKUP(A36,EQUIPOS!A6:D163,4,FALSE)</f>
        <v>6671.1228334732732</v>
      </c>
      <c r="L36" s="225"/>
      <c r="M36" s="291">
        <v>1</v>
      </c>
      <c r="N36" s="227">
        <f>K36/M36</f>
        <v>6671.1228334732732</v>
      </c>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0.02</v>
      </c>
      <c r="N41" s="295">
        <f>N78*M41</f>
        <v>1732.1042859671059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8403.2271194403784</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1086</v>
      </c>
      <c r="B48" s="43" t="str">
        <f>VLOOKUP(A48,MATERIALES!A5:D373,3,FALSE)</f>
        <v>Acero PDR-60</v>
      </c>
      <c r="C48" s="236"/>
      <c r="D48" s="236"/>
      <c r="E48" s="236"/>
      <c r="F48" s="236"/>
      <c r="G48" s="236"/>
      <c r="H48" s="236"/>
      <c r="I48" s="236"/>
      <c r="J48" s="266" t="str">
        <f>VLOOKUP(A48,MATERIALES!A4:D640,2,FALSE)</f>
        <v>kg</v>
      </c>
      <c r="K48" s="237">
        <v>34.112000000000002</v>
      </c>
      <c r="L48" s="222"/>
      <c r="M48" s="352">
        <f>VLOOKUP(A48,MATERIALES!A5:D396,4,FALSE)</f>
        <v>3713.4124761898465</v>
      </c>
      <c r="N48" s="227">
        <f>K48*M48</f>
        <v>126671.92638778806</v>
      </c>
    </row>
    <row r="49" spans="1:14">
      <c r="A49" s="108" t="s">
        <v>1623</v>
      </c>
      <c r="B49" s="43" t="str">
        <f>VLOOKUP(A49,MATERIALES!A6:D373,3,FALSE)</f>
        <v>Pintura anticorrosiva</v>
      </c>
      <c r="C49" s="371"/>
      <c r="D49" s="371"/>
      <c r="E49" s="371"/>
      <c r="F49" s="371"/>
      <c r="G49" s="371"/>
      <c r="H49" s="371"/>
      <c r="I49" s="371"/>
      <c r="J49" s="267" t="str">
        <f>VLOOKUP(A49,MATERIALES!A5:D641,2,FALSE)</f>
        <v>gal</v>
      </c>
      <c r="K49" s="347">
        <v>0.15</v>
      </c>
      <c r="L49" s="367"/>
      <c r="M49" s="352">
        <f>VLOOKUP(A49,MATERIALES!A6:D397,4,FALSE)</f>
        <v>50263.635339028828</v>
      </c>
      <c r="N49" s="227">
        <f>K49*M49</f>
        <v>7539.5453008543236</v>
      </c>
    </row>
    <row r="50" spans="1:14">
      <c r="A50" s="108" t="s">
        <v>1282</v>
      </c>
      <c r="B50" s="43" t="str">
        <f>VLOOKUP(A50,MATERIALES!A6:D373,3,FALSE)</f>
        <v>Concreto Resistencia  28 (Mpa)</v>
      </c>
      <c r="C50" s="371"/>
      <c r="D50" s="371"/>
      <c r="E50" s="371"/>
      <c r="F50" s="371"/>
      <c r="G50" s="371"/>
      <c r="H50" s="371"/>
      <c r="I50" s="371"/>
      <c r="J50" s="267" t="str">
        <f>VLOOKUP(A50,MATERIALES!A6:D642,2,FALSE)</f>
        <v>m3</v>
      </c>
      <c r="K50" s="347">
        <v>0.126</v>
      </c>
      <c r="L50" s="367"/>
      <c r="M50" s="352">
        <f>VLOOKUP(A50,MATERIALES!A6:D398,4,FALSE)</f>
        <v>525994.1937643534</v>
      </c>
      <c r="N50" s="227">
        <f>K50*M50</f>
        <v>66275.268414308535</v>
      </c>
    </row>
    <row r="51" spans="1:14">
      <c r="A51" s="108" t="s">
        <v>1369</v>
      </c>
      <c r="B51" s="43" t="str">
        <f>VLOOKUP(A51,MATERIALES!A6:D373,3,FALSE)</f>
        <v>Formaleta para baranda de concreto</v>
      </c>
      <c r="C51" s="371"/>
      <c r="D51" s="371"/>
      <c r="E51" s="371"/>
      <c r="F51" s="371"/>
      <c r="G51" s="371"/>
      <c r="H51" s="371"/>
      <c r="I51" s="371"/>
      <c r="J51" s="267" t="str">
        <f>VLOOKUP(A51,MATERIALES!A6:D643,2,FALSE)</f>
        <v>m</v>
      </c>
      <c r="K51" s="347">
        <v>1</v>
      </c>
      <c r="L51" s="367"/>
      <c r="M51" s="352">
        <f>VLOOKUP(A51,MATERIALES!A6:D399,4,FALSE)</f>
        <v>26049.649274085048</v>
      </c>
      <c r="N51" s="227">
        <f>K51*M51</f>
        <v>26049.649274085048</v>
      </c>
    </row>
    <row r="52" spans="1:14">
      <c r="A52" s="108"/>
      <c r="B52" s="43"/>
      <c r="C52" s="371"/>
      <c r="D52" s="371"/>
      <c r="E52" s="371"/>
      <c r="F52" s="371"/>
      <c r="G52" s="371"/>
      <c r="H52" s="371"/>
      <c r="I52" s="371"/>
      <c r="J52" s="266"/>
      <c r="K52" s="347"/>
      <c r="L52" s="367"/>
      <c r="M52" s="352"/>
      <c r="N52" s="227"/>
    </row>
    <row r="53" spans="1:14">
      <c r="A53" s="108"/>
      <c r="B53" s="43"/>
      <c r="C53" s="371"/>
      <c r="D53" s="371"/>
      <c r="E53" s="371"/>
      <c r="F53" s="371"/>
      <c r="G53" s="371"/>
      <c r="H53" s="371"/>
      <c r="I53" s="371"/>
      <c r="J53" s="266"/>
      <c r="K53" s="347"/>
      <c r="L53" s="367"/>
      <c r="M53" s="352"/>
      <c r="N53" s="227"/>
    </row>
    <row r="54" spans="1:14">
      <c r="A54" s="108"/>
      <c r="B54" s="43"/>
      <c r="C54" s="371"/>
      <c r="D54" s="371"/>
      <c r="E54" s="371"/>
      <c r="F54" s="371"/>
      <c r="G54" s="371"/>
      <c r="H54" s="371"/>
      <c r="I54" s="371"/>
      <c r="J54" s="266"/>
      <c r="K54" s="347"/>
      <c r="L54" s="367"/>
      <c r="M54" s="352"/>
      <c r="N54" s="227"/>
    </row>
    <row r="55" spans="1:14" ht="15.75" thickBot="1">
      <c r="B55" s="43"/>
      <c r="C55" s="265"/>
      <c r="D55" s="265"/>
      <c r="E55" s="265"/>
      <c r="F55" s="265"/>
      <c r="G55" s="265"/>
      <c r="H55" s="265"/>
      <c r="I55" s="265"/>
      <c r="J55" s="381"/>
      <c r="K55" s="124"/>
      <c r="L55" s="280"/>
      <c r="M55" s="352"/>
      <c r="N55" s="227"/>
    </row>
    <row r="56" spans="1:14" ht="15.75" thickBot="1">
      <c r="B56" s="759" t="s">
        <v>2072</v>
      </c>
      <c r="C56" s="760"/>
      <c r="D56" s="760"/>
      <c r="E56" s="760"/>
      <c r="F56" s="760"/>
      <c r="G56" s="760"/>
      <c r="H56" s="760"/>
      <c r="I56" s="760"/>
      <c r="J56" s="760"/>
      <c r="K56" s="760"/>
      <c r="L56" s="760"/>
      <c r="M56" s="761"/>
      <c r="N56" s="344">
        <f>SUM(N48:N55)</f>
        <v>226536.38937703593</v>
      </c>
    </row>
    <row r="57" spans="1:14">
      <c r="B57" s="33"/>
      <c r="C57" s="34"/>
      <c r="D57" s="34"/>
      <c r="E57" s="34"/>
      <c r="F57" s="34"/>
      <c r="G57" s="34"/>
      <c r="H57" s="34"/>
      <c r="I57" s="34"/>
      <c r="J57" s="34"/>
      <c r="K57" s="34"/>
      <c r="L57" s="34"/>
      <c r="M57" s="34"/>
      <c r="N57" s="35"/>
    </row>
    <row r="58" spans="1:14">
      <c r="B58" s="64" t="s">
        <v>2075</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268" t="s">
        <v>2076</v>
      </c>
      <c r="C60" s="269"/>
      <c r="D60" s="269"/>
      <c r="E60" s="269"/>
      <c r="F60" s="269"/>
      <c r="G60" s="269"/>
      <c r="H60" s="73" t="s">
        <v>2065</v>
      </c>
      <c r="I60" s="74" t="s">
        <v>2077</v>
      </c>
      <c r="J60" s="75" t="s">
        <v>2106</v>
      </c>
      <c r="K60" s="73" t="s">
        <v>2107</v>
      </c>
      <c r="L60" s="762" t="s">
        <v>2080</v>
      </c>
      <c r="M60" s="735"/>
      <c r="N60" s="76" t="s">
        <v>2071</v>
      </c>
    </row>
    <row r="61" spans="1:14">
      <c r="A61" t="s">
        <v>1846</v>
      </c>
      <c r="B61" s="46" t="str">
        <f>VLOOKUP(A61,TRANSPORTE!A3:D117,3,FALSE)</f>
        <v>Transporte de concreto</v>
      </c>
      <c r="C61" s="272"/>
      <c r="D61" s="272"/>
      <c r="E61" s="272"/>
      <c r="F61" s="272"/>
      <c r="G61" s="272"/>
      <c r="H61" s="266" t="s">
        <v>1038</v>
      </c>
      <c r="I61" s="363">
        <v>0.126</v>
      </c>
      <c r="J61" s="241">
        <v>1</v>
      </c>
      <c r="K61" s="363">
        <f>I61*J61</f>
        <v>0.126</v>
      </c>
      <c r="L61" s="763">
        <f>VLOOKUP(A61,TRANSPORTE!A3:D117,4,FALSE)</f>
        <v>1355.0479121462611</v>
      </c>
      <c r="M61" s="764"/>
      <c r="N61" s="242">
        <f>K61*L61</f>
        <v>170.7360369304289</v>
      </c>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66"/>
      <c r="I64" s="234"/>
      <c r="J64" s="241"/>
      <c r="K64" s="234"/>
      <c r="L64" s="763"/>
      <c r="M64" s="764"/>
      <c r="N64" s="242"/>
    </row>
    <row r="65" spans="1:15">
      <c r="B65" s="46"/>
      <c r="C65" s="47"/>
      <c r="D65" s="47"/>
      <c r="E65" s="47"/>
      <c r="F65" s="47"/>
      <c r="G65" s="47"/>
      <c r="H65" s="243"/>
      <c r="I65" s="234"/>
      <c r="J65" s="234"/>
      <c r="K65" s="234"/>
      <c r="L65" s="244"/>
      <c r="M65" s="245"/>
      <c r="N65" s="246"/>
    </row>
    <row r="66" spans="1:15" ht="15.75" thickBot="1">
      <c r="B66" s="264"/>
      <c r="C66" s="265"/>
      <c r="D66" s="265"/>
      <c r="E66" s="265"/>
      <c r="F66" s="265"/>
      <c r="G66" s="265"/>
      <c r="H66" s="48"/>
      <c r="I66" s="124"/>
      <c r="J66" s="124"/>
      <c r="K66" s="124"/>
      <c r="L66" s="748"/>
      <c r="M66" s="749"/>
      <c r="N66" s="125"/>
    </row>
    <row r="67" spans="1:15" ht="15.75" thickBot="1">
      <c r="B67" s="765" t="s">
        <v>2072</v>
      </c>
      <c r="C67" s="766"/>
      <c r="D67" s="766"/>
      <c r="E67" s="766"/>
      <c r="F67" s="766"/>
      <c r="G67" s="766"/>
      <c r="H67" s="766"/>
      <c r="I67" s="766"/>
      <c r="J67" s="766"/>
      <c r="K67" s="766"/>
      <c r="L67" s="766"/>
      <c r="M67" s="767"/>
      <c r="N67" s="104">
        <f>N61+N62+N63+N64+N65</f>
        <v>170.7360369304289</v>
      </c>
    </row>
    <row r="68" spans="1:15">
      <c r="B68" s="33"/>
      <c r="C68" s="34"/>
      <c r="D68" s="34"/>
      <c r="E68" s="34"/>
      <c r="F68" s="34"/>
      <c r="G68" s="34"/>
      <c r="H68" s="34"/>
      <c r="I68" s="34"/>
      <c r="J68" s="34"/>
      <c r="K68" s="34"/>
      <c r="L68" s="34"/>
      <c r="M68" s="34"/>
      <c r="N68" s="35"/>
    </row>
    <row r="69" spans="1:15">
      <c r="B69" s="64" t="s">
        <v>2081</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785" t="s">
        <v>2108</v>
      </c>
      <c r="C71" s="786"/>
      <c r="D71" s="786"/>
      <c r="E71" s="786"/>
      <c r="F71" s="786"/>
      <c r="G71" s="786"/>
      <c r="H71" s="786"/>
      <c r="I71" s="73" t="s">
        <v>2082</v>
      </c>
      <c r="J71" s="75" t="s">
        <v>2109</v>
      </c>
      <c r="K71" s="74" t="s">
        <v>2084</v>
      </c>
      <c r="L71" s="787" t="s">
        <v>2070</v>
      </c>
      <c r="M71" s="901"/>
      <c r="N71" s="98" t="s">
        <v>2071</v>
      </c>
    </row>
    <row r="72" spans="1:15">
      <c r="A72" s="141" t="s">
        <v>708</v>
      </c>
      <c r="B72" s="49" t="str">
        <f>VLOOKUP(A72,'MANO DE OBRA'!A8:D68,3,FALSE)</f>
        <v>Obrero (3)</v>
      </c>
      <c r="C72" s="47"/>
      <c r="D72" s="47"/>
      <c r="E72" s="47"/>
      <c r="F72" s="47"/>
      <c r="G72" s="47"/>
      <c r="H72" s="47"/>
      <c r="I72" s="247">
        <f>K72/J72*100</f>
        <v>101498.09999999999</v>
      </c>
      <c r="J72" s="248">
        <v>185</v>
      </c>
      <c r="K72" s="249">
        <f>VLOOKUP(A72,'MANO DE OBRA'!A8:D99,4,FALSE)</f>
        <v>187771.48499999999</v>
      </c>
      <c r="L72" s="50"/>
      <c r="M72" s="377">
        <v>3.4</v>
      </c>
      <c r="N72" s="345">
        <f>K72/M72</f>
        <v>55226.907352941176</v>
      </c>
      <c r="O72" s="106"/>
    </row>
    <row r="73" spans="1:15">
      <c r="A73" s="141" t="s">
        <v>728</v>
      </c>
      <c r="B73" s="49" t="str">
        <f>VLOOKUP(A73,'MANO DE OBRA'!A8:D69,3,FALSE)</f>
        <v>Oficial</v>
      </c>
      <c r="C73" s="47"/>
      <c r="D73" s="47"/>
      <c r="E73" s="47"/>
      <c r="F73" s="47"/>
      <c r="G73" s="47"/>
      <c r="H73" s="47"/>
      <c r="I73" s="247">
        <f>K73/J73*100</f>
        <v>57668.23979157189</v>
      </c>
      <c r="J73" s="248">
        <v>185</v>
      </c>
      <c r="K73" s="249">
        <f>VLOOKUP(A73,'MANO DE OBRA'!A8:D100,4,FALSE)</f>
        <v>106686.24361440798</v>
      </c>
      <c r="L73" s="50"/>
      <c r="M73" s="380">
        <v>3.4</v>
      </c>
      <c r="N73" s="345">
        <f>K73/M73</f>
        <v>31378.306945414115</v>
      </c>
    </row>
    <row r="74" spans="1:15">
      <c r="B74" s="49"/>
      <c r="C74" s="47"/>
      <c r="D74" s="47"/>
      <c r="E74" s="47"/>
      <c r="F74" s="47"/>
      <c r="G74" s="47"/>
      <c r="H74" s="47"/>
      <c r="I74" s="247"/>
      <c r="J74" s="248"/>
      <c r="K74" s="249"/>
      <c r="L74" s="50"/>
      <c r="M74" s="378"/>
      <c r="N74" s="345"/>
    </row>
    <row r="75" spans="1:15">
      <c r="B75" s="49"/>
      <c r="C75" s="47"/>
      <c r="D75" s="47"/>
      <c r="E75" s="47"/>
      <c r="F75" s="47"/>
      <c r="G75" s="47"/>
      <c r="H75" s="47"/>
      <c r="I75" s="234"/>
      <c r="J75" s="252"/>
      <c r="K75" s="253"/>
      <c r="L75" s="273"/>
      <c r="M75" s="255"/>
      <c r="N75" s="251"/>
    </row>
    <row r="76" spans="1:15">
      <c r="B76" s="49"/>
      <c r="C76" s="47"/>
      <c r="D76" s="47"/>
      <c r="E76" s="47"/>
      <c r="F76" s="47"/>
      <c r="G76" s="47"/>
      <c r="H76" s="47"/>
      <c r="I76" s="234"/>
      <c r="J76" s="252"/>
      <c r="K76" s="253"/>
      <c r="L76" s="273"/>
      <c r="M76" s="255"/>
      <c r="N76" s="251"/>
    </row>
    <row r="77" spans="1:15" ht="15.75" thickBot="1">
      <c r="B77" s="746"/>
      <c r="C77" s="747"/>
      <c r="D77" s="747"/>
      <c r="E77" s="747"/>
      <c r="F77" s="747"/>
      <c r="G77" s="747"/>
      <c r="H77" s="747"/>
      <c r="I77" s="124"/>
      <c r="J77" s="124"/>
      <c r="K77" s="124"/>
      <c r="L77" s="847"/>
      <c r="M77" s="847"/>
      <c r="N77" s="125"/>
    </row>
    <row r="78" spans="1:15" ht="15.75" thickBot="1">
      <c r="B78" s="765" t="s">
        <v>2072</v>
      </c>
      <c r="C78" s="766"/>
      <c r="D78" s="766"/>
      <c r="E78" s="766"/>
      <c r="F78" s="766"/>
      <c r="G78" s="766"/>
      <c r="H78" s="766"/>
      <c r="I78" s="766"/>
      <c r="J78" s="766"/>
      <c r="K78" s="766"/>
      <c r="L78" s="766"/>
      <c r="M78" s="767"/>
      <c r="N78" s="401">
        <f>SUM(N72:N77)</f>
        <v>86605.214298355291</v>
      </c>
    </row>
    <row r="79" spans="1:15" ht="15.75" thickBot="1">
      <c r="B79" s="33"/>
      <c r="C79" s="34"/>
      <c r="D79" s="34"/>
      <c r="E79" s="34"/>
      <c r="F79" s="34"/>
      <c r="G79" s="34"/>
      <c r="H79" s="34"/>
      <c r="I79" s="34"/>
      <c r="J79" s="34"/>
      <c r="K79" s="34"/>
      <c r="L79" s="34"/>
      <c r="M79" s="34"/>
      <c r="N79" s="35"/>
    </row>
    <row r="80" spans="1:15" ht="15.75" thickBot="1">
      <c r="B80" s="759" t="s">
        <v>2085</v>
      </c>
      <c r="C80" s="760"/>
      <c r="D80" s="760"/>
      <c r="E80" s="760"/>
      <c r="F80" s="760"/>
      <c r="G80" s="760"/>
      <c r="H80" s="760"/>
      <c r="I80" s="760"/>
      <c r="J80" s="760"/>
      <c r="K80" s="760"/>
      <c r="L80" s="760"/>
      <c r="M80" s="761"/>
      <c r="N80" s="99">
        <f>N43+N56+N67+N78</f>
        <v>321715.56683176203</v>
      </c>
    </row>
    <row r="81" spans="1:14">
      <c r="B81" s="33"/>
      <c r="C81" s="34"/>
      <c r="D81" s="34"/>
      <c r="E81" s="34"/>
      <c r="F81" s="34"/>
      <c r="G81" s="34"/>
      <c r="H81" s="34"/>
      <c r="I81" s="34"/>
      <c r="J81" s="34"/>
      <c r="K81" s="34"/>
      <c r="L81" s="34"/>
      <c r="M81" s="34"/>
      <c r="N81" s="35"/>
    </row>
    <row r="82" spans="1:14">
      <c r="B82" s="64" t="s">
        <v>2086</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750" t="s">
        <v>2110</v>
      </c>
      <c r="C84" s="751"/>
      <c r="D84" s="751"/>
      <c r="E84" s="751"/>
      <c r="F84" s="751"/>
      <c r="G84" s="751"/>
      <c r="H84" s="751"/>
      <c r="I84" s="269"/>
      <c r="J84" s="289"/>
      <c r="K84" s="257" t="s">
        <v>2087</v>
      </c>
      <c r="L84" s="789" t="s">
        <v>2088</v>
      </c>
      <c r="M84" s="790"/>
      <c r="N84" s="258"/>
    </row>
    <row r="85" spans="1:14">
      <c r="B85" s="791" t="s">
        <v>2111</v>
      </c>
      <c r="C85" s="792"/>
      <c r="D85" s="792"/>
      <c r="E85" s="792"/>
      <c r="F85" s="792"/>
      <c r="G85" s="792"/>
      <c r="H85" s="792"/>
      <c r="I85" s="87"/>
      <c r="J85" s="88"/>
      <c r="K85" s="259">
        <v>0.2</v>
      </c>
      <c r="L85" s="793">
        <f>N80*K85</f>
        <v>64343.113366352409</v>
      </c>
      <c r="M85" s="794"/>
      <c r="N85" s="51"/>
    </row>
    <row r="86" spans="1:14">
      <c r="B86" s="89" t="s">
        <v>2090</v>
      </c>
      <c r="C86" s="90"/>
      <c r="D86" s="90"/>
      <c r="E86" s="90"/>
      <c r="F86" s="90"/>
      <c r="G86" s="90"/>
      <c r="H86" s="90"/>
      <c r="I86" s="87"/>
      <c r="J86" s="88"/>
      <c r="K86" s="259">
        <v>0.05</v>
      </c>
      <c r="L86" s="793">
        <f>N80*K86</f>
        <v>16085.778341588102</v>
      </c>
      <c r="M86" s="794"/>
      <c r="N86" s="51"/>
    </row>
    <row r="87" spans="1:14" ht="15.75" thickBot="1">
      <c r="B87" s="91" t="s">
        <v>2091</v>
      </c>
      <c r="C87" s="92"/>
      <c r="D87" s="92"/>
      <c r="E87" s="92"/>
      <c r="F87" s="92"/>
      <c r="G87" s="92"/>
      <c r="H87" s="92"/>
      <c r="I87" s="93"/>
      <c r="J87" s="94"/>
      <c r="K87" s="260">
        <v>0.05</v>
      </c>
      <c r="L87" s="795">
        <f>N80*K87</f>
        <v>16085.778341588102</v>
      </c>
      <c r="M87" s="796"/>
      <c r="N87" s="51"/>
    </row>
    <row r="88" spans="1:14" ht="15.75" thickBot="1">
      <c r="B88" s="759" t="s">
        <v>2072</v>
      </c>
      <c r="C88" s="760"/>
      <c r="D88" s="760"/>
      <c r="E88" s="760"/>
      <c r="F88" s="760"/>
      <c r="G88" s="760"/>
      <c r="H88" s="760"/>
      <c r="I88" s="760"/>
      <c r="J88" s="760"/>
      <c r="K88" s="760"/>
      <c r="L88" s="760"/>
      <c r="M88" s="761"/>
      <c r="N88" s="52">
        <f>L85+L86+L87</f>
        <v>96514.670049528606</v>
      </c>
    </row>
    <row r="89" spans="1:14" ht="15.75" thickBot="1">
      <c r="B89" s="33"/>
      <c r="C89" s="34"/>
      <c r="D89" s="34"/>
      <c r="E89" s="34"/>
      <c r="F89" s="34"/>
      <c r="G89" s="34"/>
      <c r="H89" s="34"/>
      <c r="I89" s="34"/>
      <c r="J89" s="34"/>
      <c r="K89" s="34"/>
      <c r="L89" s="34"/>
      <c r="M89" s="34"/>
      <c r="N89" s="35"/>
    </row>
    <row r="90" spans="1:14" ht="15.75" thickBot="1">
      <c r="A90" t="s">
        <v>2114</v>
      </c>
      <c r="B90" s="759" t="s">
        <v>2113</v>
      </c>
      <c r="C90" s="760"/>
      <c r="D90" s="760"/>
      <c r="E90" s="760"/>
      <c r="F90" s="760"/>
      <c r="G90" s="760"/>
      <c r="H90" s="760"/>
      <c r="I90" s="760"/>
      <c r="J90" s="760"/>
      <c r="K90" s="760"/>
      <c r="L90" s="760"/>
      <c r="M90" s="761"/>
      <c r="N90" s="166">
        <f>N80+N88</f>
        <v>418230.23688129062</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2093</v>
      </c>
      <c r="F95" s="53"/>
      <c r="G95" s="53"/>
      <c r="H95" s="53"/>
      <c r="I95" s="53"/>
      <c r="J95" s="53"/>
      <c r="K95" s="12"/>
      <c r="L95" s="12"/>
      <c r="M95" s="12"/>
      <c r="N95" s="17"/>
    </row>
    <row r="96" spans="1:14">
      <c r="B96" s="16"/>
      <c r="C96" s="12"/>
      <c r="D96" s="12"/>
      <c r="E96" s="12" t="s">
        <v>2094</v>
      </c>
      <c r="F96" s="12"/>
      <c r="G96" s="12"/>
      <c r="H96" s="12"/>
      <c r="I96" s="12"/>
      <c r="J96" s="12"/>
      <c r="K96" s="12"/>
      <c r="L96" s="12"/>
      <c r="M96" s="12"/>
      <c r="N96" s="17"/>
    </row>
    <row r="97" spans="2:14">
      <c r="B97" s="16"/>
      <c r="C97" s="12"/>
      <c r="D97" s="12"/>
      <c r="E97" s="12" t="s">
        <v>2095</v>
      </c>
      <c r="F97" s="12"/>
      <c r="G97" s="12"/>
      <c r="H97" s="12"/>
      <c r="I97" s="12"/>
      <c r="J97" s="12"/>
      <c r="K97" s="12"/>
      <c r="L97" s="12"/>
      <c r="M97" s="12"/>
      <c r="N97" s="17"/>
    </row>
    <row r="98" spans="2:14">
      <c r="B98" s="16"/>
      <c r="C98" s="12"/>
      <c r="D98" s="12"/>
      <c r="E98" s="12" t="s">
        <v>2096</v>
      </c>
      <c r="F98" s="12"/>
      <c r="G98" s="12"/>
      <c r="H98" s="12"/>
      <c r="I98" s="12"/>
      <c r="J98" s="12"/>
      <c r="K98" s="12"/>
      <c r="L98" s="12"/>
      <c r="M98" s="12"/>
      <c r="N98" s="17"/>
    </row>
    <row r="99" spans="2:14" ht="15.75" thickBot="1">
      <c r="B99" s="16"/>
      <c r="C99" s="12"/>
      <c r="D99" s="12"/>
      <c r="E99" s="12"/>
      <c r="F99" s="12" t="s">
        <v>7</v>
      </c>
      <c r="G99" s="12"/>
      <c r="H99" s="12"/>
      <c r="I99" s="12"/>
      <c r="J99" s="12"/>
      <c r="K99" s="12"/>
      <c r="L99" s="12"/>
      <c r="M99" s="12"/>
      <c r="N99" s="17"/>
    </row>
    <row r="100" spans="2:14">
      <c r="B100" s="203" t="s">
        <v>2097</v>
      </c>
      <c r="C100" s="204"/>
      <c r="D100" s="204"/>
      <c r="E100" s="204"/>
      <c r="F100" s="204"/>
      <c r="G100" s="204"/>
      <c r="H100" s="204"/>
      <c r="I100" s="204"/>
      <c r="J100" s="204"/>
      <c r="K100" s="204"/>
      <c r="L100" s="204"/>
      <c r="M100" s="204"/>
      <c r="N100" s="205"/>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c r="B103" s="206"/>
      <c r="C103" s="207"/>
      <c r="D103" s="207"/>
      <c r="E103" s="207"/>
      <c r="F103" s="207"/>
      <c r="G103" s="207"/>
      <c r="H103" s="207"/>
      <c r="I103" s="207"/>
      <c r="J103" s="207"/>
      <c r="K103" s="207"/>
      <c r="L103" s="207"/>
      <c r="M103" s="207"/>
      <c r="N103" s="208"/>
    </row>
    <row r="104" spans="2:14" ht="15.75" thickBot="1">
      <c r="B104" s="209"/>
      <c r="C104" s="210"/>
      <c r="D104" s="210"/>
      <c r="E104" s="210"/>
      <c r="F104" s="210"/>
      <c r="G104" s="210"/>
      <c r="H104" s="210"/>
      <c r="I104" s="210"/>
      <c r="J104" s="210"/>
      <c r="K104" s="210"/>
      <c r="L104" s="210"/>
      <c r="M104" s="210"/>
      <c r="N104" s="211"/>
    </row>
    <row r="105" spans="2:14">
      <c r="B105" s="212"/>
      <c r="C105" s="213"/>
      <c r="D105" s="213"/>
      <c r="E105" s="213"/>
      <c r="F105" s="213"/>
      <c r="G105" s="213"/>
      <c r="H105" s="213"/>
      <c r="I105" s="213"/>
      <c r="J105" s="213"/>
      <c r="K105" s="213"/>
      <c r="L105" s="213"/>
      <c r="M105" s="213"/>
      <c r="N105" s="214"/>
    </row>
    <row r="106" spans="2:14">
      <c r="B106" s="198" t="s">
        <v>2098</v>
      </c>
      <c r="C106" s="31"/>
      <c r="D106" s="31"/>
      <c r="E106" s="31"/>
      <c r="F106" s="31"/>
      <c r="G106" s="31"/>
      <c r="H106" s="31"/>
      <c r="I106" s="31"/>
      <c r="J106" s="31"/>
      <c r="K106" s="31"/>
      <c r="L106" s="31"/>
      <c r="M106" s="31"/>
      <c r="N106" s="32"/>
    </row>
    <row r="107" spans="2:14" ht="15" customHeight="1">
      <c r="B107" s="797" t="s">
        <v>2099</v>
      </c>
      <c r="C107" s="798"/>
      <c r="D107" s="798"/>
      <c r="E107" s="798"/>
      <c r="F107" s="798"/>
      <c r="G107" s="798"/>
      <c r="H107" s="798"/>
      <c r="I107" s="798"/>
      <c r="J107" s="798"/>
      <c r="K107" s="798"/>
      <c r="L107" s="798"/>
      <c r="M107" s="798"/>
      <c r="N107" s="799"/>
    </row>
    <row r="108" spans="2:14" ht="15" customHeight="1">
      <c r="B108" s="797"/>
      <c r="C108" s="798"/>
      <c r="D108" s="798"/>
      <c r="E108" s="798"/>
      <c r="F108" s="798"/>
      <c r="G108" s="798"/>
      <c r="H108" s="798"/>
      <c r="I108" s="798"/>
      <c r="J108" s="798"/>
      <c r="K108" s="798"/>
      <c r="L108" s="798"/>
      <c r="M108" s="798"/>
      <c r="N108" s="799"/>
    </row>
    <row r="109" spans="2:14" ht="30" customHeight="1">
      <c r="B109" s="800" t="s">
        <v>2100</v>
      </c>
      <c r="C109" s="801"/>
      <c r="D109" s="801"/>
      <c r="E109" s="801"/>
      <c r="F109" s="801"/>
      <c r="G109" s="801"/>
      <c r="H109" s="801"/>
      <c r="I109" s="801"/>
      <c r="J109" s="801"/>
      <c r="K109" s="801"/>
      <c r="L109" s="801"/>
      <c r="M109" s="801"/>
      <c r="N109" s="802"/>
    </row>
    <row r="110" spans="2:14">
      <c r="B110" s="800"/>
      <c r="C110" s="801"/>
      <c r="D110" s="801"/>
      <c r="E110" s="801"/>
      <c r="F110" s="801"/>
      <c r="G110" s="801"/>
      <c r="H110" s="801"/>
      <c r="I110" s="801"/>
      <c r="J110" s="801"/>
      <c r="K110" s="801"/>
      <c r="L110" s="801"/>
      <c r="M110" s="801"/>
      <c r="N110" s="802"/>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286"/>
      <c r="C113" s="287"/>
      <c r="D113" s="287"/>
      <c r="E113" s="287"/>
      <c r="F113" s="287"/>
      <c r="G113" s="287"/>
      <c r="H113" s="287"/>
      <c r="I113" s="287"/>
      <c r="J113" s="287"/>
      <c r="K113" s="287"/>
      <c r="L113" s="287"/>
      <c r="M113" s="287"/>
      <c r="N113" s="288"/>
    </row>
    <row r="114" spans="2:14">
      <c r="B114" s="198"/>
      <c r="C114" s="31"/>
      <c r="D114" s="31"/>
      <c r="E114" s="31"/>
      <c r="F114" s="31"/>
      <c r="G114" s="31"/>
      <c r="H114" s="31"/>
      <c r="I114" s="31"/>
      <c r="J114" s="31"/>
      <c r="K114" s="31"/>
      <c r="L114" s="31"/>
      <c r="M114" s="31"/>
      <c r="N114" s="32"/>
    </row>
    <row r="115" spans="2:14">
      <c r="B115" s="16"/>
      <c r="C115" s="12"/>
      <c r="D115" s="12"/>
      <c r="E115" s="12" t="s">
        <v>2093</v>
      </c>
      <c r="F115" s="53"/>
      <c r="G115" s="53"/>
      <c r="H115" s="12"/>
      <c r="I115" s="12"/>
      <c r="J115" s="12"/>
      <c r="K115" s="12"/>
      <c r="L115" s="12"/>
      <c r="M115" s="12"/>
      <c r="N115" s="17"/>
    </row>
    <row r="116" spans="2:14">
      <c r="B116" s="16"/>
      <c r="C116" s="12"/>
      <c r="D116" s="12"/>
      <c r="E116" s="54" t="s">
        <v>2094</v>
      </c>
      <c r="F116" s="12"/>
      <c r="G116" s="12"/>
      <c r="H116" s="54"/>
      <c r="I116" s="54"/>
      <c r="J116" s="54"/>
      <c r="K116" s="12"/>
      <c r="L116" s="12"/>
      <c r="M116" s="12"/>
      <c r="N116" s="17"/>
    </row>
    <row r="117" spans="2:14">
      <c r="B117" s="16"/>
      <c r="C117" s="12"/>
      <c r="D117" s="12"/>
      <c r="E117" s="55" t="s">
        <v>2101</v>
      </c>
      <c r="F117" s="12"/>
      <c r="G117" s="12"/>
      <c r="H117" s="55"/>
      <c r="I117" s="55"/>
      <c r="J117" s="55"/>
      <c r="K117" s="12"/>
      <c r="L117" s="12"/>
      <c r="M117" s="12"/>
      <c r="N117" s="17"/>
    </row>
    <row r="118" spans="2:14">
      <c r="B118" s="56"/>
      <c r="C118" s="31"/>
      <c r="D118" s="31"/>
      <c r="E118" s="12" t="s">
        <v>2096</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2102</v>
      </c>
      <c r="C120" s="55"/>
      <c r="D120" s="55"/>
      <c r="E120" s="12"/>
      <c r="F120" s="12"/>
      <c r="G120" s="12"/>
      <c r="H120" s="12"/>
      <c r="I120" s="12"/>
      <c r="J120" s="736"/>
      <c r="K120" s="736"/>
      <c r="L120" s="736"/>
      <c r="M120" s="736"/>
      <c r="N120" s="737"/>
    </row>
    <row r="121" spans="2:14" ht="15.75" thickBot="1">
      <c r="B121" s="216" t="s">
        <v>2103</v>
      </c>
      <c r="C121" s="343"/>
      <c r="D121" s="343"/>
      <c r="E121" s="57"/>
      <c r="F121" s="57"/>
      <c r="G121" s="57"/>
      <c r="H121" s="57"/>
      <c r="I121" s="57"/>
      <c r="J121" s="738"/>
      <c r="K121" s="738"/>
      <c r="L121" s="738"/>
      <c r="M121" s="738"/>
      <c r="N121"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R121"/>
  <sheetViews>
    <sheetView topLeftCell="C23" zoomScale="75" zoomScaleNormal="75" workbookViewId="0">
      <selection activeCell="O37" sqref="O37"/>
    </sheetView>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848"/>
      <c r="C1" s="860"/>
      <c r="D1" s="861"/>
      <c r="E1" s="861"/>
      <c r="F1" s="861"/>
      <c r="G1" s="861"/>
      <c r="H1" s="861"/>
      <c r="I1" s="861"/>
      <c r="J1" s="862"/>
      <c r="K1" s="863" t="s">
        <v>2036</v>
      </c>
      <c r="L1" s="865" t="s">
        <v>2037</v>
      </c>
      <c r="M1" s="866"/>
      <c r="N1" s="867"/>
    </row>
    <row r="2" spans="2:14" ht="22.5" customHeight="1">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467</v>
      </c>
      <c r="C31" s="81" t="s">
        <v>2252</v>
      </c>
      <c r="D31" s="82"/>
      <c r="E31" s="82"/>
      <c r="F31" s="82"/>
      <c r="G31" s="82"/>
      <c r="H31" s="82"/>
      <c r="I31" s="82"/>
      <c r="J31" s="82"/>
      <c r="K31" s="394"/>
      <c r="L31" s="261" t="s">
        <v>128</v>
      </c>
      <c r="M31" s="180"/>
      <c r="N31" s="84"/>
    </row>
    <row r="32" spans="1:14" ht="6" customHeight="1">
      <c r="B32" s="95"/>
      <c r="C32" s="96"/>
      <c r="D32" s="96"/>
      <c r="E32" s="96"/>
      <c r="F32" s="96"/>
      <c r="G32" s="96"/>
      <c r="H32" s="96"/>
      <c r="I32" s="96"/>
      <c r="J32" s="96"/>
      <c r="K32" s="96"/>
      <c r="L32" s="96"/>
      <c r="M32" s="96"/>
      <c r="N32" s="97"/>
    </row>
    <row r="33" spans="1:16">
      <c r="B33" s="58" t="s">
        <v>2067</v>
      </c>
      <c r="C33" s="59"/>
      <c r="D33" s="59"/>
      <c r="E33" s="59"/>
      <c r="F33" s="59"/>
      <c r="G33" s="59"/>
      <c r="H33" s="59"/>
      <c r="I33" s="59"/>
      <c r="J33" s="59"/>
      <c r="K33" s="59"/>
      <c r="L33" s="59"/>
      <c r="M33" s="59"/>
      <c r="N33" s="60"/>
    </row>
    <row r="34" spans="1:16" ht="15.75" thickBot="1">
      <c r="B34" s="221"/>
      <c r="C34" s="61"/>
      <c r="D34" s="61"/>
      <c r="E34" s="61"/>
      <c r="F34" s="61"/>
      <c r="G34" s="61"/>
      <c r="H34" s="61"/>
      <c r="I34" s="62"/>
      <c r="J34" s="62"/>
      <c r="K34" s="61"/>
      <c r="L34" s="61"/>
      <c r="M34" s="61"/>
      <c r="N34" s="63"/>
    </row>
    <row r="35" spans="1:16">
      <c r="B35" s="740" t="s">
        <v>2063</v>
      </c>
      <c r="C35" s="741"/>
      <c r="D35" s="741"/>
      <c r="E35" s="741"/>
      <c r="F35" s="741"/>
      <c r="G35" s="741"/>
      <c r="H35" s="742"/>
      <c r="I35" s="743" t="s">
        <v>2068</v>
      </c>
      <c r="J35" s="744"/>
      <c r="K35" s="69" t="s">
        <v>2069</v>
      </c>
      <c r="L35" s="745" t="s">
        <v>2070</v>
      </c>
      <c r="M35" s="742"/>
      <c r="N35" s="70" t="s">
        <v>2071</v>
      </c>
    </row>
    <row r="36" spans="1:16">
      <c r="A36" s="113" t="s">
        <v>825</v>
      </c>
      <c r="B36" s="772" t="str">
        <f>VLOOKUP(A36,EQUIPOS!A6:D154,3,FALSE)</f>
        <v>Cizalla manual de 90 cm.</v>
      </c>
      <c r="C36" s="773"/>
      <c r="D36" s="773"/>
      <c r="E36" s="773"/>
      <c r="F36" s="773"/>
      <c r="G36" s="773"/>
      <c r="H36" s="774"/>
      <c r="I36" s="222"/>
      <c r="J36" s="223"/>
      <c r="K36" s="224">
        <f>VLOOKUP(A36,EQUIPOS!A6:D163,4,FALSE)</f>
        <v>1408.7818223057488</v>
      </c>
      <c r="L36" s="225"/>
      <c r="M36" s="291">
        <v>37.5</v>
      </c>
      <c r="N36" s="227">
        <f>K36/M36</f>
        <v>37.567515261486633</v>
      </c>
    </row>
    <row r="37" spans="1:16">
      <c r="A37" s="113"/>
      <c r="B37" s="772"/>
      <c r="C37" s="773"/>
      <c r="D37" s="773"/>
      <c r="E37" s="773"/>
      <c r="F37" s="773"/>
      <c r="G37" s="773"/>
      <c r="H37" s="774"/>
      <c r="I37" s="367"/>
      <c r="J37" s="368"/>
      <c r="K37" s="224"/>
      <c r="L37" s="290"/>
      <c r="M37" s="291"/>
      <c r="N37" s="227"/>
    </row>
    <row r="38" spans="1:16">
      <c r="A38" s="113"/>
      <c r="B38" s="772"/>
      <c r="C38" s="773"/>
      <c r="D38" s="773"/>
      <c r="E38" s="773"/>
      <c r="F38" s="773"/>
      <c r="G38" s="773"/>
      <c r="H38" s="774"/>
      <c r="I38" s="283"/>
      <c r="J38" s="285"/>
      <c r="K38" s="224"/>
      <c r="L38" s="369"/>
      <c r="M38" s="370"/>
      <c r="N38" s="227"/>
    </row>
    <row r="39" spans="1:16">
      <c r="B39" s="772"/>
      <c r="C39" s="773"/>
      <c r="D39" s="773"/>
      <c r="E39" s="773"/>
      <c r="F39" s="773"/>
      <c r="G39" s="773"/>
      <c r="H39" s="774"/>
      <c r="I39" s="36"/>
      <c r="J39" s="37"/>
      <c r="K39" s="224"/>
      <c r="L39" s="231"/>
      <c r="M39" s="291"/>
      <c r="N39" s="227"/>
    </row>
    <row r="40" spans="1:16">
      <c r="B40" s="275"/>
      <c r="C40" s="276"/>
      <c r="D40" s="276"/>
      <c r="E40" s="276"/>
      <c r="F40" s="278"/>
      <c r="G40" s="278"/>
      <c r="H40" s="123"/>
      <c r="I40" s="36"/>
      <c r="J40" s="37"/>
      <c r="K40" s="224"/>
      <c r="L40" s="231"/>
      <c r="M40" s="232"/>
      <c r="N40" s="228"/>
    </row>
    <row r="41" spans="1:16">
      <c r="B41" s="779" t="s">
        <v>2105</v>
      </c>
      <c r="C41" s="780"/>
      <c r="D41" s="780"/>
      <c r="E41" s="38"/>
      <c r="F41" s="39"/>
      <c r="G41" s="39"/>
      <c r="H41" s="40"/>
      <c r="I41" s="36"/>
      <c r="J41" s="37"/>
      <c r="K41" s="234"/>
      <c r="L41" s="231"/>
      <c r="M41" s="351">
        <v>0.02</v>
      </c>
      <c r="N41" s="295">
        <f>N78*M41</f>
        <v>16.927673861440798</v>
      </c>
    </row>
    <row r="42" spans="1:16" ht="15.75" thickBot="1">
      <c r="B42" s="772"/>
      <c r="C42" s="773"/>
      <c r="D42" s="773"/>
      <c r="E42" s="773"/>
      <c r="F42" s="773"/>
      <c r="G42" s="773"/>
      <c r="H42" s="774"/>
      <c r="I42" s="781"/>
      <c r="J42" s="782"/>
      <c r="K42" s="41"/>
      <c r="L42" s="783"/>
      <c r="M42" s="784"/>
      <c r="N42" s="105"/>
    </row>
    <row r="43" spans="1:16" ht="15.75" thickBot="1">
      <c r="B43" s="759" t="s">
        <v>2072</v>
      </c>
      <c r="C43" s="760"/>
      <c r="D43" s="760"/>
      <c r="E43" s="760"/>
      <c r="F43" s="760"/>
      <c r="G43" s="760"/>
      <c r="H43" s="760"/>
      <c r="I43" s="760"/>
      <c r="J43" s="760"/>
      <c r="K43" s="760"/>
      <c r="L43" s="760"/>
      <c r="M43" s="761"/>
      <c r="N43" s="344">
        <f>SUM(N36:N42)</f>
        <v>54.495189122927428</v>
      </c>
    </row>
    <row r="44" spans="1:16">
      <c r="B44" s="235"/>
      <c r="C44" s="34"/>
      <c r="D44" s="34"/>
      <c r="E44" s="34"/>
      <c r="F44" s="34"/>
      <c r="G44" s="34"/>
      <c r="H44" s="34"/>
      <c r="I44" s="34"/>
      <c r="J44" s="34"/>
      <c r="K44" s="34"/>
      <c r="L44" s="34"/>
      <c r="M44" s="34"/>
      <c r="N44" s="35"/>
    </row>
    <row r="45" spans="1:16">
      <c r="B45" s="64" t="s">
        <v>2073</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750" t="s">
        <v>2063</v>
      </c>
      <c r="C47" s="751"/>
      <c r="D47" s="751"/>
      <c r="E47" s="751"/>
      <c r="F47" s="751"/>
      <c r="G47" s="751"/>
      <c r="H47" s="751"/>
      <c r="I47" s="752"/>
      <c r="J47" s="270" t="s">
        <v>2065</v>
      </c>
      <c r="K47" s="85" t="s">
        <v>2066</v>
      </c>
      <c r="L47" s="753" t="s">
        <v>2074</v>
      </c>
      <c r="M47" s="752"/>
      <c r="N47" s="86" t="s">
        <v>2071</v>
      </c>
    </row>
    <row r="48" spans="1:16">
      <c r="A48" s="108" t="s">
        <v>1086</v>
      </c>
      <c r="B48" s="43" t="str">
        <f>VLOOKUP(A48,MATERIALES!A5:D373,3,FALSE)</f>
        <v>Acero PDR-60</v>
      </c>
      <c r="C48" s="236"/>
      <c r="D48" s="236"/>
      <c r="E48" s="236"/>
      <c r="F48" s="236"/>
      <c r="G48" s="236"/>
      <c r="H48" s="236"/>
      <c r="I48" s="223"/>
      <c r="J48" s="200" t="str">
        <f>VLOOKUP(A48,MATERIALES!A4:D640,2,FALSE)</f>
        <v>kg</v>
      </c>
      <c r="K48" s="237">
        <v>1.05</v>
      </c>
      <c r="L48" s="222"/>
      <c r="M48" s="352">
        <f>VLOOKUP(A48,MATERIALES!A5:D396,4,FALSE)</f>
        <v>3713.4124761898465</v>
      </c>
      <c r="N48" s="227">
        <f>K48*M48</f>
        <v>3899.0830999993391</v>
      </c>
      <c r="P48" s="576"/>
    </row>
    <row r="49" spans="1:18">
      <c r="A49" s="108" t="s">
        <v>1143</v>
      </c>
      <c r="B49" s="43" t="str">
        <f>VLOOKUP(A49,MATERIALES!A6:D373,3,FALSE)</f>
        <v>Alambre Negro Para Amarre</v>
      </c>
      <c r="C49" s="371"/>
      <c r="D49" s="371"/>
      <c r="E49" s="371"/>
      <c r="F49" s="371"/>
      <c r="G49" s="371"/>
      <c r="H49" s="371"/>
      <c r="I49" s="371"/>
      <c r="J49" s="266" t="str">
        <f>VLOOKUP(A49,MATERIALES!A5:D641,2,FALSE)</f>
        <v>kg</v>
      </c>
      <c r="K49" s="347">
        <v>0.03</v>
      </c>
      <c r="L49" s="367"/>
      <c r="M49" s="352">
        <f>VLOOKUP(A49,MATERIALES!A6:D397,4,FALSE)</f>
        <v>4606.8467591248018</v>
      </c>
      <c r="N49" s="227">
        <f>K49*M49</f>
        <v>138.20540277374405</v>
      </c>
    </row>
    <row r="50" spans="1:18">
      <c r="A50" s="108"/>
      <c r="B50" s="43"/>
      <c r="C50" s="371"/>
      <c r="D50" s="371"/>
      <c r="E50" s="371"/>
      <c r="F50" s="371"/>
      <c r="G50" s="371"/>
      <c r="H50" s="371"/>
      <c r="I50" s="371"/>
      <c r="J50" s="266"/>
      <c r="K50" s="347"/>
      <c r="L50" s="367"/>
      <c r="M50" s="352"/>
      <c r="N50" s="227"/>
    </row>
    <row r="51" spans="1:18">
      <c r="A51" s="108"/>
      <c r="B51" s="43"/>
      <c r="C51" s="371"/>
      <c r="D51" s="371"/>
      <c r="E51" s="371"/>
      <c r="F51" s="371"/>
      <c r="G51" s="371"/>
      <c r="H51" s="371"/>
      <c r="I51" s="371"/>
      <c r="J51" s="266"/>
      <c r="K51" s="347"/>
      <c r="L51" s="367"/>
      <c r="M51" s="352"/>
      <c r="N51" s="227"/>
    </row>
    <row r="52" spans="1:18">
      <c r="A52" s="108"/>
      <c r="B52" s="43"/>
      <c r="C52" s="371"/>
      <c r="D52" s="371"/>
      <c r="E52" s="371"/>
      <c r="F52" s="371"/>
      <c r="G52" s="371"/>
      <c r="H52" s="371"/>
      <c r="I52" s="371"/>
      <c r="J52" s="266"/>
      <c r="K52" s="347"/>
      <c r="L52" s="367"/>
      <c r="M52" s="352"/>
      <c r="N52" s="227"/>
    </row>
    <row r="53" spans="1:18">
      <c r="A53" s="108"/>
      <c r="B53" s="43"/>
      <c r="C53" s="371"/>
      <c r="D53" s="371"/>
      <c r="E53" s="371"/>
      <c r="F53" s="371"/>
      <c r="G53" s="371"/>
      <c r="H53" s="371"/>
      <c r="I53" s="371"/>
      <c r="J53" s="266"/>
      <c r="K53" s="347"/>
      <c r="L53" s="367"/>
      <c r="M53" s="352"/>
      <c r="N53" s="227"/>
    </row>
    <row r="54" spans="1:18">
      <c r="A54" s="108"/>
      <c r="B54" s="43"/>
      <c r="C54" s="371"/>
      <c r="D54" s="371"/>
      <c r="E54" s="371"/>
      <c r="F54" s="371"/>
      <c r="G54" s="371"/>
      <c r="H54" s="371"/>
      <c r="I54" s="371"/>
      <c r="J54" s="266"/>
      <c r="K54" s="347"/>
      <c r="L54" s="367"/>
      <c r="M54" s="352"/>
      <c r="N54" s="227"/>
      <c r="Q54" s="576"/>
    </row>
    <row r="55" spans="1:18" ht="15.75" thickBot="1">
      <c r="B55" s="43"/>
      <c r="C55" s="265"/>
      <c r="D55" s="265"/>
      <c r="E55" s="265"/>
      <c r="F55" s="265"/>
      <c r="G55" s="265"/>
      <c r="H55" s="265"/>
      <c r="I55" s="265"/>
      <c r="J55" s="381"/>
      <c r="K55" s="124"/>
      <c r="L55" s="280"/>
      <c r="M55" s="352"/>
      <c r="N55" s="227"/>
    </row>
    <row r="56" spans="1:18" ht="15.75" thickBot="1">
      <c r="B56" s="759" t="s">
        <v>2072</v>
      </c>
      <c r="C56" s="760"/>
      <c r="D56" s="760"/>
      <c r="E56" s="760"/>
      <c r="F56" s="760"/>
      <c r="G56" s="760"/>
      <c r="H56" s="760"/>
      <c r="I56" s="760"/>
      <c r="J56" s="760"/>
      <c r="K56" s="760"/>
      <c r="L56" s="760"/>
      <c r="M56" s="761"/>
      <c r="N56" s="344">
        <f>SUM(N48:N55)</f>
        <v>4037.2885027730831</v>
      </c>
    </row>
    <row r="57" spans="1:18">
      <c r="B57" s="33"/>
      <c r="C57" s="34"/>
      <c r="D57" s="34"/>
      <c r="E57" s="34"/>
      <c r="F57" s="34"/>
      <c r="G57" s="34"/>
      <c r="H57" s="34"/>
      <c r="I57" s="34"/>
      <c r="J57" s="34"/>
      <c r="K57" s="34"/>
      <c r="L57" s="34"/>
      <c r="M57" s="34"/>
      <c r="N57" s="35"/>
      <c r="P57" s="576"/>
    </row>
    <row r="58" spans="1:18">
      <c r="B58" s="64" t="s">
        <v>2075</v>
      </c>
      <c r="C58" s="65"/>
      <c r="D58" s="65"/>
      <c r="E58" s="65"/>
      <c r="F58" s="65"/>
      <c r="G58" s="65"/>
      <c r="H58" s="65"/>
      <c r="I58" s="65"/>
      <c r="J58" s="65"/>
      <c r="K58" s="65"/>
      <c r="L58" s="65"/>
      <c r="M58" s="65"/>
      <c r="N58" s="66"/>
    </row>
    <row r="59" spans="1:18" ht="15.75" thickBot="1">
      <c r="B59" s="68"/>
      <c r="C59" s="61"/>
      <c r="D59" s="61"/>
      <c r="E59" s="61"/>
      <c r="F59" s="61"/>
      <c r="G59" s="61"/>
      <c r="H59" s="61"/>
      <c r="I59" s="61"/>
      <c r="J59" s="61"/>
      <c r="K59" s="61"/>
      <c r="L59" s="61"/>
      <c r="M59" s="61"/>
      <c r="N59" s="63"/>
      <c r="R59" s="576"/>
    </row>
    <row r="60" spans="1:18" ht="25.5">
      <c r="B60" s="268" t="s">
        <v>2076</v>
      </c>
      <c r="C60" s="269"/>
      <c r="D60" s="269"/>
      <c r="E60" s="269"/>
      <c r="F60" s="269"/>
      <c r="G60" s="269"/>
      <c r="H60" s="73" t="s">
        <v>2065</v>
      </c>
      <c r="I60" s="74" t="s">
        <v>2077</v>
      </c>
      <c r="J60" s="75" t="s">
        <v>2106</v>
      </c>
      <c r="K60" s="73" t="s">
        <v>2107</v>
      </c>
      <c r="L60" s="762" t="s">
        <v>2080</v>
      </c>
      <c r="M60" s="735"/>
      <c r="N60" s="76" t="s">
        <v>2071</v>
      </c>
      <c r="P60" s="576"/>
    </row>
    <row r="61" spans="1:18">
      <c r="A61" t="s">
        <v>1990</v>
      </c>
      <c r="B61" s="46" t="str">
        <f>VLOOKUP(A61,TRANSPORTE!A3:D117,3,FALSE)</f>
        <v>Transporte de acero</v>
      </c>
      <c r="C61" s="272"/>
      <c r="D61" s="272"/>
      <c r="E61" s="272"/>
      <c r="F61" s="272"/>
      <c r="G61" s="272"/>
      <c r="H61" s="266" t="s">
        <v>2253</v>
      </c>
      <c r="I61" s="234">
        <v>1.05</v>
      </c>
      <c r="J61" s="241">
        <v>1</v>
      </c>
      <c r="K61" s="234">
        <f>I61*J61</f>
        <v>1.05</v>
      </c>
      <c r="L61" s="763">
        <f>VLOOKUP(A61,TRANSPORTE!A3:D117,4,FALSE)</f>
        <v>0.46368463287847672</v>
      </c>
      <c r="M61" s="764"/>
      <c r="N61" s="242">
        <f>K61*L61</f>
        <v>0.48686886452240058</v>
      </c>
    </row>
    <row r="62" spans="1:18">
      <c r="B62" s="46"/>
      <c r="C62" s="47"/>
      <c r="D62" s="47"/>
      <c r="E62" s="47"/>
      <c r="F62" s="47"/>
      <c r="G62" s="47"/>
      <c r="H62" s="266"/>
      <c r="I62" s="234"/>
      <c r="J62" s="241"/>
      <c r="K62" s="234"/>
      <c r="L62" s="763"/>
      <c r="M62" s="764"/>
      <c r="N62" s="242"/>
    </row>
    <row r="63" spans="1:18">
      <c r="B63" s="46"/>
      <c r="C63" s="47"/>
      <c r="D63" s="47"/>
      <c r="E63" s="47"/>
      <c r="F63" s="47"/>
      <c r="G63" s="47"/>
      <c r="H63" s="266"/>
      <c r="I63" s="234"/>
      <c r="J63" s="241"/>
      <c r="K63" s="234"/>
      <c r="L63" s="763"/>
      <c r="M63" s="764"/>
      <c r="N63" s="242"/>
    </row>
    <row r="64" spans="1:18">
      <c r="B64" s="46"/>
      <c r="C64" s="47"/>
      <c r="D64" s="47"/>
      <c r="E64" s="47"/>
      <c r="F64" s="47"/>
      <c r="G64" s="47"/>
      <c r="H64" s="266"/>
      <c r="I64" s="234"/>
      <c r="J64" s="241"/>
      <c r="K64" s="234"/>
      <c r="L64" s="763"/>
      <c r="M64" s="764"/>
      <c r="N64" s="242"/>
    </row>
    <row r="65" spans="1:15">
      <c r="B65" s="46"/>
      <c r="C65" s="47"/>
      <c r="D65" s="47"/>
      <c r="E65" s="47"/>
      <c r="F65" s="47"/>
      <c r="G65" s="47"/>
      <c r="H65" s="243"/>
      <c r="I65" s="234"/>
      <c r="J65" s="234"/>
      <c r="K65" s="234"/>
      <c r="L65" s="244"/>
      <c r="M65" s="245"/>
      <c r="N65" s="246"/>
    </row>
    <row r="66" spans="1:15" ht="15.75" thickBot="1">
      <c r="B66" s="264"/>
      <c r="C66" s="265"/>
      <c r="D66" s="265"/>
      <c r="E66" s="265"/>
      <c r="F66" s="265"/>
      <c r="G66" s="265"/>
      <c r="H66" s="48"/>
      <c r="I66" s="124"/>
      <c r="J66" s="124"/>
      <c r="K66" s="124"/>
      <c r="L66" s="748"/>
      <c r="M66" s="749"/>
      <c r="N66" s="125"/>
    </row>
    <row r="67" spans="1:15" ht="15.75" thickBot="1">
      <c r="B67" s="765" t="s">
        <v>2072</v>
      </c>
      <c r="C67" s="766"/>
      <c r="D67" s="766"/>
      <c r="E67" s="766"/>
      <c r="F67" s="766"/>
      <c r="G67" s="766"/>
      <c r="H67" s="766"/>
      <c r="I67" s="766"/>
      <c r="J67" s="766"/>
      <c r="K67" s="766"/>
      <c r="L67" s="766"/>
      <c r="M67" s="767"/>
      <c r="N67" s="104">
        <f>N61+N62+N63+N64+N65</f>
        <v>0.48686886452240058</v>
      </c>
    </row>
    <row r="68" spans="1:15">
      <c r="B68" s="33"/>
      <c r="C68" s="34"/>
      <c r="D68" s="34"/>
      <c r="E68" s="34"/>
      <c r="F68" s="34"/>
      <c r="G68" s="34"/>
      <c r="H68" s="34"/>
      <c r="I68" s="34"/>
      <c r="J68" s="34"/>
      <c r="K68" s="34"/>
      <c r="L68" s="34"/>
      <c r="M68" s="34"/>
      <c r="N68" s="35"/>
    </row>
    <row r="69" spans="1:15">
      <c r="B69" s="64" t="s">
        <v>2081</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785" t="s">
        <v>2108</v>
      </c>
      <c r="C71" s="786"/>
      <c r="D71" s="786"/>
      <c r="E71" s="786"/>
      <c r="F71" s="786"/>
      <c r="G71" s="786"/>
      <c r="H71" s="786"/>
      <c r="I71" s="73" t="s">
        <v>2082</v>
      </c>
      <c r="J71" s="75" t="s">
        <v>2109</v>
      </c>
      <c r="K71" s="74" t="s">
        <v>2084</v>
      </c>
      <c r="L71" s="787" t="s">
        <v>2070</v>
      </c>
      <c r="M71" s="788"/>
      <c r="N71" s="98" t="s">
        <v>2071</v>
      </c>
    </row>
    <row r="72" spans="1:15">
      <c r="A72" s="141" t="s">
        <v>769</v>
      </c>
      <c r="B72" s="49" t="str">
        <f>VLOOKUP(A72,'MANO DE OBRA'!A8:D68,3,FALSE)</f>
        <v xml:space="preserve">Obrero </v>
      </c>
      <c r="C72" s="47"/>
      <c r="D72" s="47"/>
      <c r="E72" s="47"/>
      <c r="F72" s="47"/>
      <c r="G72" s="47"/>
      <c r="H72" s="47"/>
      <c r="I72" s="247">
        <f>K72/J72*100</f>
        <v>33832.699999999997</v>
      </c>
      <c r="J72" s="248">
        <v>185</v>
      </c>
      <c r="K72" s="249">
        <f>VLOOKUP(A72,'MANO DE OBRA'!A8:D99,4,FALSE)</f>
        <v>62590.494999999995</v>
      </c>
      <c r="L72" s="50"/>
      <c r="M72" s="380">
        <v>200</v>
      </c>
      <c r="N72" s="345">
        <f>K72/M72</f>
        <v>312.95247499999999</v>
      </c>
      <c r="O72" s="106"/>
    </row>
    <row r="73" spans="1:15">
      <c r="A73" s="141" t="s">
        <v>728</v>
      </c>
      <c r="B73" s="49" t="str">
        <f>VLOOKUP(A73,'MANO DE OBRA'!A8:D69,3,FALSE)</f>
        <v>Oficial</v>
      </c>
      <c r="C73" s="47"/>
      <c r="D73" s="47"/>
      <c r="E73" s="47"/>
      <c r="F73" s="47"/>
      <c r="G73" s="47"/>
      <c r="H73" s="47"/>
      <c r="I73" s="247">
        <f>K73/J73*100</f>
        <v>57668.23979157189</v>
      </c>
      <c r="J73" s="248">
        <v>185</v>
      </c>
      <c r="K73" s="249">
        <f>VLOOKUP(A73,'MANO DE OBRA'!A8:D100,4,FALSE)</f>
        <v>106686.24361440798</v>
      </c>
      <c r="L73" s="50"/>
      <c r="M73" s="380">
        <v>200</v>
      </c>
      <c r="N73" s="345">
        <f>K73/M73</f>
        <v>533.43121807203988</v>
      </c>
    </row>
    <row r="74" spans="1:15">
      <c r="B74" s="49"/>
      <c r="C74" s="47"/>
      <c r="D74" s="47"/>
      <c r="E74" s="47"/>
      <c r="F74" s="47"/>
      <c r="G74" s="47"/>
      <c r="H74" s="47"/>
      <c r="I74" s="247"/>
      <c r="J74" s="248"/>
      <c r="K74" s="249"/>
      <c r="L74" s="50"/>
      <c r="M74" s="378"/>
      <c r="N74" s="345"/>
    </row>
    <row r="75" spans="1:15">
      <c r="B75" s="49"/>
      <c r="C75" s="47"/>
      <c r="D75" s="47"/>
      <c r="E75" s="47"/>
      <c r="F75" s="47"/>
      <c r="G75" s="47"/>
      <c r="H75" s="47"/>
      <c r="I75" s="234"/>
      <c r="J75" s="252"/>
      <c r="K75" s="253"/>
      <c r="L75" s="273"/>
      <c r="M75" s="255"/>
      <c r="N75" s="251"/>
    </row>
    <row r="76" spans="1:15">
      <c r="B76" s="49"/>
      <c r="C76" s="47"/>
      <c r="D76" s="47"/>
      <c r="E76" s="47"/>
      <c r="F76" s="47"/>
      <c r="G76" s="47"/>
      <c r="H76" s="47"/>
      <c r="I76" s="234"/>
      <c r="J76" s="252"/>
      <c r="K76" s="253"/>
      <c r="L76" s="273"/>
      <c r="M76" s="255"/>
      <c r="N76" s="251"/>
    </row>
    <row r="77" spans="1:15" ht="15.75" thickBot="1">
      <c r="B77" s="746"/>
      <c r="C77" s="747"/>
      <c r="D77" s="747"/>
      <c r="E77" s="747"/>
      <c r="F77" s="747"/>
      <c r="G77" s="747"/>
      <c r="H77" s="747"/>
      <c r="I77" s="124"/>
      <c r="J77" s="124"/>
      <c r="K77" s="124"/>
      <c r="L77" s="847"/>
      <c r="M77" s="847"/>
      <c r="N77" s="45"/>
    </row>
    <row r="78" spans="1:15" ht="15.75" thickBot="1">
      <c r="B78" s="765" t="s">
        <v>2072</v>
      </c>
      <c r="C78" s="766"/>
      <c r="D78" s="766"/>
      <c r="E78" s="766"/>
      <c r="F78" s="766"/>
      <c r="G78" s="766"/>
      <c r="H78" s="766"/>
      <c r="I78" s="766"/>
      <c r="J78" s="766"/>
      <c r="K78" s="766"/>
      <c r="L78" s="766"/>
      <c r="M78" s="767"/>
      <c r="N78" s="256">
        <f>SUM(N72:N77)</f>
        <v>846.38369307203993</v>
      </c>
    </row>
    <row r="79" spans="1:15" ht="15.75" thickBot="1">
      <c r="B79" s="33"/>
      <c r="C79" s="34"/>
      <c r="D79" s="34"/>
      <c r="E79" s="34"/>
      <c r="F79" s="34"/>
      <c r="G79" s="34"/>
      <c r="H79" s="34"/>
      <c r="I79" s="34"/>
      <c r="J79" s="34"/>
      <c r="K79" s="34"/>
      <c r="L79" s="34"/>
      <c r="M79" s="34"/>
      <c r="N79" s="35"/>
    </row>
    <row r="80" spans="1:15" ht="15.75" thickBot="1">
      <c r="B80" s="759" t="s">
        <v>2085</v>
      </c>
      <c r="C80" s="760"/>
      <c r="D80" s="760"/>
      <c r="E80" s="760"/>
      <c r="F80" s="760"/>
      <c r="G80" s="760"/>
      <c r="H80" s="760"/>
      <c r="I80" s="760"/>
      <c r="J80" s="760"/>
      <c r="K80" s="760"/>
      <c r="L80" s="760"/>
      <c r="M80" s="761"/>
      <c r="N80" s="99">
        <f>N43+N56+N67+N78</f>
        <v>4938.654253832573</v>
      </c>
    </row>
    <row r="81" spans="1:14">
      <c r="B81" s="33"/>
      <c r="C81" s="34"/>
      <c r="D81" s="34"/>
      <c r="E81" s="34"/>
      <c r="F81" s="34"/>
      <c r="G81" s="34"/>
      <c r="H81" s="34"/>
      <c r="I81" s="34"/>
      <c r="J81" s="34"/>
      <c r="K81" s="34"/>
      <c r="L81" s="34"/>
      <c r="M81" s="34"/>
      <c r="N81" s="35"/>
    </row>
    <row r="82" spans="1:14">
      <c r="B82" s="64" t="s">
        <v>2086</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750" t="s">
        <v>2110</v>
      </c>
      <c r="C84" s="751"/>
      <c r="D84" s="751"/>
      <c r="E84" s="751"/>
      <c r="F84" s="751"/>
      <c r="G84" s="751"/>
      <c r="H84" s="751"/>
      <c r="I84" s="269"/>
      <c r="J84" s="289"/>
      <c r="K84" s="257" t="s">
        <v>2087</v>
      </c>
      <c r="L84" s="789" t="s">
        <v>2088</v>
      </c>
      <c r="M84" s="790"/>
      <c r="N84" s="258"/>
    </row>
    <row r="85" spans="1:14">
      <c r="B85" s="791" t="s">
        <v>2111</v>
      </c>
      <c r="C85" s="792"/>
      <c r="D85" s="792"/>
      <c r="E85" s="792"/>
      <c r="F85" s="792"/>
      <c r="G85" s="792"/>
      <c r="H85" s="792"/>
      <c r="I85" s="87"/>
      <c r="J85" s="88"/>
      <c r="K85" s="259">
        <v>0.2</v>
      </c>
      <c r="L85" s="793">
        <f>N80*K85</f>
        <v>987.73085076651466</v>
      </c>
      <c r="M85" s="794"/>
      <c r="N85" s="51"/>
    </row>
    <row r="86" spans="1:14">
      <c r="B86" s="89" t="s">
        <v>2090</v>
      </c>
      <c r="C86" s="90"/>
      <c r="D86" s="90"/>
      <c r="E86" s="90"/>
      <c r="F86" s="90"/>
      <c r="G86" s="90"/>
      <c r="H86" s="90"/>
      <c r="I86" s="87"/>
      <c r="J86" s="88"/>
      <c r="K86" s="259">
        <v>0.05</v>
      </c>
      <c r="L86" s="793">
        <f>N80*K86</f>
        <v>246.93271269162867</v>
      </c>
      <c r="M86" s="794"/>
      <c r="N86" s="51"/>
    </row>
    <row r="87" spans="1:14" ht="15.75" thickBot="1">
      <c r="B87" s="91" t="s">
        <v>2091</v>
      </c>
      <c r="C87" s="92"/>
      <c r="D87" s="92"/>
      <c r="E87" s="92"/>
      <c r="F87" s="92"/>
      <c r="G87" s="92"/>
      <c r="H87" s="92"/>
      <c r="I87" s="93"/>
      <c r="J87" s="94"/>
      <c r="K87" s="260">
        <v>0.05</v>
      </c>
      <c r="L87" s="795">
        <f>N80*K87</f>
        <v>246.93271269162867</v>
      </c>
      <c r="M87" s="796"/>
      <c r="N87" s="51"/>
    </row>
    <row r="88" spans="1:14" ht="15.75" thickBot="1">
      <c r="B88" s="759" t="s">
        <v>2072</v>
      </c>
      <c r="C88" s="760"/>
      <c r="D88" s="760"/>
      <c r="E88" s="760"/>
      <c r="F88" s="760"/>
      <c r="G88" s="760"/>
      <c r="H88" s="760"/>
      <c r="I88" s="760"/>
      <c r="J88" s="760"/>
      <c r="K88" s="760"/>
      <c r="L88" s="760"/>
      <c r="M88" s="761"/>
      <c r="N88" s="52">
        <f>L85+L86+L87</f>
        <v>1481.5962761497719</v>
      </c>
    </row>
    <row r="89" spans="1:14" ht="15.75" thickBot="1">
      <c r="B89" s="33"/>
      <c r="C89" s="34"/>
      <c r="D89" s="34"/>
      <c r="E89" s="34"/>
      <c r="F89" s="34"/>
      <c r="G89" s="34"/>
      <c r="H89" s="34"/>
      <c r="I89" s="34"/>
      <c r="J89" s="34"/>
      <c r="K89" s="34"/>
      <c r="L89" s="34"/>
      <c r="M89" s="34"/>
      <c r="N89" s="35"/>
    </row>
    <row r="90" spans="1:14" ht="15.75" thickBot="1">
      <c r="A90" t="s">
        <v>2114</v>
      </c>
      <c r="B90" s="759" t="s">
        <v>2113</v>
      </c>
      <c r="C90" s="760"/>
      <c r="D90" s="760"/>
      <c r="E90" s="760"/>
      <c r="F90" s="760"/>
      <c r="G90" s="760"/>
      <c r="H90" s="760"/>
      <c r="I90" s="760"/>
      <c r="J90" s="760"/>
      <c r="K90" s="760"/>
      <c r="L90" s="760"/>
      <c r="M90" s="761"/>
      <c r="N90" s="166">
        <f>N80+N88</f>
        <v>6420.2505299823451</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2093</v>
      </c>
      <c r="F95" s="53"/>
      <c r="G95" s="53"/>
      <c r="H95" s="53"/>
      <c r="I95" s="53"/>
      <c r="J95" s="53"/>
      <c r="K95" s="12"/>
      <c r="L95" s="12"/>
      <c r="M95" s="12"/>
      <c r="N95" s="17"/>
    </row>
    <row r="96" spans="1:14">
      <c r="B96" s="16"/>
      <c r="C96" s="12"/>
      <c r="D96" s="12"/>
      <c r="E96" s="12" t="s">
        <v>2094</v>
      </c>
      <c r="F96" s="12"/>
      <c r="G96" s="12"/>
      <c r="H96" s="12"/>
      <c r="I96" s="12"/>
      <c r="J96" s="12"/>
      <c r="K96" s="12"/>
      <c r="L96" s="12"/>
      <c r="M96" s="12"/>
      <c r="N96" s="17"/>
    </row>
    <row r="97" spans="2:14">
      <c r="B97" s="16"/>
      <c r="C97" s="12"/>
      <c r="D97" s="12"/>
      <c r="E97" s="12" t="s">
        <v>2095</v>
      </c>
      <c r="F97" s="12"/>
      <c r="G97" s="12"/>
      <c r="H97" s="12"/>
      <c r="I97" s="12"/>
      <c r="J97" s="12"/>
      <c r="K97" s="12"/>
      <c r="L97" s="12"/>
      <c r="M97" s="12"/>
      <c r="N97" s="17"/>
    </row>
    <row r="98" spans="2:14">
      <c r="B98" s="16"/>
      <c r="C98" s="12"/>
      <c r="D98" s="12"/>
      <c r="E98" s="12" t="s">
        <v>2096</v>
      </c>
      <c r="F98" s="12"/>
      <c r="G98" s="12"/>
      <c r="H98" s="12"/>
      <c r="I98" s="12"/>
      <c r="J98" s="12"/>
      <c r="K98" s="12"/>
      <c r="L98" s="12"/>
      <c r="M98" s="12"/>
      <c r="N98" s="17"/>
    </row>
    <row r="99" spans="2:14" ht="15.75" thickBot="1">
      <c r="B99" s="16"/>
      <c r="C99" s="12"/>
      <c r="D99" s="12"/>
      <c r="E99" s="12"/>
      <c r="F99" s="12" t="s">
        <v>7</v>
      </c>
      <c r="G99" s="12"/>
      <c r="H99" s="12"/>
      <c r="I99" s="12"/>
      <c r="J99" s="12"/>
      <c r="K99" s="12"/>
      <c r="L99" s="12"/>
      <c r="M99" s="12"/>
      <c r="N99" s="17"/>
    </row>
    <row r="100" spans="2:14">
      <c r="B100" s="203" t="s">
        <v>2097</v>
      </c>
      <c r="C100" s="204"/>
      <c r="D100" s="204"/>
      <c r="E100" s="204"/>
      <c r="F100" s="204"/>
      <c r="G100" s="204"/>
      <c r="H100" s="204"/>
      <c r="I100" s="204"/>
      <c r="J100" s="204"/>
      <c r="K100" s="204"/>
      <c r="L100" s="204"/>
      <c r="M100" s="204"/>
      <c r="N100" s="205"/>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c r="B103" s="206"/>
      <c r="C103" s="207"/>
      <c r="D103" s="207"/>
      <c r="E103" s="207"/>
      <c r="F103" s="207"/>
      <c r="G103" s="207"/>
      <c r="H103" s="207"/>
      <c r="I103" s="207"/>
      <c r="J103" s="207"/>
      <c r="K103" s="207"/>
      <c r="L103" s="207"/>
      <c r="M103" s="207"/>
      <c r="N103" s="208"/>
    </row>
    <row r="104" spans="2:14" ht="15.75" thickBot="1">
      <c r="B104" s="209"/>
      <c r="C104" s="210"/>
      <c r="D104" s="210"/>
      <c r="E104" s="210"/>
      <c r="F104" s="210"/>
      <c r="G104" s="210"/>
      <c r="H104" s="210"/>
      <c r="I104" s="210"/>
      <c r="J104" s="210"/>
      <c r="K104" s="210"/>
      <c r="L104" s="210"/>
      <c r="M104" s="210"/>
      <c r="N104" s="211"/>
    </row>
    <row r="105" spans="2:14">
      <c r="B105" s="212"/>
      <c r="C105" s="213"/>
      <c r="D105" s="213"/>
      <c r="E105" s="213"/>
      <c r="F105" s="213"/>
      <c r="G105" s="213"/>
      <c r="H105" s="213"/>
      <c r="I105" s="213"/>
      <c r="J105" s="213"/>
      <c r="K105" s="213"/>
      <c r="L105" s="213"/>
      <c r="M105" s="213"/>
      <c r="N105" s="214"/>
    </row>
    <row r="106" spans="2:14">
      <c r="B106" s="198" t="s">
        <v>2098</v>
      </c>
      <c r="C106" s="31"/>
      <c r="D106" s="31"/>
      <c r="E106" s="31"/>
      <c r="F106" s="31"/>
      <c r="G106" s="31"/>
      <c r="H106" s="31"/>
      <c r="I106" s="31"/>
      <c r="J106" s="31"/>
      <c r="K106" s="31"/>
      <c r="L106" s="31"/>
      <c r="M106" s="31"/>
      <c r="N106" s="32"/>
    </row>
    <row r="107" spans="2:14" ht="15" customHeight="1">
      <c r="B107" s="797" t="s">
        <v>2099</v>
      </c>
      <c r="C107" s="798"/>
      <c r="D107" s="798"/>
      <c r="E107" s="798"/>
      <c r="F107" s="798"/>
      <c r="G107" s="798"/>
      <c r="H107" s="798"/>
      <c r="I107" s="798"/>
      <c r="J107" s="798"/>
      <c r="K107" s="798"/>
      <c r="L107" s="798"/>
      <c r="M107" s="798"/>
      <c r="N107" s="799"/>
    </row>
    <row r="108" spans="2:14" ht="15" customHeight="1">
      <c r="B108" s="797"/>
      <c r="C108" s="798"/>
      <c r="D108" s="798"/>
      <c r="E108" s="798"/>
      <c r="F108" s="798"/>
      <c r="G108" s="798"/>
      <c r="H108" s="798"/>
      <c r="I108" s="798"/>
      <c r="J108" s="798"/>
      <c r="K108" s="798"/>
      <c r="L108" s="798"/>
      <c r="M108" s="798"/>
      <c r="N108" s="799"/>
    </row>
    <row r="109" spans="2:14" ht="30" customHeight="1">
      <c r="B109" s="800" t="s">
        <v>2100</v>
      </c>
      <c r="C109" s="801"/>
      <c r="D109" s="801"/>
      <c r="E109" s="801"/>
      <c r="F109" s="801"/>
      <c r="G109" s="801"/>
      <c r="H109" s="801"/>
      <c r="I109" s="801"/>
      <c r="J109" s="801"/>
      <c r="K109" s="801"/>
      <c r="L109" s="801"/>
      <c r="M109" s="801"/>
      <c r="N109" s="802"/>
    </row>
    <row r="110" spans="2:14">
      <c r="B110" s="800"/>
      <c r="C110" s="801"/>
      <c r="D110" s="801"/>
      <c r="E110" s="801"/>
      <c r="F110" s="801"/>
      <c r="G110" s="801"/>
      <c r="H110" s="801"/>
      <c r="I110" s="801"/>
      <c r="J110" s="801"/>
      <c r="K110" s="801"/>
      <c r="L110" s="801"/>
      <c r="M110" s="801"/>
      <c r="N110" s="802"/>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286"/>
      <c r="C113" s="287"/>
      <c r="D113" s="287"/>
      <c r="E113" s="287"/>
      <c r="F113" s="287"/>
      <c r="G113" s="287"/>
      <c r="H113" s="287"/>
      <c r="I113" s="287"/>
      <c r="J113" s="287"/>
      <c r="K113" s="287"/>
      <c r="L113" s="287"/>
      <c r="M113" s="287"/>
      <c r="N113" s="288"/>
    </row>
    <row r="114" spans="2:14">
      <c r="B114" s="198"/>
      <c r="C114" s="31"/>
      <c r="D114" s="31"/>
      <c r="E114" s="31"/>
      <c r="F114" s="31"/>
      <c r="G114" s="31"/>
      <c r="H114" s="31"/>
      <c r="I114" s="31"/>
      <c r="J114" s="31"/>
      <c r="K114" s="31"/>
      <c r="L114" s="31"/>
      <c r="M114" s="31"/>
      <c r="N114" s="32"/>
    </row>
    <row r="115" spans="2:14">
      <c r="B115" s="16"/>
      <c r="C115" s="12"/>
      <c r="D115" s="12"/>
      <c r="E115" s="12" t="s">
        <v>2093</v>
      </c>
      <c r="F115" s="53"/>
      <c r="G115" s="53"/>
      <c r="H115" s="12"/>
      <c r="I115" s="12"/>
      <c r="J115" s="12"/>
      <c r="K115" s="12"/>
      <c r="L115" s="12"/>
      <c r="M115" s="12"/>
      <c r="N115" s="17"/>
    </row>
    <row r="116" spans="2:14">
      <c r="B116" s="16"/>
      <c r="C116" s="12"/>
      <c r="D116" s="12"/>
      <c r="E116" s="54" t="s">
        <v>2094</v>
      </c>
      <c r="F116" s="12"/>
      <c r="G116" s="12"/>
      <c r="H116" s="54"/>
      <c r="I116" s="54"/>
      <c r="J116" s="54"/>
      <c r="K116" s="12"/>
      <c r="L116" s="12"/>
      <c r="M116" s="12"/>
      <c r="N116" s="17"/>
    </row>
    <row r="117" spans="2:14">
      <c r="B117" s="16"/>
      <c r="C117" s="12"/>
      <c r="D117" s="12"/>
      <c r="E117" s="55" t="s">
        <v>2101</v>
      </c>
      <c r="F117" s="12"/>
      <c r="G117" s="12"/>
      <c r="H117" s="55"/>
      <c r="I117" s="55"/>
      <c r="J117" s="55"/>
      <c r="K117" s="12"/>
      <c r="L117" s="12"/>
      <c r="M117" s="12"/>
      <c r="N117" s="17"/>
    </row>
    <row r="118" spans="2:14">
      <c r="B118" s="56"/>
      <c r="C118" s="31"/>
      <c r="D118" s="31"/>
      <c r="E118" s="12" t="s">
        <v>2096</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2102</v>
      </c>
      <c r="C120" s="55"/>
      <c r="D120" s="55"/>
      <c r="E120" s="12"/>
      <c r="F120" s="12"/>
      <c r="G120" s="12"/>
      <c r="H120" s="12"/>
      <c r="I120" s="12"/>
      <c r="J120" s="736"/>
      <c r="K120" s="736"/>
      <c r="L120" s="736"/>
      <c r="M120" s="736"/>
      <c r="N120" s="737"/>
    </row>
    <row r="121" spans="2:14" ht="15.75" thickBot="1">
      <c r="B121" s="216" t="s">
        <v>2103</v>
      </c>
      <c r="C121" s="343"/>
      <c r="D121" s="343"/>
      <c r="E121" s="57"/>
      <c r="F121" s="57"/>
      <c r="G121" s="57"/>
      <c r="H121" s="57"/>
      <c r="I121" s="57"/>
      <c r="J121" s="738"/>
      <c r="K121" s="738"/>
      <c r="L121" s="738"/>
      <c r="M121" s="738"/>
      <c r="N121"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topLeftCell="A7"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469</v>
      </c>
      <c r="C31" s="81" t="s">
        <v>2254</v>
      </c>
      <c r="D31" s="82"/>
      <c r="E31" s="82"/>
      <c r="F31" s="82"/>
      <c r="G31" s="82"/>
      <c r="H31" s="82"/>
      <c r="I31" s="82"/>
      <c r="J31" s="82"/>
      <c r="K31" s="394"/>
      <c r="L31" s="261" t="s">
        <v>128</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825</v>
      </c>
      <c r="B36" s="772" t="str">
        <f>VLOOKUP(A36,EQUIPOS!A6:D154,3,FALSE)</f>
        <v>Cizalla manual de 90 cm.</v>
      </c>
      <c r="C36" s="773"/>
      <c r="D36" s="773"/>
      <c r="E36" s="773"/>
      <c r="F36" s="773"/>
      <c r="G36" s="773"/>
      <c r="H36" s="774"/>
      <c r="I36" s="222"/>
      <c r="J36" s="223"/>
      <c r="K36" s="224">
        <f>VLOOKUP(A36,EQUIPOS!A6:D163,4,FALSE)</f>
        <v>1408.7818223057488</v>
      </c>
      <c r="L36" s="225"/>
      <c r="M36" s="291">
        <v>37.5</v>
      </c>
      <c r="N36" s="227">
        <f>K36/M36</f>
        <v>37.567515261486633</v>
      </c>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0.02</v>
      </c>
      <c r="N41" s="295">
        <f>N78*M41</f>
        <v>16.927673861440798</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54.495189122927428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1084</v>
      </c>
      <c r="B48" s="43" t="str">
        <f>VLOOKUP(A48,MATERIALES!A5:D373,3,FALSE)</f>
        <v>Acero A-40</v>
      </c>
      <c r="C48" s="236"/>
      <c r="D48" s="236"/>
      <c r="E48" s="236"/>
      <c r="F48" s="236"/>
      <c r="G48" s="236"/>
      <c r="H48" s="236"/>
      <c r="I48" s="236"/>
      <c r="J48" s="266" t="str">
        <f>VLOOKUP(A48,MATERIALES!A4:D640,2,FALSE)</f>
        <v>kg</v>
      </c>
      <c r="K48" s="237">
        <v>1.05</v>
      </c>
      <c r="L48" s="222"/>
      <c r="M48" s="352">
        <f>VLOOKUP(A48,MATERIALES!A5:D396,4,FALSE)</f>
        <v>3886.8891087975612</v>
      </c>
      <c r="N48" s="227">
        <f>K48*M48</f>
        <v>4081.2335642374396</v>
      </c>
    </row>
    <row r="49" spans="1:14">
      <c r="A49" s="108" t="s">
        <v>1143</v>
      </c>
      <c r="B49" s="43" t="str">
        <f>VLOOKUP(A49,MATERIALES!A6:D373,3,FALSE)</f>
        <v>Alambre Negro Para Amarre</v>
      </c>
      <c r="C49" s="371"/>
      <c r="D49" s="371"/>
      <c r="E49" s="371"/>
      <c r="F49" s="371"/>
      <c r="G49" s="371"/>
      <c r="H49" s="371"/>
      <c r="I49" s="371"/>
      <c r="J49" s="267" t="str">
        <f>VLOOKUP(A49,MATERIALES!A5:D641,2,FALSE)</f>
        <v>kg</v>
      </c>
      <c r="K49" s="347">
        <v>0.03</v>
      </c>
      <c r="L49" s="367"/>
      <c r="M49" s="352">
        <f>VLOOKUP(A49,MATERIALES!A6:D397,4,FALSE)</f>
        <v>4606.8467591248018</v>
      </c>
      <c r="N49" s="227">
        <f>K49*M49</f>
        <v>138.20540277374405</v>
      </c>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A52" s="108"/>
      <c r="B52" s="43"/>
      <c r="C52" s="371"/>
      <c r="D52" s="371"/>
      <c r="E52" s="371"/>
      <c r="F52" s="371"/>
      <c r="G52" s="371"/>
      <c r="H52" s="371"/>
      <c r="I52" s="371"/>
      <c r="J52" s="266"/>
      <c r="K52" s="347"/>
      <c r="L52" s="367"/>
      <c r="M52" s="352"/>
      <c r="N52" s="227"/>
    </row>
    <row r="53" spans="1:14">
      <c r="A53" s="108"/>
      <c r="B53" s="43"/>
      <c r="C53" s="371"/>
      <c r="D53" s="371"/>
      <c r="E53" s="371"/>
      <c r="F53" s="371"/>
      <c r="G53" s="371"/>
      <c r="H53" s="371"/>
      <c r="I53" s="371"/>
      <c r="J53" s="266"/>
      <c r="K53" s="347"/>
      <c r="L53" s="367"/>
      <c r="M53" s="352"/>
      <c r="N53" s="227"/>
    </row>
    <row r="54" spans="1:14">
      <c r="A54" s="108"/>
      <c r="B54" s="43"/>
      <c r="C54" s="371"/>
      <c r="D54" s="371"/>
      <c r="E54" s="371"/>
      <c r="F54" s="371"/>
      <c r="G54" s="371"/>
      <c r="H54" s="371"/>
      <c r="I54" s="371"/>
      <c r="J54" s="266"/>
      <c r="K54" s="347"/>
      <c r="L54" s="367"/>
      <c r="M54" s="352"/>
      <c r="N54" s="227"/>
    </row>
    <row r="55" spans="1:14" ht="15.75" thickBot="1">
      <c r="B55" s="43"/>
      <c r="C55" s="265"/>
      <c r="D55" s="265"/>
      <c r="E55" s="265"/>
      <c r="F55" s="265"/>
      <c r="G55" s="265"/>
      <c r="H55" s="265"/>
      <c r="I55" s="265"/>
      <c r="J55" s="381"/>
      <c r="K55" s="124"/>
      <c r="L55" s="280"/>
      <c r="M55" s="352"/>
      <c r="N55" s="227"/>
    </row>
    <row r="56" spans="1:14" ht="15.75" thickBot="1">
      <c r="B56" s="759" t="s">
        <v>2072</v>
      </c>
      <c r="C56" s="760"/>
      <c r="D56" s="760"/>
      <c r="E56" s="760"/>
      <c r="F56" s="760"/>
      <c r="G56" s="760"/>
      <c r="H56" s="760"/>
      <c r="I56" s="760"/>
      <c r="J56" s="760"/>
      <c r="K56" s="760"/>
      <c r="L56" s="760"/>
      <c r="M56" s="761"/>
      <c r="N56" s="344">
        <f>SUM(N48:N55)</f>
        <v>4219.4389670111841</v>
      </c>
    </row>
    <row r="57" spans="1:14">
      <c r="B57" s="33"/>
      <c r="C57" s="34"/>
      <c r="D57" s="34"/>
      <c r="E57" s="34"/>
      <c r="F57" s="34"/>
      <c r="G57" s="34"/>
      <c r="H57" s="34"/>
      <c r="I57" s="34"/>
      <c r="J57" s="34"/>
      <c r="K57" s="34"/>
      <c r="L57" s="34"/>
      <c r="M57" s="34"/>
      <c r="N57" s="35"/>
    </row>
    <row r="58" spans="1:14">
      <c r="B58" s="64" t="s">
        <v>2075</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268" t="s">
        <v>2076</v>
      </c>
      <c r="C60" s="269"/>
      <c r="D60" s="269"/>
      <c r="E60" s="269"/>
      <c r="F60" s="269"/>
      <c r="G60" s="269"/>
      <c r="H60" s="73" t="s">
        <v>2065</v>
      </c>
      <c r="I60" s="74" t="s">
        <v>2077</v>
      </c>
      <c r="J60" s="75" t="s">
        <v>2106</v>
      </c>
      <c r="K60" s="73" t="s">
        <v>2107</v>
      </c>
      <c r="L60" s="762" t="s">
        <v>2080</v>
      </c>
      <c r="M60" s="735"/>
      <c r="N60" s="76" t="s">
        <v>2071</v>
      </c>
    </row>
    <row r="61" spans="1:14">
      <c r="A61" t="s">
        <v>1990</v>
      </c>
      <c r="B61" s="46" t="str">
        <f>VLOOKUP(A61,TRANSPORTE!A3:D117,3,FALSE)</f>
        <v>Transporte de acero</v>
      </c>
      <c r="C61" s="272"/>
      <c r="D61" s="272"/>
      <c r="E61" s="272"/>
      <c r="F61" s="272"/>
      <c r="G61" s="272"/>
      <c r="H61" s="266" t="s">
        <v>2253</v>
      </c>
      <c r="I61" s="234">
        <v>1.05</v>
      </c>
      <c r="J61" s="241">
        <v>1</v>
      </c>
      <c r="K61" s="234">
        <f>I61*J61</f>
        <v>1.05</v>
      </c>
      <c r="L61" s="763">
        <f>VLOOKUP(A61,TRANSPORTE!A3:D117,4,FALSE)</f>
        <v>0.46368463287847672</v>
      </c>
      <c r="M61" s="764"/>
      <c r="N61" s="242">
        <f>K61*L61</f>
        <v>0.48686886452240058</v>
      </c>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66"/>
      <c r="I64" s="234"/>
      <c r="J64" s="241"/>
      <c r="K64" s="234"/>
      <c r="L64" s="763"/>
      <c r="M64" s="764"/>
      <c r="N64" s="242"/>
    </row>
    <row r="65" spans="1:15">
      <c r="B65" s="46"/>
      <c r="C65" s="47"/>
      <c r="D65" s="47"/>
      <c r="E65" s="47"/>
      <c r="F65" s="47"/>
      <c r="G65" s="47"/>
      <c r="H65" s="243"/>
      <c r="I65" s="234"/>
      <c r="J65" s="234"/>
      <c r="K65" s="234"/>
      <c r="L65" s="244"/>
      <c r="M65" s="245"/>
      <c r="N65" s="246"/>
    </row>
    <row r="66" spans="1:15" ht="15.75" thickBot="1">
      <c r="B66" s="264"/>
      <c r="C66" s="265"/>
      <c r="D66" s="265"/>
      <c r="E66" s="265"/>
      <c r="F66" s="265"/>
      <c r="G66" s="265"/>
      <c r="H66" s="48"/>
      <c r="I66" s="124"/>
      <c r="J66" s="124"/>
      <c r="K66" s="124"/>
      <c r="L66" s="748"/>
      <c r="M66" s="749"/>
      <c r="N66" s="125"/>
    </row>
    <row r="67" spans="1:15" ht="15.75" thickBot="1">
      <c r="B67" s="765" t="s">
        <v>2072</v>
      </c>
      <c r="C67" s="766"/>
      <c r="D67" s="766"/>
      <c r="E67" s="766"/>
      <c r="F67" s="766"/>
      <c r="G67" s="766"/>
      <c r="H67" s="766"/>
      <c r="I67" s="766"/>
      <c r="J67" s="766"/>
      <c r="K67" s="766"/>
      <c r="L67" s="766"/>
      <c r="M67" s="767"/>
      <c r="N67" s="104">
        <f>N61+N62+N63+N64+N65</f>
        <v>0.48686886452240058</v>
      </c>
    </row>
    <row r="68" spans="1:15">
      <c r="B68" s="33"/>
      <c r="C68" s="34"/>
      <c r="D68" s="34"/>
      <c r="E68" s="34"/>
      <c r="F68" s="34"/>
      <c r="G68" s="34"/>
      <c r="H68" s="34"/>
      <c r="I68" s="34"/>
      <c r="J68" s="34"/>
      <c r="K68" s="34"/>
      <c r="L68" s="34"/>
      <c r="M68" s="34"/>
      <c r="N68" s="35"/>
    </row>
    <row r="69" spans="1:15">
      <c r="B69" s="64" t="s">
        <v>2081</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785" t="s">
        <v>2108</v>
      </c>
      <c r="C71" s="786"/>
      <c r="D71" s="786"/>
      <c r="E71" s="786"/>
      <c r="F71" s="786"/>
      <c r="G71" s="786"/>
      <c r="H71" s="786"/>
      <c r="I71" s="73" t="s">
        <v>2082</v>
      </c>
      <c r="J71" s="75" t="s">
        <v>2109</v>
      </c>
      <c r="K71" s="74" t="s">
        <v>2084</v>
      </c>
      <c r="L71" s="787" t="s">
        <v>2070</v>
      </c>
      <c r="M71" s="788"/>
      <c r="N71" s="98" t="s">
        <v>2071</v>
      </c>
    </row>
    <row r="72" spans="1:15">
      <c r="A72" s="141" t="s">
        <v>769</v>
      </c>
      <c r="B72" s="49" t="str">
        <f>VLOOKUP(A72,'MANO DE OBRA'!A8:D68,3,FALSE)</f>
        <v xml:space="preserve">Obrero </v>
      </c>
      <c r="C72" s="47"/>
      <c r="D72" s="47"/>
      <c r="E72" s="47"/>
      <c r="F72" s="47"/>
      <c r="G72" s="47"/>
      <c r="H72" s="47"/>
      <c r="I72" s="247">
        <f>K72/J72*100</f>
        <v>33832.699999999997</v>
      </c>
      <c r="J72" s="248">
        <v>185</v>
      </c>
      <c r="K72" s="249">
        <f>VLOOKUP(A72,'MANO DE OBRA'!A8:D99,4,FALSE)</f>
        <v>62590.494999999995</v>
      </c>
      <c r="L72" s="50"/>
      <c r="M72" s="380">
        <v>200</v>
      </c>
      <c r="N72" s="345">
        <f>K72/M72</f>
        <v>312.95247499999999</v>
      </c>
      <c r="O72" s="106"/>
    </row>
    <row r="73" spans="1:15">
      <c r="A73" s="141" t="s">
        <v>728</v>
      </c>
      <c r="B73" s="49" t="str">
        <f>VLOOKUP(A73,'MANO DE OBRA'!A8:D69,3,FALSE)</f>
        <v>Oficial</v>
      </c>
      <c r="C73" s="47"/>
      <c r="D73" s="47"/>
      <c r="E73" s="47"/>
      <c r="F73" s="47"/>
      <c r="G73" s="47"/>
      <c r="H73" s="47"/>
      <c r="I73" s="247">
        <f>K73/J73*100</f>
        <v>57668.23979157189</v>
      </c>
      <c r="J73" s="248">
        <v>185</v>
      </c>
      <c r="K73" s="249">
        <f>VLOOKUP(A73,'MANO DE OBRA'!A8:D100,4,FALSE)</f>
        <v>106686.24361440798</v>
      </c>
      <c r="L73" s="50"/>
      <c r="M73" s="380">
        <v>200</v>
      </c>
      <c r="N73" s="345">
        <f>K73/M73</f>
        <v>533.43121807203988</v>
      </c>
    </row>
    <row r="74" spans="1:15">
      <c r="B74" s="49"/>
      <c r="C74" s="47"/>
      <c r="D74" s="47"/>
      <c r="E74" s="47"/>
      <c r="F74" s="47"/>
      <c r="G74" s="47"/>
      <c r="H74" s="47"/>
      <c r="I74" s="247"/>
      <c r="J74" s="248"/>
      <c r="K74" s="249"/>
      <c r="L74" s="50"/>
      <c r="M74" s="378"/>
      <c r="N74" s="345"/>
    </row>
    <row r="75" spans="1:15">
      <c r="B75" s="49"/>
      <c r="C75" s="47"/>
      <c r="D75" s="47"/>
      <c r="E75" s="47"/>
      <c r="F75" s="47"/>
      <c r="G75" s="47"/>
      <c r="H75" s="47"/>
      <c r="I75" s="234"/>
      <c r="J75" s="252"/>
      <c r="K75" s="253"/>
      <c r="L75" s="273"/>
      <c r="M75" s="255"/>
      <c r="N75" s="251"/>
    </row>
    <row r="76" spans="1:15">
      <c r="B76" s="49"/>
      <c r="C76" s="47"/>
      <c r="D76" s="47"/>
      <c r="E76" s="47"/>
      <c r="F76" s="47"/>
      <c r="G76" s="47"/>
      <c r="H76" s="47"/>
      <c r="I76" s="234"/>
      <c r="J76" s="252"/>
      <c r="K76" s="253"/>
      <c r="L76" s="273"/>
      <c r="M76" s="255"/>
      <c r="N76" s="251"/>
    </row>
    <row r="77" spans="1:15" ht="15.75" thickBot="1">
      <c r="B77" s="746"/>
      <c r="C77" s="747"/>
      <c r="D77" s="747"/>
      <c r="E77" s="747"/>
      <c r="F77" s="747"/>
      <c r="G77" s="747"/>
      <c r="H77" s="747"/>
      <c r="I77" s="124"/>
      <c r="J77" s="124"/>
      <c r="K77" s="124"/>
      <c r="L77" s="847"/>
      <c r="M77" s="847"/>
      <c r="N77" s="45"/>
    </row>
    <row r="78" spans="1:15" ht="15.75" thickBot="1">
      <c r="B78" s="765" t="s">
        <v>2072</v>
      </c>
      <c r="C78" s="766"/>
      <c r="D78" s="766"/>
      <c r="E78" s="766"/>
      <c r="F78" s="766"/>
      <c r="G78" s="766"/>
      <c r="H78" s="766"/>
      <c r="I78" s="766"/>
      <c r="J78" s="766"/>
      <c r="K78" s="766"/>
      <c r="L78" s="766"/>
      <c r="M78" s="767"/>
      <c r="N78" s="256">
        <f>SUM(N72:N77)</f>
        <v>846.38369307203993</v>
      </c>
    </row>
    <row r="79" spans="1:15" ht="15.75" thickBot="1">
      <c r="B79" s="33"/>
      <c r="C79" s="34"/>
      <c r="D79" s="34"/>
      <c r="E79" s="34"/>
      <c r="F79" s="34"/>
      <c r="G79" s="34"/>
      <c r="H79" s="34"/>
      <c r="I79" s="34"/>
      <c r="J79" s="34"/>
      <c r="K79" s="34"/>
      <c r="L79" s="34"/>
      <c r="M79" s="34"/>
      <c r="N79" s="35"/>
    </row>
    <row r="80" spans="1:15" ht="15.75" thickBot="1">
      <c r="B80" s="759" t="s">
        <v>2085</v>
      </c>
      <c r="C80" s="760"/>
      <c r="D80" s="760"/>
      <c r="E80" s="760"/>
      <c r="F80" s="760"/>
      <c r="G80" s="760"/>
      <c r="H80" s="760"/>
      <c r="I80" s="760"/>
      <c r="J80" s="760"/>
      <c r="K80" s="760"/>
      <c r="L80" s="760"/>
      <c r="M80" s="761"/>
      <c r="N80" s="99">
        <f>N43+N56+N67+N78</f>
        <v>5120.8047180706735</v>
      </c>
    </row>
    <row r="81" spans="1:14">
      <c r="B81" s="33"/>
      <c r="C81" s="34"/>
      <c r="D81" s="34"/>
      <c r="E81" s="34"/>
      <c r="F81" s="34"/>
      <c r="G81" s="34"/>
      <c r="H81" s="34"/>
      <c r="I81" s="34"/>
      <c r="J81" s="34"/>
      <c r="K81" s="34"/>
      <c r="L81" s="34"/>
      <c r="M81" s="34"/>
      <c r="N81" s="35"/>
    </row>
    <row r="82" spans="1:14">
      <c r="B82" s="64" t="s">
        <v>2086</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750" t="s">
        <v>2110</v>
      </c>
      <c r="C84" s="751"/>
      <c r="D84" s="751"/>
      <c r="E84" s="751"/>
      <c r="F84" s="751"/>
      <c r="G84" s="751"/>
      <c r="H84" s="751"/>
      <c r="I84" s="269"/>
      <c r="J84" s="289"/>
      <c r="K84" s="257" t="s">
        <v>2087</v>
      </c>
      <c r="L84" s="789" t="s">
        <v>2088</v>
      </c>
      <c r="M84" s="790"/>
      <c r="N84" s="258"/>
    </row>
    <row r="85" spans="1:14">
      <c r="B85" s="791" t="s">
        <v>2111</v>
      </c>
      <c r="C85" s="792"/>
      <c r="D85" s="792"/>
      <c r="E85" s="792"/>
      <c r="F85" s="792"/>
      <c r="G85" s="792"/>
      <c r="H85" s="792"/>
      <c r="I85" s="87"/>
      <c r="J85" s="88"/>
      <c r="K85" s="259">
        <v>0.2</v>
      </c>
      <c r="L85" s="793">
        <f>N80*K85</f>
        <v>1024.1609436141348</v>
      </c>
      <c r="M85" s="794"/>
      <c r="N85" s="51"/>
    </row>
    <row r="86" spans="1:14">
      <c r="B86" s="89" t="s">
        <v>2090</v>
      </c>
      <c r="C86" s="90"/>
      <c r="D86" s="90"/>
      <c r="E86" s="90"/>
      <c r="F86" s="90"/>
      <c r="G86" s="90"/>
      <c r="H86" s="90"/>
      <c r="I86" s="87"/>
      <c r="J86" s="88"/>
      <c r="K86" s="259">
        <v>0.05</v>
      </c>
      <c r="L86" s="793">
        <f>N80*K86</f>
        <v>256.0402359035337</v>
      </c>
      <c r="M86" s="794"/>
      <c r="N86" s="51"/>
    </row>
    <row r="87" spans="1:14" ht="15.75" thickBot="1">
      <c r="B87" s="91" t="s">
        <v>2091</v>
      </c>
      <c r="C87" s="92"/>
      <c r="D87" s="92"/>
      <c r="E87" s="92"/>
      <c r="F87" s="92"/>
      <c r="G87" s="92"/>
      <c r="H87" s="92"/>
      <c r="I87" s="93"/>
      <c r="J87" s="94"/>
      <c r="K87" s="260">
        <v>0.05</v>
      </c>
      <c r="L87" s="795">
        <f>N80*K87</f>
        <v>256.0402359035337</v>
      </c>
      <c r="M87" s="796"/>
      <c r="N87" s="51"/>
    </row>
    <row r="88" spans="1:14" ht="15.75" thickBot="1">
      <c r="B88" s="759" t="s">
        <v>2072</v>
      </c>
      <c r="C88" s="760"/>
      <c r="D88" s="760"/>
      <c r="E88" s="760"/>
      <c r="F88" s="760"/>
      <c r="G88" s="760"/>
      <c r="H88" s="760"/>
      <c r="I88" s="760"/>
      <c r="J88" s="760"/>
      <c r="K88" s="760"/>
      <c r="L88" s="760"/>
      <c r="M88" s="761"/>
      <c r="N88" s="52">
        <f>L85+L86+L87</f>
        <v>1536.2414154212024</v>
      </c>
    </row>
    <row r="89" spans="1:14" ht="15.75" thickBot="1">
      <c r="B89" s="33"/>
      <c r="C89" s="34"/>
      <c r="D89" s="34"/>
      <c r="E89" s="34"/>
      <c r="F89" s="34"/>
      <c r="G89" s="34"/>
      <c r="H89" s="34"/>
      <c r="I89" s="34"/>
      <c r="J89" s="34"/>
      <c r="K89" s="34"/>
      <c r="L89" s="34"/>
      <c r="M89" s="34"/>
      <c r="N89" s="35"/>
    </row>
    <row r="90" spans="1:14" ht="15.75" thickBot="1">
      <c r="A90" t="s">
        <v>2114</v>
      </c>
      <c r="B90" s="759" t="s">
        <v>2113</v>
      </c>
      <c r="C90" s="760"/>
      <c r="D90" s="760"/>
      <c r="E90" s="760"/>
      <c r="F90" s="760"/>
      <c r="G90" s="760"/>
      <c r="H90" s="760"/>
      <c r="I90" s="760"/>
      <c r="J90" s="760"/>
      <c r="K90" s="760"/>
      <c r="L90" s="760"/>
      <c r="M90" s="761"/>
      <c r="N90" s="166">
        <f>N80+N88</f>
        <v>6657.0461334918764</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2093</v>
      </c>
      <c r="F95" s="53"/>
      <c r="G95" s="53"/>
      <c r="H95" s="53"/>
      <c r="I95" s="53"/>
      <c r="J95" s="53"/>
      <c r="K95" s="12"/>
      <c r="L95" s="12"/>
      <c r="M95" s="12"/>
      <c r="N95" s="17"/>
    </row>
    <row r="96" spans="1:14">
      <c r="B96" s="16"/>
      <c r="C96" s="12"/>
      <c r="D96" s="12"/>
      <c r="E96" s="12" t="s">
        <v>2094</v>
      </c>
      <c r="F96" s="12"/>
      <c r="G96" s="12"/>
      <c r="H96" s="12"/>
      <c r="I96" s="12"/>
      <c r="J96" s="12"/>
      <c r="K96" s="12"/>
      <c r="L96" s="12"/>
      <c r="M96" s="12"/>
      <c r="N96" s="17"/>
    </row>
    <row r="97" spans="2:14">
      <c r="B97" s="16"/>
      <c r="C97" s="12"/>
      <c r="D97" s="12"/>
      <c r="E97" s="12" t="s">
        <v>2095</v>
      </c>
      <c r="F97" s="12"/>
      <c r="G97" s="12"/>
      <c r="H97" s="12"/>
      <c r="I97" s="12"/>
      <c r="J97" s="12"/>
      <c r="K97" s="12"/>
      <c r="L97" s="12"/>
      <c r="M97" s="12"/>
      <c r="N97" s="17"/>
    </row>
    <row r="98" spans="2:14">
      <c r="B98" s="16"/>
      <c r="C98" s="12"/>
      <c r="D98" s="12"/>
      <c r="E98" s="12" t="s">
        <v>2096</v>
      </c>
      <c r="F98" s="12"/>
      <c r="G98" s="12"/>
      <c r="H98" s="12"/>
      <c r="I98" s="12"/>
      <c r="J98" s="12"/>
      <c r="K98" s="12"/>
      <c r="L98" s="12"/>
      <c r="M98" s="12"/>
      <c r="N98" s="17"/>
    </row>
    <row r="99" spans="2:14" ht="15.75" thickBot="1">
      <c r="B99" s="16"/>
      <c r="C99" s="12"/>
      <c r="D99" s="12"/>
      <c r="E99" s="12"/>
      <c r="F99" s="12" t="s">
        <v>7</v>
      </c>
      <c r="G99" s="12"/>
      <c r="H99" s="12"/>
      <c r="I99" s="12"/>
      <c r="J99" s="12"/>
      <c r="K99" s="12"/>
      <c r="L99" s="12"/>
      <c r="M99" s="12"/>
      <c r="N99" s="17"/>
    </row>
    <row r="100" spans="2:14">
      <c r="B100" s="203" t="s">
        <v>2097</v>
      </c>
      <c r="C100" s="204"/>
      <c r="D100" s="204"/>
      <c r="E100" s="204"/>
      <c r="F100" s="204"/>
      <c r="G100" s="204"/>
      <c r="H100" s="204"/>
      <c r="I100" s="204"/>
      <c r="J100" s="204"/>
      <c r="K100" s="204"/>
      <c r="L100" s="204"/>
      <c r="M100" s="204"/>
      <c r="N100" s="205"/>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c r="B103" s="206"/>
      <c r="C103" s="207"/>
      <c r="D103" s="207"/>
      <c r="E103" s="207"/>
      <c r="F103" s="207"/>
      <c r="G103" s="207"/>
      <c r="H103" s="207"/>
      <c r="I103" s="207"/>
      <c r="J103" s="207"/>
      <c r="K103" s="207"/>
      <c r="L103" s="207"/>
      <c r="M103" s="207"/>
      <c r="N103" s="208"/>
    </row>
    <row r="104" spans="2:14" ht="15.75" thickBot="1">
      <c r="B104" s="209"/>
      <c r="C104" s="210"/>
      <c r="D104" s="210"/>
      <c r="E104" s="210"/>
      <c r="F104" s="210"/>
      <c r="G104" s="210"/>
      <c r="H104" s="210"/>
      <c r="I104" s="210"/>
      <c r="J104" s="210"/>
      <c r="K104" s="210"/>
      <c r="L104" s="210"/>
      <c r="M104" s="210"/>
      <c r="N104" s="211"/>
    </row>
    <row r="105" spans="2:14">
      <c r="B105" s="212"/>
      <c r="C105" s="213"/>
      <c r="D105" s="213"/>
      <c r="E105" s="213"/>
      <c r="F105" s="213"/>
      <c r="G105" s="213"/>
      <c r="H105" s="213"/>
      <c r="I105" s="213"/>
      <c r="J105" s="213"/>
      <c r="K105" s="213"/>
      <c r="L105" s="213"/>
      <c r="M105" s="213"/>
      <c r="N105" s="214"/>
    </row>
    <row r="106" spans="2:14">
      <c r="B106" s="198" t="s">
        <v>2098</v>
      </c>
      <c r="C106" s="31"/>
      <c r="D106" s="31"/>
      <c r="E106" s="31"/>
      <c r="F106" s="31"/>
      <c r="G106" s="31"/>
      <c r="H106" s="31"/>
      <c r="I106" s="31"/>
      <c r="J106" s="31"/>
      <c r="K106" s="31"/>
      <c r="L106" s="31"/>
      <c r="M106" s="31"/>
      <c r="N106" s="32"/>
    </row>
    <row r="107" spans="2:14" ht="15" customHeight="1">
      <c r="B107" s="797" t="s">
        <v>2099</v>
      </c>
      <c r="C107" s="798"/>
      <c r="D107" s="798"/>
      <c r="E107" s="798"/>
      <c r="F107" s="798"/>
      <c r="G107" s="798"/>
      <c r="H107" s="798"/>
      <c r="I107" s="798"/>
      <c r="J107" s="798"/>
      <c r="K107" s="798"/>
      <c r="L107" s="798"/>
      <c r="M107" s="798"/>
      <c r="N107" s="799"/>
    </row>
    <row r="108" spans="2:14" ht="15" customHeight="1">
      <c r="B108" s="797"/>
      <c r="C108" s="798"/>
      <c r="D108" s="798"/>
      <c r="E108" s="798"/>
      <c r="F108" s="798"/>
      <c r="G108" s="798"/>
      <c r="H108" s="798"/>
      <c r="I108" s="798"/>
      <c r="J108" s="798"/>
      <c r="K108" s="798"/>
      <c r="L108" s="798"/>
      <c r="M108" s="798"/>
      <c r="N108" s="799"/>
    </row>
    <row r="109" spans="2:14" ht="30" customHeight="1">
      <c r="B109" s="800" t="s">
        <v>2100</v>
      </c>
      <c r="C109" s="801"/>
      <c r="D109" s="801"/>
      <c r="E109" s="801"/>
      <c r="F109" s="801"/>
      <c r="G109" s="801"/>
      <c r="H109" s="801"/>
      <c r="I109" s="801"/>
      <c r="J109" s="801"/>
      <c r="K109" s="801"/>
      <c r="L109" s="801"/>
      <c r="M109" s="801"/>
      <c r="N109" s="802"/>
    </row>
    <row r="110" spans="2:14">
      <c r="B110" s="800"/>
      <c r="C110" s="801"/>
      <c r="D110" s="801"/>
      <c r="E110" s="801"/>
      <c r="F110" s="801"/>
      <c r="G110" s="801"/>
      <c r="H110" s="801"/>
      <c r="I110" s="801"/>
      <c r="J110" s="801"/>
      <c r="K110" s="801"/>
      <c r="L110" s="801"/>
      <c r="M110" s="801"/>
      <c r="N110" s="802"/>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286"/>
      <c r="C113" s="287"/>
      <c r="D113" s="287"/>
      <c r="E113" s="287"/>
      <c r="F113" s="287"/>
      <c r="G113" s="287"/>
      <c r="H113" s="287"/>
      <c r="I113" s="287"/>
      <c r="J113" s="287"/>
      <c r="K113" s="287"/>
      <c r="L113" s="287"/>
      <c r="M113" s="287"/>
      <c r="N113" s="288"/>
    </row>
    <row r="114" spans="2:14">
      <c r="B114" s="198"/>
      <c r="C114" s="31"/>
      <c r="D114" s="31"/>
      <c r="E114" s="31"/>
      <c r="F114" s="31"/>
      <c r="G114" s="31"/>
      <c r="H114" s="31"/>
      <c r="I114" s="31"/>
      <c r="J114" s="31"/>
      <c r="K114" s="31"/>
      <c r="L114" s="31"/>
      <c r="M114" s="31"/>
      <c r="N114" s="32"/>
    </row>
    <row r="115" spans="2:14">
      <c r="B115" s="16"/>
      <c r="C115" s="12"/>
      <c r="D115" s="12"/>
      <c r="E115" s="12" t="s">
        <v>2093</v>
      </c>
      <c r="F115" s="53"/>
      <c r="G115" s="53"/>
      <c r="H115" s="12"/>
      <c r="I115" s="12"/>
      <c r="J115" s="12"/>
      <c r="K115" s="12"/>
      <c r="L115" s="12"/>
      <c r="M115" s="12"/>
      <c r="N115" s="17"/>
    </row>
    <row r="116" spans="2:14">
      <c r="B116" s="16"/>
      <c r="C116" s="12"/>
      <c r="D116" s="12"/>
      <c r="E116" s="54" t="s">
        <v>2094</v>
      </c>
      <c r="F116" s="12"/>
      <c r="G116" s="12"/>
      <c r="H116" s="54"/>
      <c r="I116" s="54"/>
      <c r="J116" s="54"/>
      <c r="K116" s="12"/>
      <c r="L116" s="12"/>
      <c r="M116" s="12"/>
      <c r="N116" s="17"/>
    </row>
    <row r="117" spans="2:14">
      <c r="B117" s="16"/>
      <c r="C117" s="12"/>
      <c r="D117" s="12"/>
      <c r="E117" s="55" t="s">
        <v>2101</v>
      </c>
      <c r="F117" s="12"/>
      <c r="G117" s="12"/>
      <c r="H117" s="55"/>
      <c r="I117" s="55"/>
      <c r="J117" s="55"/>
      <c r="K117" s="12"/>
      <c r="L117" s="12"/>
      <c r="M117" s="12"/>
      <c r="N117" s="17"/>
    </row>
    <row r="118" spans="2:14">
      <c r="B118" s="56"/>
      <c r="C118" s="31"/>
      <c r="D118" s="31"/>
      <c r="E118" s="12" t="s">
        <v>2096</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2102</v>
      </c>
      <c r="C120" s="55"/>
      <c r="D120" s="55"/>
      <c r="E120" s="12"/>
      <c r="F120" s="12"/>
      <c r="G120" s="12"/>
      <c r="H120" s="12"/>
      <c r="I120" s="12"/>
      <c r="J120" s="736"/>
      <c r="K120" s="736"/>
      <c r="L120" s="736"/>
      <c r="M120" s="736"/>
      <c r="N120" s="737"/>
    </row>
    <row r="121" spans="2:14" ht="15.75" thickBot="1">
      <c r="B121" s="216" t="s">
        <v>2103</v>
      </c>
      <c r="C121" s="343"/>
      <c r="D121" s="343"/>
      <c r="E121" s="57"/>
      <c r="F121" s="57"/>
      <c r="G121" s="57"/>
      <c r="H121" s="57"/>
      <c r="I121" s="57"/>
      <c r="J121" s="738"/>
      <c r="K121" s="738"/>
      <c r="L121" s="738"/>
      <c r="M121" s="738"/>
      <c r="N121"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thickBo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471</v>
      </c>
      <c r="C31" s="81" t="s">
        <v>2255</v>
      </c>
      <c r="D31" s="82"/>
      <c r="E31" s="82"/>
      <c r="F31" s="82"/>
      <c r="G31" s="82"/>
      <c r="H31" s="82"/>
      <c r="I31" s="82"/>
      <c r="J31" s="82"/>
      <c r="K31" s="394"/>
      <c r="L31" s="261" t="s">
        <v>473</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789</v>
      </c>
      <c r="B36" s="772" t="str">
        <f>VLOOKUP(A36,EQUIPOS!A6:D154,3,FALSE)</f>
        <v>Bomba de inyección de lechada</v>
      </c>
      <c r="C36" s="773"/>
      <c r="D36" s="773"/>
      <c r="E36" s="773"/>
      <c r="F36" s="773"/>
      <c r="G36" s="773"/>
      <c r="H36" s="774"/>
      <c r="I36" s="222"/>
      <c r="J36" s="223"/>
      <c r="K36" s="224">
        <f>VLOOKUP(A36,EQUIPOS!A6:D163,4,FALSE)</f>
        <v>22109.759028062894</v>
      </c>
      <c r="L36" s="225"/>
      <c r="M36" s="291">
        <v>670</v>
      </c>
      <c r="N36" s="227">
        <f>K36/M36</f>
        <v>32.999640340392382</v>
      </c>
    </row>
    <row r="37" spans="1:14">
      <c r="A37" s="113" t="s">
        <v>793</v>
      </c>
      <c r="B37" s="772" t="str">
        <f>VLOOKUP(A37,EQUIPOS!A7:D154,3,FALSE)</f>
        <v>Bomba para gato de tensionamiento</v>
      </c>
      <c r="C37" s="773"/>
      <c r="D37" s="773"/>
      <c r="E37" s="773"/>
      <c r="F37" s="773"/>
      <c r="G37" s="773"/>
      <c r="H37" s="774"/>
      <c r="I37" s="367"/>
      <c r="J37" s="368"/>
      <c r="K37" s="224">
        <f>VLOOKUP(A37,EQUIPOS!A7:D164,4,FALSE)</f>
        <v>60777.386534836041</v>
      </c>
      <c r="L37" s="290"/>
      <c r="M37" s="291">
        <v>670</v>
      </c>
      <c r="N37" s="227">
        <f>K37/M37</f>
        <v>90.712517216173197</v>
      </c>
    </row>
    <row r="38" spans="1:14">
      <c r="A38" s="113" t="s">
        <v>921</v>
      </c>
      <c r="B38" s="772" t="str">
        <f>VLOOKUP(A38,EQUIPOS!A8:D154,3,FALSE)</f>
        <v>Gato para tensionamiento, fuerza Max 200 ton, área de tensión 314 cm2.</v>
      </c>
      <c r="C38" s="773"/>
      <c r="D38" s="773"/>
      <c r="E38" s="773"/>
      <c r="F38" s="773"/>
      <c r="G38" s="773"/>
      <c r="H38" s="774"/>
      <c r="I38" s="283"/>
      <c r="J38" s="285"/>
      <c r="K38" s="224">
        <f>VLOOKUP(A38,EQUIPOS!A8:D165,4,FALSE)</f>
        <v>131961.5477489999</v>
      </c>
      <c r="L38" s="369"/>
      <c r="M38" s="370">
        <v>670</v>
      </c>
      <c r="N38" s="227">
        <f>K38/M38</f>
        <v>196.9575339537312</v>
      </c>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0.02</v>
      </c>
      <c r="N41" s="295">
        <f>N78*M41</f>
        <v>6.9214099586390443</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327.59110146893585</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1153</v>
      </c>
      <c r="B48" s="43" t="str">
        <f>VLOOKUP(A48,MATERIALES!A5:D373,3,FALSE)</f>
        <v>Anclajes o Cuñas para el tensionamiento</v>
      </c>
      <c r="C48" s="236"/>
      <c r="D48" s="236"/>
      <c r="E48" s="236"/>
      <c r="F48" s="236"/>
      <c r="G48" s="236"/>
      <c r="H48" s="236"/>
      <c r="I48" s="236"/>
      <c r="J48" s="266" t="str">
        <f>VLOOKUP(A48,MATERIALES!A4:D640,2,FALSE)</f>
        <v>u</v>
      </c>
      <c r="K48" s="237">
        <v>4.0000000000000001E-3</v>
      </c>
      <c r="L48" s="222"/>
      <c r="M48" s="352">
        <f>VLOOKUP(A48,MATERIALES!A5:D396,4,FALSE)</f>
        <v>18293.082866145196</v>
      </c>
      <c r="N48" s="227">
        <f t="shared" ref="N48:N53" si="0">K48*M48</f>
        <v>73.172331464580779</v>
      </c>
    </row>
    <row r="49" spans="1:14">
      <c r="A49" s="108" t="s">
        <v>1316</v>
      </c>
      <c r="B49" s="43" t="str">
        <f>VLOOKUP(A49,MATERIALES!A6:D373,3,FALSE)</f>
        <v>Ductos para tensionimiento</v>
      </c>
      <c r="C49" s="371"/>
      <c r="D49" s="371"/>
      <c r="E49" s="371"/>
      <c r="F49" s="371"/>
      <c r="G49" s="371"/>
      <c r="H49" s="371"/>
      <c r="I49" s="371"/>
      <c r="J49" s="267" t="str">
        <f>VLOOKUP(A49,MATERIALES!A5:D641,2,FALSE)</f>
        <v>m</v>
      </c>
      <c r="K49" s="347">
        <v>4.0000000000000001E-3</v>
      </c>
      <c r="L49" s="367"/>
      <c r="M49" s="352">
        <f>VLOOKUP(A49,MATERIALES!A6:D397,4,FALSE)</f>
        <v>15076.819673513437</v>
      </c>
      <c r="N49" s="227">
        <f t="shared" si="0"/>
        <v>60.30727869405375</v>
      </c>
    </row>
    <row r="50" spans="1:14">
      <c r="A50" s="108" t="s">
        <v>1456</v>
      </c>
      <c r="B50" s="43" t="str">
        <f>VLOOKUP(A50,MATERIALES!A6:D373,3,FALSE)</f>
        <v>Lechada para ductos (tensionamiento)</v>
      </c>
      <c r="C50" s="371"/>
      <c r="D50" s="371"/>
      <c r="E50" s="371"/>
      <c r="F50" s="371"/>
      <c r="G50" s="371"/>
      <c r="H50" s="371"/>
      <c r="I50" s="371"/>
      <c r="J50" s="267" t="str">
        <f>VLOOKUP(A50,MATERIALES!A6:D642,2,FALSE)</f>
        <v>lt</v>
      </c>
      <c r="K50" s="347">
        <v>0.02</v>
      </c>
      <c r="L50" s="367"/>
      <c r="M50" s="352">
        <f>VLOOKUP(A50,MATERIALES!A6:D398,4,FALSE)</f>
        <v>1169.6812927913236</v>
      </c>
      <c r="N50" s="227">
        <f t="shared" si="0"/>
        <v>23.393625855826471</v>
      </c>
    </row>
    <row r="51" spans="1:14">
      <c r="A51" s="108" t="s">
        <v>1740</v>
      </c>
      <c r="B51" s="43" t="str">
        <f>VLOOKUP(A51,MATERIALES!A6:D373,3,FALSE)</f>
        <v>Torón de tensionmiento 1/2´´ o 5/8´´</v>
      </c>
      <c r="C51" s="371"/>
      <c r="D51" s="371"/>
      <c r="E51" s="371"/>
      <c r="F51" s="371"/>
      <c r="G51" s="371"/>
      <c r="H51" s="371"/>
      <c r="I51" s="371"/>
      <c r="J51" s="267" t="str">
        <f>VLOOKUP(A51,MATERIALES!A6:D643,2,FALSE)</f>
        <v>kg</v>
      </c>
      <c r="K51" s="347">
        <v>8.5000000000000006E-2</v>
      </c>
      <c r="L51" s="367"/>
      <c r="M51" s="352">
        <f>VLOOKUP(A51,MATERIALES!A6:D399,4,FALSE)</f>
        <v>6713.2364878269391</v>
      </c>
      <c r="N51" s="227">
        <f t="shared" si="0"/>
        <v>570.62510146528984</v>
      </c>
    </row>
    <row r="52" spans="1:14">
      <c r="A52" s="108" t="s">
        <v>1758</v>
      </c>
      <c r="B52" s="43" t="str">
        <f>VLOOKUP(A52,MATERIALES!A7:D373,3,FALSE)</f>
        <v>Trompetas de 12 torones (tensionamiento)</v>
      </c>
      <c r="C52" s="371"/>
      <c r="D52" s="371"/>
      <c r="E52" s="371"/>
      <c r="F52" s="371"/>
      <c r="G52" s="371"/>
      <c r="H52" s="371"/>
      <c r="I52" s="371"/>
      <c r="J52" s="267" t="str">
        <f>VLOOKUP(A52,MATERIALES!A6:D644,2,FALSE)</f>
        <v>kg</v>
      </c>
      <c r="K52" s="347">
        <v>1E-3</v>
      </c>
      <c r="L52" s="367"/>
      <c r="M52" s="352">
        <f>VLOOKUP(A52,MATERIALES!A7:D400,4,FALSE)</f>
        <v>81195.277958558218</v>
      </c>
      <c r="N52" s="227">
        <f t="shared" si="0"/>
        <v>81.195277958558222</v>
      </c>
    </row>
    <row r="53" spans="1:14">
      <c r="A53" s="108" t="s">
        <v>1143</v>
      </c>
      <c r="B53" s="43" t="str">
        <f>VLOOKUP(A53,MATERIALES!A8:D373,3,FALSE)</f>
        <v>Alambre Negro Para Amarre</v>
      </c>
      <c r="C53" s="371"/>
      <c r="D53" s="371"/>
      <c r="E53" s="371"/>
      <c r="F53" s="371"/>
      <c r="G53" s="371"/>
      <c r="H53" s="371"/>
      <c r="I53" s="371"/>
      <c r="J53" s="267" t="str">
        <f>VLOOKUP(A53,MATERIALES!A7:D645,2,FALSE)</f>
        <v>kg</v>
      </c>
      <c r="K53" s="347">
        <v>0.02</v>
      </c>
      <c r="L53" s="367"/>
      <c r="M53" s="352">
        <f>VLOOKUP(A53,MATERIALES!A8:D401,4,FALSE)</f>
        <v>4606.8467591248018</v>
      </c>
      <c r="N53" s="227">
        <f t="shared" si="0"/>
        <v>92.136935182496032</v>
      </c>
    </row>
    <row r="54" spans="1:14">
      <c r="A54" s="108"/>
      <c r="B54" s="43"/>
      <c r="C54" s="371"/>
      <c r="D54" s="371"/>
      <c r="E54" s="371"/>
      <c r="F54" s="371"/>
      <c r="G54" s="371"/>
      <c r="H54" s="371"/>
      <c r="I54" s="371"/>
      <c r="J54" s="266"/>
      <c r="K54" s="347"/>
      <c r="L54" s="367"/>
      <c r="M54" s="352"/>
      <c r="N54" s="227"/>
    </row>
    <row r="55" spans="1:14" ht="15.75" thickBot="1">
      <c r="B55" s="43"/>
      <c r="C55" s="265"/>
      <c r="D55" s="265"/>
      <c r="E55" s="265"/>
      <c r="F55" s="265"/>
      <c r="G55" s="265"/>
      <c r="H55" s="265"/>
      <c r="I55" s="265"/>
      <c r="J55" s="381"/>
      <c r="K55" s="124"/>
      <c r="L55" s="280"/>
      <c r="M55" s="352"/>
      <c r="N55" s="227"/>
    </row>
    <row r="56" spans="1:14" ht="15.75" thickBot="1">
      <c r="B56" s="759" t="s">
        <v>2072</v>
      </c>
      <c r="C56" s="760"/>
      <c r="D56" s="760"/>
      <c r="E56" s="760"/>
      <c r="F56" s="760"/>
      <c r="G56" s="760"/>
      <c r="H56" s="760"/>
      <c r="I56" s="760"/>
      <c r="J56" s="760"/>
      <c r="K56" s="760"/>
      <c r="L56" s="760"/>
      <c r="M56" s="761"/>
      <c r="N56" s="344">
        <f>SUM(N48:N55)</f>
        <v>900.83055062080507</v>
      </c>
    </row>
    <row r="57" spans="1:14">
      <c r="B57" s="33"/>
      <c r="C57" s="34"/>
      <c r="D57" s="34"/>
      <c r="E57" s="34"/>
      <c r="F57" s="34"/>
      <c r="G57" s="34"/>
      <c r="H57" s="34"/>
      <c r="I57" s="34"/>
      <c r="J57" s="34"/>
      <c r="K57" s="34"/>
      <c r="L57" s="34"/>
      <c r="M57" s="34"/>
      <c r="N57" s="35"/>
    </row>
    <row r="58" spans="1:14">
      <c r="B58" s="64" t="s">
        <v>2075</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268" t="s">
        <v>2076</v>
      </c>
      <c r="C60" s="269"/>
      <c r="D60" s="269"/>
      <c r="E60" s="269"/>
      <c r="F60" s="269"/>
      <c r="G60" s="269"/>
      <c r="H60" s="73" t="s">
        <v>2065</v>
      </c>
      <c r="I60" s="74" t="s">
        <v>2077</v>
      </c>
      <c r="J60" s="75" t="s">
        <v>2106</v>
      </c>
      <c r="K60" s="73" t="s">
        <v>2107</v>
      </c>
      <c r="L60" s="762" t="s">
        <v>2080</v>
      </c>
      <c r="M60" s="735"/>
      <c r="N60" s="76" t="s">
        <v>2071</v>
      </c>
    </row>
    <row r="61" spans="1:14">
      <c r="B61" s="46"/>
      <c r="C61" s="272"/>
      <c r="D61" s="272"/>
      <c r="E61" s="272"/>
      <c r="F61" s="272"/>
      <c r="G61" s="272"/>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66"/>
      <c r="I64" s="234"/>
      <c r="J64" s="241"/>
      <c r="K64" s="234"/>
      <c r="L64" s="763"/>
      <c r="M64" s="764"/>
      <c r="N64" s="242"/>
    </row>
    <row r="65" spans="1:15">
      <c r="B65" s="46"/>
      <c r="C65" s="47"/>
      <c r="D65" s="47"/>
      <c r="E65" s="47"/>
      <c r="F65" s="47"/>
      <c r="G65" s="47"/>
      <c r="H65" s="243"/>
      <c r="I65" s="234"/>
      <c r="J65" s="234"/>
      <c r="K65" s="234"/>
      <c r="L65" s="244"/>
      <c r="M65" s="245"/>
      <c r="N65" s="246"/>
    </row>
    <row r="66" spans="1:15" ht="15.75" thickBot="1">
      <c r="B66" s="264"/>
      <c r="C66" s="265"/>
      <c r="D66" s="265"/>
      <c r="E66" s="265"/>
      <c r="F66" s="265"/>
      <c r="G66" s="265"/>
      <c r="H66" s="48"/>
      <c r="I66" s="124"/>
      <c r="J66" s="124"/>
      <c r="K66" s="124"/>
      <c r="L66" s="748"/>
      <c r="M66" s="749"/>
      <c r="N66" s="125"/>
    </row>
    <row r="67" spans="1:15" ht="15.75" thickBot="1">
      <c r="B67" s="765" t="s">
        <v>2072</v>
      </c>
      <c r="C67" s="766"/>
      <c r="D67" s="766"/>
      <c r="E67" s="766"/>
      <c r="F67" s="766"/>
      <c r="G67" s="766"/>
      <c r="H67" s="766"/>
      <c r="I67" s="766"/>
      <c r="J67" s="766"/>
      <c r="K67" s="766"/>
      <c r="L67" s="766"/>
      <c r="M67" s="767"/>
      <c r="N67" s="104"/>
    </row>
    <row r="68" spans="1:15">
      <c r="B68" s="33"/>
      <c r="C68" s="34"/>
      <c r="D68" s="34"/>
      <c r="E68" s="34"/>
      <c r="F68" s="34"/>
      <c r="G68" s="34"/>
      <c r="H68" s="34"/>
      <c r="I68" s="34"/>
      <c r="J68" s="34"/>
      <c r="K68" s="34"/>
      <c r="L68" s="34"/>
      <c r="M68" s="34"/>
      <c r="N68" s="35"/>
    </row>
    <row r="69" spans="1:15">
      <c r="B69" s="64" t="s">
        <v>2081</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785" t="s">
        <v>2108</v>
      </c>
      <c r="C71" s="786"/>
      <c r="D71" s="786"/>
      <c r="E71" s="786"/>
      <c r="F71" s="786"/>
      <c r="G71" s="786"/>
      <c r="H71" s="786"/>
      <c r="I71" s="73" t="s">
        <v>2082</v>
      </c>
      <c r="J71" s="75" t="s">
        <v>2109</v>
      </c>
      <c r="K71" s="74" t="s">
        <v>2084</v>
      </c>
      <c r="L71" s="787" t="s">
        <v>2070</v>
      </c>
      <c r="M71" s="788"/>
      <c r="N71" s="98" t="s">
        <v>2071</v>
      </c>
    </row>
    <row r="72" spans="1:15">
      <c r="A72" s="141" t="s">
        <v>706</v>
      </c>
      <c r="B72" s="49" t="str">
        <f>VLOOKUP(A72,'MANO DE OBRA'!A8:D68,3,FALSE)</f>
        <v>Obrero (2)</v>
      </c>
      <c r="C72" s="47"/>
      <c r="D72" s="47"/>
      <c r="E72" s="47"/>
      <c r="F72" s="47"/>
      <c r="G72" s="47"/>
      <c r="H72" s="47"/>
      <c r="I72" s="247">
        <f>K72/J72*100</f>
        <v>67665.399999999994</v>
      </c>
      <c r="J72" s="248">
        <v>185</v>
      </c>
      <c r="K72" s="249">
        <f>VLOOKUP(A72,'MANO DE OBRA'!A8:D99,4,FALSE)</f>
        <v>125180.98999999999</v>
      </c>
      <c r="L72" s="50"/>
      <c r="M72" s="380">
        <v>670</v>
      </c>
      <c r="N72" s="345">
        <f>K72/M72</f>
        <v>186.83729850746266</v>
      </c>
      <c r="O72" s="106"/>
    </row>
    <row r="73" spans="1:15">
      <c r="A73" s="141" t="s">
        <v>728</v>
      </c>
      <c r="B73" s="49" t="str">
        <f>VLOOKUP(A73,'MANO DE OBRA'!A8:D69,3,FALSE)</f>
        <v>Oficial</v>
      </c>
      <c r="C73" s="47"/>
      <c r="D73" s="47"/>
      <c r="E73" s="47"/>
      <c r="F73" s="47"/>
      <c r="G73" s="47"/>
      <c r="H73" s="47"/>
      <c r="I73" s="247">
        <f>K73/J73*100</f>
        <v>57668.23979157189</v>
      </c>
      <c r="J73" s="248">
        <v>185</v>
      </c>
      <c r="K73" s="249">
        <f>VLOOKUP(A73,'MANO DE OBRA'!A8:D100,4,FALSE)</f>
        <v>106686.24361440798</v>
      </c>
      <c r="L73" s="50"/>
      <c r="M73" s="380">
        <v>670</v>
      </c>
      <c r="N73" s="345">
        <f>K73/M73</f>
        <v>159.23319942448953</v>
      </c>
    </row>
    <row r="74" spans="1:15">
      <c r="B74" s="49"/>
      <c r="C74" s="47"/>
      <c r="D74" s="47"/>
      <c r="E74" s="47"/>
      <c r="F74" s="47"/>
      <c r="G74" s="47"/>
      <c r="H74" s="47"/>
      <c r="I74" s="247"/>
      <c r="J74" s="248"/>
      <c r="K74" s="249"/>
      <c r="L74" s="50"/>
      <c r="M74" s="378"/>
      <c r="N74" s="345"/>
    </row>
    <row r="75" spans="1:15">
      <c r="B75" s="49"/>
      <c r="C75" s="47"/>
      <c r="D75" s="47"/>
      <c r="E75" s="47"/>
      <c r="F75" s="47"/>
      <c r="G75" s="47"/>
      <c r="H75" s="47"/>
      <c r="I75" s="234"/>
      <c r="J75" s="252"/>
      <c r="K75" s="253"/>
      <c r="L75" s="273"/>
      <c r="M75" s="255"/>
      <c r="N75" s="251"/>
    </row>
    <row r="76" spans="1:15">
      <c r="B76" s="49"/>
      <c r="C76" s="47"/>
      <c r="D76" s="47"/>
      <c r="E76" s="47"/>
      <c r="F76" s="47"/>
      <c r="G76" s="47"/>
      <c r="H76" s="47"/>
      <c r="I76" s="234"/>
      <c r="J76" s="252"/>
      <c r="K76" s="253"/>
      <c r="L76" s="273"/>
      <c r="M76" s="255"/>
      <c r="N76" s="251"/>
    </row>
    <row r="77" spans="1:15" ht="15.75" thickBot="1">
      <c r="B77" s="746"/>
      <c r="C77" s="747"/>
      <c r="D77" s="747"/>
      <c r="E77" s="747"/>
      <c r="F77" s="747"/>
      <c r="G77" s="747"/>
      <c r="H77" s="747"/>
      <c r="I77" s="124"/>
      <c r="J77" s="124"/>
      <c r="K77" s="124"/>
      <c r="L77" s="847"/>
      <c r="M77" s="847"/>
      <c r="N77" s="125"/>
    </row>
    <row r="78" spans="1:15" ht="15.75" thickBot="1">
      <c r="B78" s="765" t="s">
        <v>2072</v>
      </c>
      <c r="C78" s="766"/>
      <c r="D78" s="766"/>
      <c r="E78" s="766"/>
      <c r="F78" s="766"/>
      <c r="G78" s="766"/>
      <c r="H78" s="766"/>
      <c r="I78" s="766"/>
      <c r="J78" s="766"/>
      <c r="K78" s="766"/>
      <c r="L78" s="766"/>
      <c r="M78" s="767"/>
      <c r="N78" s="401">
        <f>SUM(N72:N77)</f>
        <v>346.07049793195222</v>
      </c>
    </row>
    <row r="79" spans="1:15" ht="15.75" thickBot="1">
      <c r="B79" s="33"/>
      <c r="C79" s="34"/>
      <c r="D79" s="34"/>
      <c r="E79" s="34"/>
      <c r="F79" s="34"/>
      <c r="G79" s="34"/>
      <c r="H79" s="34"/>
      <c r="I79" s="34"/>
      <c r="J79" s="34"/>
      <c r="K79" s="34"/>
      <c r="L79" s="34"/>
      <c r="M79" s="34"/>
      <c r="N79" s="35"/>
    </row>
    <row r="80" spans="1:15" ht="15.75" thickBot="1">
      <c r="B80" s="759" t="s">
        <v>2085</v>
      </c>
      <c r="C80" s="760"/>
      <c r="D80" s="760"/>
      <c r="E80" s="760"/>
      <c r="F80" s="760"/>
      <c r="G80" s="760"/>
      <c r="H80" s="760"/>
      <c r="I80" s="760"/>
      <c r="J80" s="760"/>
      <c r="K80" s="760"/>
      <c r="L80" s="760"/>
      <c r="M80" s="761"/>
      <c r="N80" s="99">
        <f>N43+N56+N67+N78</f>
        <v>1574.4921500216933</v>
      </c>
    </row>
    <row r="81" spans="1:14">
      <c r="B81" s="33"/>
      <c r="C81" s="34"/>
      <c r="D81" s="34"/>
      <c r="E81" s="34"/>
      <c r="F81" s="34"/>
      <c r="G81" s="34"/>
      <c r="H81" s="34"/>
      <c r="I81" s="34"/>
      <c r="J81" s="34"/>
      <c r="K81" s="34"/>
      <c r="L81" s="34"/>
      <c r="M81" s="34"/>
      <c r="N81" s="35"/>
    </row>
    <row r="82" spans="1:14">
      <c r="B82" s="64" t="s">
        <v>2086</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750" t="s">
        <v>2110</v>
      </c>
      <c r="C84" s="751"/>
      <c r="D84" s="751"/>
      <c r="E84" s="751"/>
      <c r="F84" s="751"/>
      <c r="G84" s="751"/>
      <c r="H84" s="751"/>
      <c r="I84" s="269"/>
      <c r="J84" s="289"/>
      <c r="K84" s="257" t="s">
        <v>2087</v>
      </c>
      <c r="L84" s="789" t="s">
        <v>2088</v>
      </c>
      <c r="M84" s="790"/>
      <c r="N84" s="258"/>
    </row>
    <row r="85" spans="1:14">
      <c r="B85" s="791" t="s">
        <v>2111</v>
      </c>
      <c r="C85" s="792"/>
      <c r="D85" s="792"/>
      <c r="E85" s="792"/>
      <c r="F85" s="792"/>
      <c r="G85" s="792"/>
      <c r="H85" s="792"/>
      <c r="I85" s="87"/>
      <c r="J85" s="88"/>
      <c r="K85" s="259">
        <v>0.2</v>
      </c>
      <c r="L85" s="793">
        <f>N80*K85</f>
        <v>314.89843000433871</v>
      </c>
      <c r="M85" s="794"/>
      <c r="N85" s="51"/>
    </row>
    <row r="86" spans="1:14">
      <c r="B86" s="89" t="s">
        <v>2090</v>
      </c>
      <c r="C86" s="90"/>
      <c r="D86" s="90"/>
      <c r="E86" s="90"/>
      <c r="F86" s="90"/>
      <c r="G86" s="90"/>
      <c r="H86" s="90"/>
      <c r="I86" s="87"/>
      <c r="J86" s="88"/>
      <c r="K86" s="259">
        <v>0.05</v>
      </c>
      <c r="L86" s="793">
        <f>N80*K86</f>
        <v>78.724607501084677</v>
      </c>
      <c r="M86" s="794"/>
      <c r="N86" s="51"/>
    </row>
    <row r="87" spans="1:14" ht="15.75" thickBot="1">
      <c r="B87" s="91" t="s">
        <v>2091</v>
      </c>
      <c r="C87" s="92"/>
      <c r="D87" s="92"/>
      <c r="E87" s="92"/>
      <c r="F87" s="92"/>
      <c r="G87" s="92"/>
      <c r="H87" s="92"/>
      <c r="I87" s="93"/>
      <c r="J87" s="94"/>
      <c r="K87" s="260">
        <v>0.05</v>
      </c>
      <c r="L87" s="795">
        <f>N80*K87</f>
        <v>78.724607501084677</v>
      </c>
      <c r="M87" s="796"/>
      <c r="N87" s="51"/>
    </row>
    <row r="88" spans="1:14" ht="15.75" thickBot="1">
      <c r="B88" s="759" t="s">
        <v>2072</v>
      </c>
      <c r="C88" s="760"/>
      <c r="D88" s="760"/>
      <c r="E88" s="760"/>
      <c r="F88" s="760"/>
      <c r="G88" s="760"/>
      <c r="H88" s="760"/>
      <c r="I88" s="760"/>
      <c r="J88" s="760"/>
      <c r="K88" s="760"/>
      <c r="L88" s="760"/>
      <c r="M88" s="761"/>
      <c r="N88" s="52">
        <f>L85+L86+L87</f>
        <v>472.34764500650806</v>
      </c>
    </row>
    <row r="89" spans="1:14" ht="15.75" thickBot="1">
      <c r="B89" s="33"/>
      <c r="C89" s="34"/>
      <c r="D89" s="34"/>
      <c r="E89" s="34"/>
      <c r="F89" s="34"/>
      <c r="G89" s="34"/>
      <c r="H89" s="34"/>
      <c r="I89" s="34"/>
      <c r="J89" s="34"/>
      <c r="K89" s="34"/>
      <c r="L89" s="34"/>
      <c r="M89" s="34"/>
      <c r="N89" s="35"/>
    </row>
    <row r="90" spans="1:14" ht="15.75" thickBot="1">
      <c r="A90" t="s">
        <v>2114</v>
      </c>
      <c r="B90" s="759" t="s">
        <v>2113</v>
      </c>
      <c r="C90" s="760"/>
      <c r="D90" s="760"/>
      <c r="E90" s="760"/>
      <c r="F90" s="760"/>
      <c r="G90" s="760"/>
      <c r="H90" s="760"/>
      <c r="I90" s="760"/>
      <c r="J90" s="760"/>
      <c r="K90" s="760"/>
      <c r="L90" s="760"/>
      <c r="M90" s="761"/>
      <c r="N90" s="166">
        <f>N80+N88</f>
        <v>2046.8397950282015</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2093</v>
      </c>
      <c r="F95" s="53"/>
      <c r="G95" s="53"/>
      <c r="H95" s="53"/>
      <c r="I95" s="53"/>
      <c r="J95" s="53"/>
      <c r="K95" s="12"/>
      <c r="L95" s="12"/>
      <c r="M95" s="12"/>
      <c r="N95" s="17"/>
    </row>
    <row r="96" spans="1:14">
      <c r="B96" s="16"/>
      <c r="C96" s="12"/>
      <c r="D96" s="12"/>
      <c r="E96" s="12" t="s">
        <v>2094</v>
      </c>
      <c r="F96" s="12"/>
      <c r="G96" s="12"/>
      <c r="H96" s="12"/>
      <c r="I96" s="12"/>
      <c r="J96" s="12"/>
      <c r="K96" s="12"/>
      <c r="L96" s="12"/>
      <c r="M96" s="12"/>
      <c r="N96" s="17"/>
    </row>
    <row r="97" spans="2:14">
      <c r="B97" s="16"/>
      <c r="C97" s="12"/>
      <c r="D97" s="12"/>
      <c r="E97" s="12" t="s">
        <v>2095</v>
      </c>
      <c r="F97" s="12"/>
      <c r="G97" s="12"/>
      <c r="H97" s="12"/>
      <c r="I97" s="12"/>
      <c r="J97" s="12"/>
      <c r="K97" s="12"/>
      <c r="L97" s="12"/>
      <c r="M97" s="12"/>
      <c r="N97" s="17"/>
    </row>
    <row r="98" spans="2:14">
      <c r="B98" s="16"/>
      <c r="C98" s="12"/>
      <c r="D98" s="12"/>
      <c r="E98" s="12" t="s">
        <v>2096</v>
      </c>
      <c r="F98" s="12"/>
      <c r="G98" s="12"/>
      <c r="H98" s="12"/>
      <c r="I98" s="12"/>
      <c r="J98" s="12"/>
      <c r="K98" s="12"/>
      <c r="L98" s="12"/>
      <c r="M98" s="12"/>
      <c r="N98" s="17"/>
    </row>
    <row r="99" spans="2:14" ht="15.75" thickBot="1">
      <c r="B99" s="16"/>
      <c r="C99" s="12"/>
      <c r="D99" s="12"/>
      <c r="E99" s="12"/>
      <c r="F99" s="12" t="s">
        <v>7</v>
      </c>
      <c r="G99" s="12"/>
      <c r="H99" s="12"/>
      <c r="I99" s="12"/>
      <c r="J99" s="12"/>
      <c r="K99" s="12"/>
      <c r="L99" s="12"/>
      <c r="M99" s="12"/>
      <c r="N99" s="17"/>
    </row>
    <row r="100" spans="2:14">
      <c r="B100" s="203" t="s">
        <v>2097</v>
      </c>
      <c r="C100" s="204"/>
      <c r="D100" s="204"/>
      <c r="E100" s="204"/>
      <c r="F100" s="204"/>
      <c r="G100" s="204"/>
      <c r="H100" s="204"/>
      <c r="I100" s="204"/>
      <c r="J100" s="204"/>
      <c r="K100" s="204"/>
      <c r="L100" s="204"/>
      <c r="M100" s="204"/>
      <c r="N100" s="205"/>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c r="B103" s="206"/>
      <c r="C103" s="207"/>
      <c r="D103" s="207"/>
      <c r="E103" s="207"/>
      <c r="F103" s="207"/>
      <c r="G103" s="207"/>
      <c r="H103" s="207"/>
      <c r="I103" s="207"/>
      <c r="J103" s="207"/>
      <c r="K103" s="207"/>
      <c r="L103" s="207"/>
      <c r="M103" s="207"/>
      <c r="N103" s="208"/>
    </row>
    <row r="104" spans="2:14" ht="15.75" thickBot="1">
      <c r="B104" s="209"/>
      <c r="C104" s="210"/>
      <c r="D104" s="210"/>
      <c r="E104" s="210"/>
      <c r="F104" s="210"/>
      <c r="G104" s="210"/>
      <c r="H104" s="210"/>
      <c r="I104" s="210"/>
      <c r="J104" s="210"/>
      <c r="K104" s="210"/>
      <c r="L104" s="210"/>
      <c r="M104" s="210"/>
      <c r="N104" s="211"/>
    </row>
    <row r="105" spans="2:14">
      <c r="B105" s="212"/>
      <c r="C105" s="213"/>
      <c r="D105" s="213"/>
      <c r="E105" s="213"/>
      <c r="F105" s="213"/>
      <c r="G105" s="213"/>
      <c r="H105" s="213"/>
      <c r="I105" s="213"/>
      <c r="J105" s="213"/>
      <c r="K105" s="213"/>
      <c r="L105" s="213"/>
      <c r="M105" s="213"/>
      <c r="N105" s="214"/>
    </row>
    <row r="106" spans="2:14">
      <c r="B106" s="198" t="s">
        <v>2098</v>
      </c>
      <c r="C106" s="31"/>
      <c r="D106" s="31"/>
      <c r="E106" s="31"/>
      <c r="F106" s="31"/>
      <c r="G106" s="31"/>
      <c r="H106" s="31"/>
      <c r="I106" s="31"/>
      <c r="J106" s="31"/>
      <c r="K106" s="31"/>
      <c r="L106" s="31"/>
      <c r="M106" s="31"/>
      <c r="N106" s="32"/>
    </row>
    <row r="107" spans="2:14" ht="15" customHeight="1">
      <c r="B107" s="797" t="s">
        <v>2099</v>
      </c>
      <c r="C107" s="798"/>
      <c r="D107" s="798"/>
      <c r="E107" s="798"/>
      <c r="F107" s="798"/>
      <c r="G107" s="798"/>
      <c r="H107" s="798"/>
      <c r="I107" s="798"/>
      <c r="J107" s="798"/>
      <c r="K107" s="798"/>
      <c r="L107" s="798"/>
      <c r="M107" s="798"/>
      <c r="N107" s="799"/>
    </row>
    <row r="108" spans="2:14" ht="15" customHeight="1">
      <c r="B108" s="797"/>
      <c r="C108" s="798"/>
      <c r="D108" s="798"/>
      <c r="E108" s="798"/>
      <c r="F108" s="798"/>
      <c r="G108" s="798"/>
      <c r="H108" s="798"/>
      <c r="I108" s="798"/>
      <c r="J108" s="798"/>
      <c r="K108" s="798"/>
      <c r="L108" s="798"/>
      <c r="M108" s="798"/>
      <c r="N108" s="799"/>
    </row>
    <row r="109" spans="2:14" ht="30" customHeight="1">
      <c r="B109" s="800" t="s">
        <v>2100</v>
      </c>
      <c r="C109" s="801"/>
      <c r="D109" s="801"/>
      <c r="E109" s="801"/>
      <c r="F109" s="801"/>
      <c r="G109" s="801"/>
      <c r="H109" s="801"/>
      <c r="I109" s="801"/>
      <c r="J109" s="801"/>
      <c r="K109" s="801"/>
      <c r="L109" s="801"/>
      <c r="M109" s="801"/>
      <c r="N109" s="802"/>
    </row>
    <row r="110" spans="2:14">
      <c r="B110" s="800"/>
      <c r="C110" s="801"/>
      <c r="D110" s="801"/>
      <c r="E110" s="801"/>
      <c r="F110" s="801"/>
      <c r="G110" s="801"/>
      <c r="H110" s="801"/>
      <c r="I110" s="801"/>
      <c r="J110" s="801"/>
      <c r="K110" s="801"/>
      <c r="L110" s="801"/>
      <c r="M110" s="801"/>
      <c r="N110" s="802"/>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286"/>
      <c r="C113" s="287"/>
      <c r="D113" s="287"/>
      <c r="E113" s="287"/>
      <c r="F113" s="287"/>
      <c r="G113" s="287"/>
      <c r="H113" s="287"/>
      <c r="I113" s="287"/>
      <c r="J113" s="287"/>
      <c r="K113" s="287"/>
      <c r="L113" s="287"/>
      <c r="M113" s="287"/>
      <c r="N113" s="288"/>
    </row>
    <row r="114" spans="2:14">
      <c r="B114" s="198"/>
      <c r="C114" s="31"/>
      <c r="D114" s="31"/>
      <c r="E114" s="31"/>
      <c r="F114" s="31"/>
      <c r="G114" s="31"/>
      <c r="H114" s="31"/>
      <c r="I114" s="31"/>
      <c r="J114" s="31"/>
      <c r="K114" s="31"/>
      <c r="L114" s="31"/>
      <c r="M114" s="31"/>
      <c r="N114" s="32"/>
    </row>
    <row r="115" spans="2:14">
      <c r="B115" s="16"/>
      <c r="C115" s="12"/>
      <c r="D115" s="12"/>
      <c r="E115" s="12" t="s">
        <v>2093</v>
      </c>
      <c r="F115" s="53"/>
      <c r="G115" s="53"/>
      <c r="H115" s="12"/>
      <c r="I115" s="12"/>
      <c r="J115" s="12"/>
      <c r="K115" s="12"/>
      <c r="L115" s="12"/>
      <c r="M115" s="12"/>
      <c r="N115" s="17"/>
    </row>
    <row r="116" spans="2:14">
      <c r="B116" s="16"/>
      <c r="C116" s="12"/>
      <c r="D116" s="12"/>
      <c r="E116" s="54" t="s">
        <v>2094</v>
      </c>
      <c r="F116" s="12"/>
      <c r="G116" s="12"/>
      <c r="H116" s="54"/>
      <c r="I116" s="54"/>
      <c r="J116" s="54"/>
      <c r="K116" s="12"/>
      <c r="L116" s="12"/>
      <c r="M116" s="12"/>
      <c r="N116" s="17"/>
    </row>
    <row r="117" spans="2:14">
      <c r="B117" s="16"/>
      <c r="C117" s="12"/>
      <c r="D117" s="12"/>
      <c r="E117" s="55" t="s">
        <v>2101</v>
      </c>
      <c r="F117" s="12"/>
      <c r="G117" s="12"/>
      <c r="H117" s="55"/>
      <c r="I117" s="55"/>
      <c r="J117" s="55"/>
      <c r="K117" s="12"/>
      <c r="L117" s="12"/>
      <c r="M117" s="12"/>
      <c r="N117" s="17"/>
    </row>
    <row r="118" spans="2:14">
      <c r="B118" s="56"/>
      <c r="C118" s="31"/>
      <c r="D118" s="31"/>
      <c r="E118" s="12" t="s">
        <v>2096</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2102</v>
      </c>
      <c r="C120" s="55"/>
      <c r="D120" s="55"/>
      <c r="E120" s="12"/>
      <c r="F120" s="12"/>
      <c r="G120" s="12"/>
      <c r="H120" s="12"/>
      <c r="I120" s="12"/>
      <c r="J120" s="736"/>
      <c r="K120" s="736"/>
      <c r="L120" s="736"/>
      <c r="M120" s="736"/>
      <c r="N120" s="737"/>
    </row>
    <row r="121" spans="2:14" ht="15.75" thickBot="1">
      <c r="B121" s="216" t="s">
        <v>2103</v>
      </c>
      <c r="C121" s="343"/>
      <c r="D121" s="343"/>
      <c r="E121" s="57"/>
      <c r="F121" s="57"/>
      <c r="G121" s="57"/>
      <c r="H121" s="57"/>
      <c r="I121" s="57"/>
      <c r="J121" s="738"/>
      <c r="K121" s="738"/>
      <c r="L121" s="738"/>
      <c r="M121" s="738"/>
      <c r="N121"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474</v>
      </c>
      <c r="C31" s="81" t="s">
        <v>2255</v>
      </c>
      <c r="D31" s="82"/>
      <c r="E31" s="82"/>
      <c r="F31" s="82"/>
      <c r="G31" s="82"/>
      <c r="H31" s="82"/>
      <c r="I31" s="82"/>
      <c r="J31" s="82"/>
      <c r="K31" s="394"/>
      <c r="L31" s="261" t="s">
        <v>128</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789</v>
      </c>
      <c r="B36" s="772" t="str">
        <f>VLOOKUP(A36,EQUIPOS!A6:D154,3,FALSE)</f>
        <v>Bomba de inyección de lechada</v>
      </c>
      <c r="C36" s="773"/>
      <c r="D36" s="773"/>
      <c r="E36" s="773"/>
      <c r="F36" s="773"/>
      <c r="G36" s="773"/>
      <c r="H36" s="774"/>
      <c r="I36" s="222"/>
      <c r="J36" s="223"/>
      <c r="K36" s="224">
        <f>VLOOKUP(A36,EQUIPOS!A6:D163,4,FALSE)</f>
        <v>22109.759028062894</v>
      </c>
      <c r="L36" s="225"/>
      <c r="M36" s="291">
        <v>670</v>
      </c>
      <c r="N36" s="227">
        <f>K36/M36</f>
        <v>32.999640340392382</v>
      </c>
    </row>
    <row r="37" spans="1:14">
      <c r="A37" s="113" t="s">
        <v>793</v>
      </c>
      <c r="B37" s="772" t="str">
        <f>VLOOKUP(A37,EQUIPOS!A7:D154,3,FALSE)</f>
        <v>Bomba para gato de tensionamiento</v>
      </c>
      <c r="C37" s="773"/>
      <c r="D37" s="773"/>
      <c r="E37" s="773"/>
      <c r="F37" s="773"/>
      <c r="G37" s="773"/>
      <c r="H37" s="774"/>
      <c r="I37" s="367"/>
      <c r="J37" s="368"/>
      <c r="K37" s="224">
        <f>VLOOKUP(A37,EQUIPOS!A7:D164,4,FALSE)</f>
        <v>60777.386534836041</v>
      </c>
      <c r="L37" s="290"/>
      <c r="M37" s="291">
        <v>670</v>
      </c>
      <c r="N37" s="227">
        <f>K37/M37</f>
        <v>90.712517216173197</v>
      </c>
    </row>
    <row r="38" spans="1:14">
      <c r="A38" s="113" t="s">
        <v>921</v>
      </c>
      <c r="B38" s="772" t="str">
        <f>VLOOKUP(A38,EQUIPOS!A8:D154,3,FALSE)</f>
        <v>Gato para tensionamiento, fuerza Max 200 ton, área de tensión 314 cm2.</v>
      </c>
      <c r="C38" s="773"/>
      <c r="D38" s="773"/>
      <c r="E38" s="773"/>
      <c r="F38" s="773"/>
      <c r="G38" s="773"/>
      <c r="H38" s="774"/>
      <c r="I38" s="283"/>
      <c r="J38" s="285"/>
      <c r="K38" s="224">
        <f>VLOOKUP(A38,EQUIPOS!A8:D165,4,FALSE)</f>
        <v>131961.5477489999</v>
      </c>
      <c r="L38" s="369"/>
      <c r="M38" s="370">
        <v>670</v>
      </c>
      <c r="N38" s="227">
        <f>K38/M38</f>
        <v>196.9575339537312</v>
      </c>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0.02</v>
      </c>
      <c r="N41" s="295">
        <f>N78*M41</f>
        <v>6.9214099586390443</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327.59110146893585</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1153</v>
      </c>
      <c r="B48" s="43" t="str">
        <f>VLOOKUP(A48,MATERIALES!A5:D373,3,FALSE)</f>
        <v>Anclajes o Cuñas para el tensionamiento</v>
      </c>
      <c r="C48" s="236"/>
      <c r="D48" s="236"/>
      <c r="E48" s="236"/>
      <c r="F48" s="236"/>
      <c r="G48" s="236"/>
      <c r="H48" s="236"/>
      <c r="I48" s="236"/>
      <c r="J48" s="266" t="str">
        <f>VLOOKUP(A48,MATERIALES!A4:D640,2,FALSE)</f>
        <v>u</v>
      </c>
      <c r="K48" s="237">
        <v>4.0000000000000001E-3</v>
      </c>
      <c r="L48" s="222"/>
      <c r="M48" s="352">
        <f>VLOOKUP(A48,MATERIALES!A5:D396,4,FALSE)</f>
        <v>18293.082866145196</v>
      </c>
      <c r="N48" s="227">
        <f t="shared" ref="N48:N53" si="0">K48*M48</f>
        <v>73.172331464580779</v>
      </c>
    </row>
    <row r="49" spans="1:14">
      <c r="A49" s="108" t="s">
        <v>1316</v>
      </c>
      <c r="B49" s="43" t="str">
        <f>VLOOKUP(A49,MATERIALES!A6:D373,3,FALSE)</f>
        <v>Ductos para tensionimiento</v>
      </c>
      <c r="C49" s="371"/>
      <c r="D49" s="371"/>
      <c r="E49" s="371"/>
      <c r="F49" s="371"/>
      <c r="G49" s="371"/>
      <c r="H49" s="371"/>
      <c r="I49" s="371"/>
      <c r="J49" s="267" t="str">
        <f>VLOOKUP(A49,MATERIALES!A5:D641,2,FALSE)</f>
        <v>m</v>
      </c>
      <c r="K49" s="347">
        <v>4.0000000000000001E-3</v>
      </c>
      <c r="L49" s="367"/>
      <c r="M49" s="352">
        <f>VLOOKUP(A49,MATERIALES!A6:D397,4,FALSE)</f>
        <v>15076.819673513437</v>
      </c>
      <c r="N49" s="227">
        <f t="shared" si="0"/>
        <v>60.30727869405375</v>
      </c>
    </row>
    <row r="50" spans="1:14">
      <c r="A50" s="108" t="s">
        <v>1456</v>
      </c>
      <c r="B50" s="43" t="str">
        <f>VLOOKUP(A50,MATERIALES!A6:D373,3,FALSE)</f>
        <v>Lechada para ductos (tensionamiento)</v>
      </c>
      <c r="C50" s="371"/>
      <c r="D50" s="371"/>
      <c r="E50" s="371"/>
      <c r="F50" s="371"/>
      <c r="G50" s="371"/>
      <c r="H50" s="371"/>
      <c r="I50" s="371"/>
      <c r="J50" s="267" t="str">
        <f>VLOOKUP(A50,MATERIALES!A6:D642,2,FALSE)</f>
        <v>lt</v>
      </c>
      <c r="K50" s="347">
        <v>0.02</v>
      </c>
      <c r="L50" s="367"/>
      <c r="M50" s="352">
        <f>VLOOKUP(A50,MATERIALES!A6:D398,4,FALSE)</f>
        <v>1169.6812927913236</v>
      </c>
      <c r="N50" s="227">
        <f t="shared" si="0"/>
        <v>23.393625855826471</v>
      </c>
    </row>
    <row r="51" spans="1:14">
      <c r="A51" s="108" t="s">
        <v>1740</v>
      </c>
      <c r="B51" s="43" t="str">
        <f>VLOOKUP(A51,MATERIALES!A6:D373,3,FALSE)</f>
        <v>Torón de tensionmiento 1/2´´ o 5/8´´</v>
      </c>
      <c r="C51" s="371"/>
      <c r="D51" s="371"/>
      <c r="E51" s="371"/>
      <c r="F51" s="371"/>
      <c r="G51" s="371"/>
      <c r="H51" s="371"/>
      <c r="I51" s="371"/>
      <c r="J51" s="267" t="str">
        <f>VLOOKUP(A51,MATERIALES!A6:D643,2,FALSE)</f>
        <v>kg</v>
      </c>
      <c r="K51" s="347">
        <v>5.53</v>
      </c>
      <c r="L51" s="367"/>
      <c r="M51" s="352">
        <f>VLOOKUP(A51,MATERIALES!A6:D399,4,FALSE)</f>
        <v>6713.2364878269391</v>
      </c>
      <c r="N51" s="227">
        <f t="shared" si="0"/>
        <v>37124.197777682974</v>
      </c>
    </row>
    <row r="52" spans="1:14">
      <c r="A52" s="108" t="s">
        <v>1758</v>
      </c>
      <c r="B52" s="43" t="str">
        <f>VLOOKUP(A52,MATERIALES!A7:D373,3,FALSE)</f>
        <v>Trompetas de 12 torones (tensionamiento)</v>
      </c>
      <c r="C52" s="371"/>
      <c r="D52" s="371"/>
      <c r="E52" s="371"/>
      <c r="F52" s="371"/>
      <c r="G52" s="371"/>
      <c r="H52" s="371"/>
      <c r="I52" s="371"/>
      <c r="J52" s="267" t="str">
        <f>VLOOKUP(A52,MATERIALES!A6:D644,2,FALSE)</f>
        <v>kg</v>
      </c>
      <c r="K52" s="347">
        <v>1E-3</v>
      </c>
      <c r="L52" s="367"/>
      <c r="M52" s="352">
        <f>VLOOKUP(A52,MATERIALES!A7:D400,4,FALSE)</f>
        <v>81195.277958558218</v>
      </c>
      <c r="N52" s="227">
        <f t="shared" si="0"/>
        <v>81.195277958558222</v>
      </c>
    </row>
    <row r="53" spans="1:14">
      <c r="A53" s="108" t="s">
        <v>1143</v>
      </c>
      <c r="B53" s="43" t="str">
        <f>VLOOKUP(A53,MATERIALES!A8:D373,3,FALSE)</f>
        <v>Alambre Negro Para Amarre</v>
      </c>
      <c r="C53" s="371"/>
      <c r="D53" s="371"/>
      <c r="E53" s="371"/>
      <c r="F53" s="371"/>
      <c r="G53" s="371"/>
      <c r="H53" s="371"/>
      <c r="I53" s="371"/>
      <c r="J53" s="267" t="str">
        <f>VLOOKUP(A53,MATERIALES!A7:D645,2,FALSE)</f>
        <v>kg</v>
      </c>
      <c r="K53" s="347">
        <v>0.02</v>
      </c>
      <c r="L53" s="367"/>
      <c r="M53" s="352">
        <f>VLOOKUP(A53,MATERIALES!A8:D401,4,FALSE)</f>
        <v>4606.8467591248018</v>
      </c>
      <c r="N53" s="227">
        <f t="shared" si="0"/>
        <v>92.136935182496032</v>
      </c>
    </row>
    <row r="54" spans="1:14">
      <c r="A54" s="108"/>
      <c r="B54" s="43"/>
      <c r="C54" s="371"/>
      <c r="D54" s="371"/>
      <c r="E54" s="371"/>
      <c r="F54" s="371"/>
      <c r="G54" s="371"/>
      <c r="H54" s="371"/>
      <c r="I54" s="371"/>
      <c r="J54" s="266"/>
      <c r="K54" s="347"/>
      <c r="L54" s="367"/>
      <c r="M54" s="352"/>
      <c r="N54" s="227"/>
    </row>
    <row r="55" spans="1:14" ht="15.75" thickBot="1">
      <c r="B55" s="43"/>
      <c r="C55" s="265"/>
      <c r="D55" s="265"/>
      <c r="E55" s="265"/>
      <c r="F55" s="265"/>
      <c r="G55" s="265"/>
      <c r="H55" s="265"/>
      <c r="I55" s="265"/>
      <c r="J55" s="381"/>
      <c r="K55" s="124"/>
      <c r="L55" s="280"/>
      <c r="M55" s="352"/>
      <c r="N55" s="227"/>
    </row>
    <row r="56" spans="1:14" ht="15.75" thickBot="1">
      <c r="B56" s="759" t="s">
        <v>2072</v>
      </c>
      <c r="C56" s="760"/>
      <c r="D56" s="760"/>
      <c r="E56" s="760"/>
      <c r="F56" s="760"/>
      <c r="G56" s="760"/>
      <c r="H56" s="760"/>
      <c r="I56" s="760"/>
      <c r="J56" s="760"/>
      <c r="K56" s="760"/>
      <c r="L56" s="760"/>
      <c r="M56" s="761"/>
      <c r="N56" s="344">
        <f>SUM(N48:N55)</f>
        <v>37454.403226838491</v>
      </c>
    </row>
    <row r="57" spans="1:14">
      <c r="B57" s="33"/>
      <c r="C57" s="34"/>
      <c r="D57" s="34"/>
      <c r="E57" s="34"/>
      <c r="F57" s="34"/>
      <c r="G57" s="34"/>
      <c r="H57" s="34"/>
      <c r="I57" s="34"/>
      <c r="J57" s="34"/>
      <c r="K57" s="34"/>
      <c r="L57" s="34"/>
      <c r="M57" s="34"/>
      <c r="N57" s="35"/>
    </row>
    <row r="58" spans="1:14">
      <c r="B58" s="64" t="s">
        <v>2075</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268" t="s">
        <v>2076</v>
      </c>
      <c r="C60" s="269"/>
      <c r="D60" s="269"/>
      <c r="E60" s="269"/>
      <c r="F60" s="269"/>
      <c r="G60" s="269"/>
      <c r="H60" s="73" t="s">
        <v>2065</v>
      </c>
      <c r="I60" s="74" t="s">
        <v>2077</v>
      </c>
      <c r="J60" s="75" t="s">
        <v>2106</v>
      </c>
      <c r="K60" s="73" t="s">
        <v>2107</v>
      </c>
      <c r="L60" s="762" t="s">
        <v>2080</v>
      </c>
      <c r="M60" s="735"/>
      <c r="N60" s="76" t="s">
        <v>2071</v>
      </c>
    </row>
    <row r="61" spans="1:14">
      <c r="B61" s="46"/>
      <c r="C61" s="272"/>
      <c r="D61" s="272"/>
      <c r="E61" s="272"/>
      <c r="F61" s="272"/>
      <c r="G61" s="272"/>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66"/>
      <c r="I64" s="234"/>
      <c r="J64" s="241"/>
      <c r="K64" s="234"/>
      <c r="L64" s="763"/>
      <c r="M64" s="764"/>
      <c r="N64" s="242"/>
    </row>
    <row r="65" spans="1:15">
      <c r="B65" s="46"/>
      <c r="C65" s="47"/>
      <c r="D65" s="47"/>
      <c r="E65" s="47"/>
      <c r="F65" s="47"/>
      <c r="G65" s="47"/>
      <c r="H65" s="243"/>
      <c r="I65" s="234"/>
      <c r="J65" s="234"/>
      <c r="K65" s="234"/>
      <c r="L65" s="244"/>
      <c r="M65" s="245"/>
      <c r="N65" s="246"/>
    </row>
    <row r="66" spans="1:15" ht="15.75" thickBot="1">
      <c r="B66" s="264"/>
      <c r="C66" s="265"/>
      <c r="D66" s="265"/>
      <c r="E66" s="265"/>
      <c r="F66" s="265"/>
      <c r="G66" s="265"/>
      <c r="H66" s="48"/>
      <c r="I66" s="124"/>
      <c r="J66" s="124"/>
      <c r="K66" s="124"/>
      <c r="L66" s="748"/>
      <c r="M66" s="749"/>
      <c r="N66" s="125"/>
    </row>
    <row r="67" spans="1:15" ht="15.75" thickBot="1">
      <c r="B67" s="765" t="s">
        <v>2072</v>
      </c>
      <c r="C67" s="766"/>
      <c r="D67" s="766"/>
      <c r="E67" s="766"/>
      <c r="F67" s="766"/>
      <c r="G67" s="766"/>
      <c r="H67" s="766"/>
      <c r="I67" s="766"/>
      <c r="J67" s="766"/>
      <c r="K67" s="766"/>
      <c r="L67" s="766"/>
      <c r="M67" s="767"/>
      <c r="N67" s="104"/>
    </row>
    <row r="68" spans="1:15">
      <c r="B68" s="33"/>
      <c r="C68" s="34"/>
      <c r="D68" s="34"/>
      <c r="E68" s="34"/>
      <c r="F68" s="34"/>
      <c r="G68" s="34"/>
      <c r="H68" s="34"/>
      <c r="I68" s="34"/>
      <c r="J68" s="34"/>
      <c r="K68" s="34"/>
      <c r="L68" s="34"/>
      <c r="M68" s="34"/>
      <c r="N68" s="35"/>
    </row>
    <row r="69" spans="1:15">
      <c r="B69" s="64" t="s">
        <v>2081</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785" t="s">
        <v>2108</v>
      </c>
      <c r="C71" s="786"/>
      <c r="D71" s="786"/>
      <c r="E71" s="786"/>
      <c r="F71" s="786"/>
      <c r="G71" s="786"/>
      <c r="H71" s="786"/>
      <c r="I71" s="73" t="s">
        <v>2082</v>
      </c>
      <c r="J71" s="75" t="s">
        <v>2109</v>
      </c>
      <c r="K71" s="74" t="s">
        <v>2084</v>
      </c>
      <c r="L71" s="787" t="s">
        <v>2070</v>
      </c>
      <c r="M71" s="788"/>
      <c r="N71" s="98" t="s">
        <v>2071</v>
      </c>
    </row>
    <row r="72" spans="1:15">
      <c r="A72" s="141" t="s">
        <v>706</v>
      </c>
      <c r="B72" s="49" t="str">
        <f>VLOOKUP(A72,'MANO DE OBRA'!A8:D68,3,FALSE)</f>
        <v>Obrero (2)</v>
      </c>
      <c r="C72" s="47"/>
      <c r="D72" s="47"/>
      <c r="E72" s="47"/>
      <c r="F72" s="47"/>
      <c r="G72" s="47"/>
      <c r="H72" s="47"/>
      <c r="I72" s="247">
        <f>K72/J72*100</f>
        <v>67665.399999999994</v>
      </c>
      <c r="J72" s="248">
        <v>185</v>
      </c>
      <c r="K72" s="249">
        <f>VLOOKUP(A72,'MANO DE OBRA'!A8:D99,4,FALSE)</f>
        <v>125180.98999999999</v>
      </c>
      <c r="L72" s="50"/>
      <c r="M72" s="380">
        <v>670</v>
      </c>
      <c r="N72" s="345">
        <f>K72/M72</f>
        <v>186.83729850746266</v>
      </c>
      <c r="O72" s="106"/>
    </row>
    <row r="73" spans="1:15">
      <c r="A73" s="141" t="s">
        <v>728</v>
      </c>
      <c r="B73" s="49" t="str">
        <f>VLOOKUP(A73,'MANO DE OBRA'!A8:D69,3,FALSE)</f>
        <v>Oficial</v>
      </c>
      <c r="C73" s="47"/>
      <c r="D73" s="47"/>
      <c r="E73" s="47"/>
      <c r="F73" s="47"/>
      <c r="G73" s="47"/>
      <c r="H73" s="47"/>
      <c r="I73" s="247">
        <f>K73/J73*100</f>
        <v>57668.23979157189</v>
      </c>
      <c r="J73" s="248">
        <v>185</v>
      </c>
      <c r="K73" s="249">
        <f>VLOOKUP(A73,'MANO DE OBRA'!A8:D100,4,FALSE)</f>
        <v>106686.24361440798</v>
      </c>
      <c r="L73" s="50"/>
      <c r="M73" s="380">
        <v>670</v>
      </c>
      <c r="N73" s="345">
        <f>K73/M73</f>
        <v>159.23319942448953</v>
      </c>
    </row>
    <row r="74" spans="1:15">
      <c r="B74" s="49"/>
      <c r="C74" s="47"/>
      <c r="D74" s="47"/>
      <c r="E74" s="47"/>
      <c r="F74" s="47"/>
      <c r="G74" s="47"/>
      <c r="H74" s="47"/>
      <c r="I74" s="247"/>
      <c r="J74" s="248"/>
      <c r="K74" s="249"/>
      <c r="L74" s="50"/>
      <c r="M74" s="378"/>
      <c r="N74" s="345"/>
    </row>
    <row r="75" spans="1:15">
      <c r="B75" s="49"/>
      <c r="C75" s="47"/>
      <c r="D75" s="47"/>
      <c r="E75" s="47"/>
      <c r="F75" s="47"/>
      <c r="G75" s="47"/>
      <c r="H75" s="47"/>
      <c r="I75" s="234"/>
      <c r="J75" s="252"/>
      <c r="K75" s="253"/>
      <c r="L75" s="273"/>
      <c r="M75" s="255"/>
      <c r="N75" s="251"/>
    </row>
    <row r="76" spans="1:15">
      <c r="B76" s="49"/>
      <c r="C76" s="47"/>
      <c r="D76" s="47"/>
      <c r="E76" s="47"/>
      <c r="F76" s="47"/>
      <c r="G76" s="47"/>
      <c r="H76" s="47"/>
      <c r="I76" s="234"/>
      <c r="J76" s="252"/>
      <c r="K76" s="253"/>
      <c r="L76" s="273"/>
      <c r="M76" s="255"/>
      <c r="N76" s="251"/>
    </row>
    <row r="77" spans="1:15" ht="15.75" thickBot="1">
      <c r="B77" s="746"/>
      <c r="C77" s="747"/>
      <c r="D77" s="747"/>
      <c r="E77" s="747"/>
      <c r="F77" s="747"/>
      <c r="G77" s="747"/>
      <c r="H77" s="747"/>
      <c r="I77" s="124"/>
      <c r="J77" s="124"/>
      <c r="K77" s="124"/>
      <c r="L77" s="847"/>
      <c r="M77" s="847"/>
      <c r="N77" s="45"/>
    </row>
    <row r="78" spans="1:15" ht="15.75" thickBot="1">
      <c r="B78" s="765" t="s">
        <v>2072</v>
      </c>
      <c r="C78" s="766"/>
      <c r="D78" s="766"/>
      <c r="E78" s="766"/>
      <c r="F78" s="766"/>
      <c r="G78" s="766"/>
      <c r="H78" s="766"/>
      <c r="I78" s="766"/>
      <c r="J78" s="766"/>
      <c r="K78" s="766"/>
      <c r="L78" s="766"/>
      <c r="M78" s="767"/>
      <c r="N78" s="256">
        <f>SUM(N72:N77)</f>
        <v>346.07049793195222</v>
      </c>
    </row>
    <row r="79" spans="1:15" ht="15.75" thickBot="1">
      <c r="B79" s="33"/>
      <c r="C79" s="34"/>
      <c r="D79" s="34"/>
      <c r="E79" s="34"/>
      <c r="F79" s="34"/>
      <c r="G79" s="34"/>
      <c r="H79" s="34"/>
      <c r="I79" s="34"/>
      <c r="J79" s="34"/>
      <c r="K79" s="34"/>
      <c r="L79" s="34"/>
      <c r="M79" s="34"/>
      <c r="N79" s="35"/>
    </row>
    <row r="80" spans="1:15" ht="15.75" thickBot="1">
      <c r="B80" s="759" t="s">
        <v>2085</v>
      </c>
      <c r="C80" s="760"/>
      <c r="D80" s="760"/>
      <c r="E80" s="760"/>
      <c r="F80" s="760"/>
      <c r="G80" s="760"/>
      <c r="H80" s="760"/>
      <c r="I80" s="760"/>
      <c r="J80" s="760"/>
      <c r="K80" s="760"/>
      <c r="L80" s="760"/>
      <c r="M80" s="761"/>
      <c r="N80" s="99">
        <f>N43+N56+N67+N78</f>
        <v>38128.064826239373</v>
      </c>
    </row>
    <row r="81" spans="1:14">
      <c r="B81" s="33"/>
      <c r="C81" s="34"/>
      <c r="D81" s="34"/>
      <c r="E81" s="34"/>
      <c r="F81" s="34"/>
      <c r="G81" s="34"/>
      <c r="H81" s="34"/>
      <c r="I81" s="34"/>
      <c r="J81" s="34"/>
      <c r="K81" s="34"/>
      <c r="L81" s="34"/>
      <c r="M81" s="34"/>
      <c r="N81" s="35"/>
    </row>
    <row r="82" spans="1:14">
      <c r="B82" s="64" t="s">
        <v>2086</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750" t="s">
        <v>2110</v>
      </c>
      <c r="C84" s="751"/>
      <c r="D84" s="751"/>
      <c r="E84" s="751"/>
      <c r="F84" s="751"/>
      <c r="G84" s="751"/>
      <c r="H84" s="751"/>
      <c r="I84" s="269"/>
      <c r="J84" s="289"/>
      <c r="K84" s="257" t="s">
        <v>2087</v>
      </c>
      <c r="L84" s="789" t="s">
        <v>2088</v>
      </c>
      <c r="M84" s="790"/>
      <c r="N84" s="258"/>
    </row>
    <row r="85" spans="1:14">
      <c r="B85" s="791" t="s">
        <v>2111</v>
      </c>
      <c r="C85" s="792"/>
      <c r="D85" s="792"/>
      <c r="E85" s="792"/>
      <c r="F85" s="792"/>
      <c r="G85" s="792"/>
      <c r="H85" s="792"/>
      <c r="I85" s="87"/>
      <c r="J85" s="88"/>
      <c r="K85" s="259">
        <v>0.2</v>
      </c>
      <c r="L85" s="793">
        <f>N80*K85</f>
        <v>7625.6129652478749</v>
      </c>
      <c r="M85" s="794"/>
      <c r="N85" s="51"/>
    </row>
    <row r="86" spans="1:14">
      <c r="B86" s="89" t="s">
        <v>2090</v>
      </c>
      <c r="C86" s="90"/>
      <c r="D86" s="90"/>
      <c r="E86" s="90"/>
      <c r="F86" s="90"/>
      <c r="G86" s="90"/>
      <c r="H86" s="90"/>
      <c r="I86" s="87"/>
      <c r="J86" s="88"/>
      <c r="K86" s="259">
        <v>0.05</v>
      </c>
      <c r="L86" s="793">
        <f>N80*K86</f>
        <v>1906.4032413119687</v>
      </c>
      <c r="M86" s="794"/>
      <c r="N86" s="51"/>
    </row>
    <row r="87" spans="1:14" ht="15.75" thickBot="1">
      <c r="B87" s="91" t="s">
        <v>2091</v>
      </c>
      <c r="C87" s="92"/>
      <c r="D87" s="92"/>
      <c r="E87" s="92"/>
      <c r="F87" s="92"/>
      <c r="G87" s="92"/>
      <c r="H87" s="92"/>
      <c r="I87" s="93"/>
      <c r="J87" s="94"/>
      <c r="K87" s="260">
        <v>0.05</v>
      </c>
      <c r="L87" s="795">
        <f>N80*K87</f>
        <v>1906.4032413119687</v>
      </c>
      <c r="M87" s="796"/>
      <c r="N87" s="51"/>
    </row>
    <row r="88" spans="1:14" ht="15.75" thickBot="1">
      <c r="B88" s="759" t="s">
        <v>2072</v>
      </c>
      <c r="C88" s="760"/>
      <c r="D88" s="760"/>
      <c r="E88" s="760"/>
      <c r="F88" s="760"/>
      <c r="G88" s="760"/>
      <c r="H88" s="760"/>
      <c r="I88" s="760"/>
      <c r="J88" s="760"/>
      <c r="K88" s="760"/>
      <c r="L88" s="760"/>
      <c r="M88" s="761"/>
      <c r="N88" s="52">
        <f>L85+L86+L87</f>
        <v>11438.419447871813</v>
      </c>
    </row>
    <row r="89" spans="1:14" ht="15.75" thickBot="1">
      <c r="B89" s="33"/>
      <c r="C89" s="34"/>
      <c r="D89" s="34"/>
      <c r="E89" s="34"/>
      <c r="F89" s="34"/>
      <c r="G89" s="34"/>
      <c r="H89" s="34"/>
      <c r="I89" s="34"/>
      <c r="J89" s="34"/>
      <c r="K89" s="34"/>
      <c r="L89" s="34"/>
      <c r="M89" s="34"/>
      <c r="N89" s="35"/>
    </row>
    <row r="90" spans="1:14" ht="15.75" thickBot="1">
      <c r="A90" t="s">
        <v>2114</v>
      </c>
      <c r="B90" s="759" t="s">
        <v>2113</v>
      </c>
      <c r="C90" s="760"/>
      <c r="D90" s="760"/>
      <c r="E90" s="760"/>
      <c r="F90" s="760"/>
      <c r="G90" s="760"/>
      <c r="H90" s="760"/>
      <c r="I90" s="760"/>
      <c r="J90" s="760"/>
      <c r="K90" s="760"/>
      <c r="L90" s="760"/>
      <c r="M90" s="761"/>
      <c r="N90" s="166">
        <f>N80+N88</f>
        <v>49566.484274111186</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2093</v>
      </c>
      <c r="F95" s="53"/>
      <c r="G95" s="53"/>
      <c r="H95" s="53"/>
      <c r="I95" s="53"/>
      <c r="J95" s="53"/>
      <c r="K95" s="12"/>
      <c r="L95" s="12"/>
      <c r="M95" s="12"/>
      <c r="N95" s="17"/>
    </row>
    <row r="96" spans="1:14">
      <c r="B96" s="16"/>
      <c r="C96" s="12"/>
      <c r="D96" s="12"/>
      <c r="E96" s="12" t="s">
        <v>2094</v>
      </c>
      <c r="F96" s="12"/>
      <c r="G96" s="12"/>
      <c r="H96" s="12"/>
      <c r="I96" s="12"/>
      <c r="J96" s="12"/>
      <c r="K96" s="12"/>
      <c r="L96" s="12"/>
      <c r="M96" s="12"/>
      <c r="N96" s="17"/>
    </row>
    <row r="97" spans="2:14">
      <c r="B97" s="16"/>
      <c r="C97" s="12"/>
      <c r="D97" s="12"/>
      <c r="E97" s="12" t="s">
        <v>2095</v>
      </c>
      <c r="F97" s="12"/>
      <c r="G97" s="12"/>
      <c r="H97" s="12"/>
      <c r="I97" s="12"/>
      <c r="J97" s="12"/>
      <c r="K97" s="12"/>
      <c r="L97" s="12"/>
      <c r="M97" s="12"/>
      <c r="N97" s="17"/>
    </row>
    <row r="98" spans="2:14">
      <c r="B98" s="16"/>
      <c r="C98" s="12"/>
      <c r="D98" s="12"/>
      <c r="E98" s="12" t="s">
        <v>2096</v>
      </c>
      <c r="F98" s="12"/>
      <c r="G98" s="12"/>
      <c r="H98" s="12"/>
      <c r="I98" s="12"/>
      <c r="J98" s="12"/>
      <c r="K98" s="12"/>
      <c r="L98" s="12"/>
      <c r="M98" s="12"/>
      <c r="N98" s="17"/>
    </row>
    <row r="99" spans="2:14" ht="15.75" thickBot="1">
      <c r="B99" s="16"/>
      <c r="C99" s="12"/>
      <c r="D99" s="12"/>
      <c r="E99" s="12"/>
      <c r="F99" s="12" t="s">
        <v>7</v>
      </c>
      <c r="G99" s="12"/>
      <c r="H99" s="12"/>
      <c r="I99" s="12"/>
      <c r="J99" s="12"/>
      <c r="K99" s="12"/>
      <c r="L99" s="12"/>
      <c r="M99" s="12"/>
      <c r="N99" s="17"/>
    </row>
    <row r="100" spans="2:14">
      <c r="B100" s="203" t="s">
        <v>2097</v>
      </c>
      <c r="C100" s="204"/>
      <c r="D100" s="204"/>
      <c r="E100" s="204"/>
      <c r="F100" s="204"/>
      <c r="G100" s="204"/>
      <c r="H100" s="204"/>
      <c r="I100" s="204"/>
      <c r="J100" s="204"/>
      <c r="K100" s="204"/>
      <c r="L100" s="204"/>
      <c r="M100" s="204"/>
      <c r="N100" s="205"/>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c r="B103" s="206"/>
      <c r="C103" s="207"/>
      <c r="D103" s="207"/>
      <c r="E103" s="207"/>
      <c r="F103" s="207"/>
      <c r="G103" s="207"/>
      <c r="H103" s="207"/>
      <c r="I103" s="207"/>
      <c r="J103" s="207"/>
      <c r="K103" s="207"/>
      <c r="L103" s="207"/>
      <c r="M103" s="207"/>
      <c r="N103" s="208"/>
    </row>
    <row r="104" spans="2:14" ht="15.75" thickBot="1">
      <c r="B104" s="209"/>
      <c r="C104" s="210"/>
      <c r="D104" s="210"/>
      <c r="E104" s="210"/>
      <c r="F104" s="210"/>
      <c r="G104" s="210"/>
      <c r="H104" s="210"/>
      <c r="I104" s="210"/>
      <c r="J104" s="210"/>
      <c r="K104" s="210"/>
      <c r="L104" s="210"/>
      <c r="M104" s="210"/>
      <c r="N104" s="211"/>
    </row>
    <row r="105" spans="2:14">
      <c r="B105" s="212"/>
      <c r="C105" s="213"/>
      <c r="D105" s="213"/>
      <c r="E105" s="213"/>
      <c r="F105" s="213"/>
      <c r="G105" s="213"/>
      <c r="H105" s="213"/>
      <c r="I105" s="213"/>
      <c r="J105" s="213"/>
      <c r="K105" s="213"/>
      <c r="L105" s="213"/>
      <c r="M105" s="213"/>
      <c r="N105" s="214"/>
    </row>
    <row r="106" spans="2:14">
      <c r="B106" s="198" t="s">
        <v>2098</v>
      </c>
      <c r="C106" s="31"/>
      <c r="D106" s="31"/>
      <c r="E106" s="31"/>
      <c r="F106" s="31"/>
      <c r="G106" s="31"/>
      <c r="H106" s="31"/>
      <c r="I106" s="31"/>
      <c r="J106" s="31"/>
      <c r="K106" s="31"/>
      <c r="L106" s="31"/>
      <c r="M106" s="31"/>
      <c r="N106" s="32"/>
    </row>
    <row r="107" spans="2:14" ht="15" customHeight="1">
      <c r="B107" s="797" t="s">
        <v>2099</v>
      </c>
      <c r="C107" s="798"/>
      <c r="D107" s="798"/>
      <c r="E107" s="798"/>
      <c r="F107" s="798"/>
      <c r="G107" s="798"/>
      <c r="H107" s="798"/>
      <c r="I107" s="798"/>
      <c r="J107" s="798"/>
      <c r="K107" s="798"/>
      <c r="L107" s="798"/>
      <c r="M107" s="798"/>
      <c r="N107" s="799"/>
    </row>
    <row r="108" spans="2:14" ht="15" customHeight="1">
      <c r="B108" s="797"/>
      <c r="C108" s="798"/>
      <c r="D108" s="798"/>
      <c r="E108" s="798"/>
      <c r="F108" s="798"/>
      <c r="G108" s="798"/>
      <c r="H108" s="798"/>
      <c r="I108" s="798"/>
      <c r="J108" s="798"/>
      <c r="K108" s="798"/>
      <c r="L108" s="798"/>
      <c r="M108" s="798"/>
      <c r="N108" s="799"/>
    </row>
    <row r="109" spans="2:14" ht="30" customHeight="1">
      <c r="B109" s="800" t="s">
        <v>2100</v>
      </c>
      <c r="C109" s="801"/>
      <c r="D109" s="801"/>
      <c r="E109" s="801"/>
      <c r="F109" s="801"/>
      <c r="G109" s="801"/>
      <c r="H109" s="801"/>
      <c r="I109" s="801"/>
      <c r="J109" s="801"/>
      <c r="K109" s="801"/>
      <c r="L109" s="801"/>
      <c r="M109" s="801"/>
      <c r="N109" s="802"/>
    </row>
    <row r="110" spans="2:14">
      <c r="B110" s="800"/>
      <c r="C110" s="801"/>
      <c r="D110" s="801"/>
      <c r="E110" s="801"/>
      <c r="F110" s="801"/>
      <c r="G110" s="801"/>
      <c r="H110" s="801"/>
      <c r="I110" s="801"/>
      <c r="J110" s="801"/>
      <c r="K110" s="801"/>
      <c r="L110" s="801"/>
      <c r="M110" s="801"/>
      <c r="N110" s="802"/>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286"/>
      <c r="C113" s="287"/>
      <c r="D113" s="287"/>
      <c r="E113" s="287"/>
      <c r="F113" s="287"/>
      <c r="G113" s="287"/>
      <c r="H113" s="287"/>
      <c r="I113" s="287"/>
      <c r="J113" s="287"/>
      <c r="K113" s="287"/>
      <c r="L113" s="287"/>
      <c r="M113" s="287"/>
      <c r="N113" s="288"/>
    </row>
    <row r="114" spans="2:14">
      <c r="B114" s="198"/>
      <c r="C114" s="31"/>
      <c r="D114" s="31"/>
      <c r="E114" s="31"/>
      <c r="F114" s="31"/>
      <c r="G114" s="31"/>
      <c r="H114" s="31"/>
      <c r="I114" s="31"/>
      <c r="J114" s="31"/>
      <c r="K114" s="31"/>
      <c r="L114" s="31"/>
      <c r="M114" s="31"/>
      <c r="N114" s="32"/>
    </row>
    <row r="115" spans="2:14">
      <c r="B115" s="16"/>
      <c r="C115" s="12"/>
      <c r="D115" s="12"/>
      <c r="E115" s="12" t="s">
        <v>2093</v>
      </c>
      <c r="F115" s="53"/>
      <c r="G115" s="53"/>
      <c r="H115" s="12"/>
      <c r="I115" s="12"/>
      <c r="J115" s="12"/>
      <c r="K115" s="12"/>
      <c r="L115" s="12"/>
      <c r="M115" s="12"/>
      <c r="N115" s="17"/>
    </row>
    <row r="116" spans="2:14">
      <c r="B116" s="16"/>
      <c r="C116" s="12"/>
      <c r="D116" s="12"/>
      <c r="E116" s="54" t="s">
        <v>2094</v>
      </c>
      <c r="F116" s="12"/>
      <c r="G116" s="12"/>
      <c r="H116" s="54"/>
      <c r="I116" s="54"/>
      <c r="J116" s="54"/>
      <c r="K116" s="12"/>
      <c r="L116" s="12"/>
      <c r="M116" s="12"/>
      <c r="N116" s="17"/>
    </row>
    <row r="117" spans="2:14">
      <c r="B117" s="16"/>
      <c r="C117" s="12"/>
      <c r="D117" s="12"/>
      <c r="E117" s="55" t="s">
        <v>2101</v>
      </c>
      <c r="F117" s="12"/>
      <c r="G117" s="12"/>
      <c r="H117" s="55"/>
      <c r="I117" s="55"/>
      <c r="J117" s="55"/>
      <c r="K117" s="12"/>
      <c r="L117" s="12"/>
      <c r="M117" s="12"/>
      <c r="N117" s="17"/>
    </row>
    <row r="118" spans="2:14">
      <c r="B118" s="56"/>
      <c r="C118" s="31"/>
      <c r="D118" s="31"/>
      <c r="E118" s="12" t="s">
        <v>2096</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2102</v>
      </c>
      <c r="C120" s="55"/>
      <c r="D120" s="55"/>
      <c r="E120" s="12"/>
      <c r="F120" s="12"/>
      <c r="G120" s="12"/>
      <c r="H120" s="12"/>
      <c r="I120" s="12"/>
      <c r="J120" s="736"/>
      <c r="K120" s="736"/>
      <c r="L120" s="736"/>
      <c r="M120" s="736"/>
      <c r="N120" s="737"/>
    </row>
    <row r="121" spans="2:14" ht="15.75" thickBot="1">
      <c r="B121" s="216" t="s">
        <v>2103</v>
      </c>
      <c r="C121" s="343"/>
      <c r="D121" s="343"/>
      <c r="E121" s="57"/>
      <c r="F121" s="57"/>
      <c r="G121" s="57"/>
      <c r="H121" s="57"/>
      <c r="I121" s="57"/>
      <c r="J121" s="738"/>
      <c r="K121" s="738"/>
      <c r="L121" s="738"/>
      <c r="M121" s="738"/>
      <c r="N121"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ColWidth="11.42578125"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848"/>
      <c r="C1" s="860"/>
      <c r="D1" s="861"/>
      <c r="E1" s="861"/>
      <c r="F1" s="861"/>
      <c r="G1" s="861"/>
      <c r="H1" s="861"/>
      <c r="I1" s="861"/>
      <c r="J1" s="862"/>
      <c r="K1" s="909" t="s">
        <v>2036</v>
      </c>
      <c r="L1" s="865" t="s">
        <v>2037</v>
      </c>
      <c r="M1" s="866"/>
      <c r="N1" s="867"/>
    </row>
    <row r="2" spans="2:14">
      <c r="B2" s="849"/>
      <c r="C2" s="871" t="s">
        <v>2038</v>
      </c>
      <c r="D2" s="872"/>
      <c r="E2" s="872"/>
      <c r="F2" s="872"/>
      <c r="G2" s="872"/>
      <c r="H2" s="872"/>
      <c r="I2" s="872"/>
      <c r="J2" s="873"/>
      <c r="K2" s="908"/>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908"/>
      <c r="L4" s="868"/>
      <c r="M4" s="869"/>
      <c r="N4" s="87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907" t="s">
        <v>2065</v>
      </c>
      <c r="M30" s="771"/>
      <c r="N30" s="71" t="s">
        <v>2066</v>
      </c>
    </row>
    <row r="31" spans="1:14" ht="15.75" customHeight="1" thickBot="1">
      <c r="A31" t="s">
        <v>21</v>
      </c>
      <c r="B31" s="80" t="s">
        <v>475</v>
      </c>
      <c r="C31" s="81" t="s">
        <v>2256</v>
      </c>
      <c r="D31" s="82"/>
      <c r="E31" s="82"/>
      <c r="F31" s="82"/>
      <c r="G31" s="82"/>
      <c r="H31" s="82"/>
      <c r="I31" s="82"/>
      <c r="J31" s="82"/>
      <c r="K31" s="394"/>
      <c r="L31" s="261" t="s">
        <v>2065</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5" t="s">
        <v>2068</v>
      </c>
      <c r="J35" s="742"/>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892"/>
      <c r="D41" s="892"/>
      <c r="E41" s="38"/>
      <c r="F41" s="39"/>
      <c r="G41" s="39"/>
      <c r="H41" s="40"/>
      <c r="I41" s="36"/>
      <c r="J41" s="37"/>
      <c r="K41" s="234"/>
      <c r="L41" s="231"/>
      <c r="M41" s="351">
        <v>0.01</v>
      </c>
      <c r="N41" s="295">
        <f>N78*M41</f>
        <v>19.5595296875</v>
      </c>
    </row>
    <row r="42" spans="1:14" ht="15.75" thickBot="1">
      <c r="B42" s="893"/>
      <c r="C42" s="894"/>
      <c r="D42" s="894"/>
      <c r="E42" s="894"/>
      <c r="F42" s="894"/>
      <c r="G42" s="894"/>
      <c r="H42" s="895"/>
      <c r="I42" s="781"/>
      <c r="J42" s="782"/>
      <c r="K42" s="41"/>
      <c r="L42" s="783"/>
      <c r="M42" s="896"/>
      <c r="N42" s="105"/>
    </row>
    <row r="43" spans="1:14" ht="15.75" thickBot="1">
      <c r="B43" s="759" t="s">
        <v>2072</v>
      </c>
      <c r="C43" s="760"/>
      <c r="D43" s="760"/>
      <c r="E43" s="760"/>
      <c r="F43" s="760"/>
      <c r="G43" s="760"/>
      <c r="H43" s="760"/>
      <c r="I43" s="760"/>
      <c r="J43" s="760"/>
      <c r="K43" s="760"/>
      <c r="L43" s="760"/>
      <c r="M43" s="761"/>
      <c r="N43" s="344">
        <f>SUM(N36:N42)</f>
        <v>19.5595296875</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1147</v>
      </c>
      <c r="B48" s="43" t="str">
        <f>VLOOKUP(A48,MATERIALES!A5:D373,3,FALSE)</f>
        <v>Almohadillas de neopreno dureza 60 (35cm*45cm*5cm con 2 laminas de 3mm)</v>
      </c>
      <c r="C48" s="236"/>
      <c r="D48" s="236"/>
      <c r="E48" s="236"/>
      <c r="F48" s="236"/>
      <c r="G48" s="236"/>
      <c r="H48" s="236"/>
      <c r="I48" s="223"/>
      <c r="J48" s="200" t="str">
        <f>VLOOKUP(A48,MATERIALES!A4:D640,2,FALSE)</f>
        <v>u</v>
      </c>
      <c r="K48" s="237">
        <v>1</v>
      </c>
      <c r="L48" s="222"/>
      <c r="M48" s="352">
        <f>VLOOKUP(A48,MATERIALES!A5:D396,4,FALSE)</f>
        <v>548820.49118207034</v>
      </c>
      <c r="N48" s="227">
        <f>K48*M48</f>
        <v>548820.49118207034</v>
      </c>
    </row>
    <row r="49" spans="1:14">
      <c r="A49" s="108"/>
      <c r="B49" s="43"/>
      <c r="C49" s="371"/>
      <c r="D49" s="371"/>
      <c r="E49" s="371"/>
      <c r="F49" s="371"/>
      <c r="G49" s="371"/>
      <c r="H49" s="371"/>
      <c r="I49" s="371"/>
      <c r="J49" s="266"/>
      <c r="K49" s="347"/>
      <c r="L49" s="367"/>
      <c r="M49" s="352"/>
      <c r="N49" s="227"/>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A52" s="108"/>
      <c r="B52" s="43"/>
      <c r="C52" s="371"/>
      <c r="D52" s="371"/>
      <c r="E52" s="371"/>
      <c r="F52" s="371"/>
      <c r="G52" s="371"/>
      <c r="H52" s="371"/>
      <c r="I52" s="371"/>
      <c r="J52" s="266"/>
      <c r="K52" s="347"/>
      <c r="L52" s="367"/>
      <c r="M52" s="352"/>
      <c r="N52" s="227"/>
    </row>
    <row r="53" spans="1:14">
      <c r="A53" s="108"/>
      <c r="B53" s="43"/>
      <c r="C53" s="371"/>
      <c r="D53" s="371"/>
      <c r="E53" s="371"/>
      <c r="F53" s="371"/>
      <c r="G53" s="371"/>
      <c r="H53" s="371"/>
      <c r="I53" s="371"/>
      <c r="J53" s="266"/>
      <c r="K53" s="347"/>
      <c r="L53" s="367"/>
      <c r="M53" s="352"/>
      <c r="N53" s="227"/>
    </row>
    <row r="54" spans="1:14">
      <c r="A54" s="108"/>
      <c r="B54" s="43"/>
      <c r="C54" s="371"/>
      <c r="D54" s="371"/>
      <c r="E54" s="371"/>
      <c r="F54" s="371"/>
      <c r="G54" s="371"/>
      <c r="H54" s="371"/>
      <c r="I54" s="371"/>
      <c r="J54" s="266"/>
      <c r="K54" s="347"/>
      <c r="L54" s="367"/>
      <c r="M54" s="352"/>
      <c r="N54" s="227"/>
    </row>
    <row r="55" spans="1:14" ht="15.75" thickBot="1">
      <c r="B55" s="43"/>
      <c r="C55" s="265"/>
      <c r="D55" s="265"/>
      <c r="E55" s="265"/>
      <c r="F55" s="265"/>
      <c r="G55" s="265"/>
      <c r="H55" s="265"/>
      <c r="I55" s="265"/>
      <c r="J55" s="381"/>
      <c r="K55" s="124"/>
      <c r="L55" s="280"/>
      <c r="M55" s="352"/>
      <c r="N55" s="227"/>
    </row>
    <row r="56" spans="1:14" ht="15.75" thickBot="1">
      <c r="B56" s="759" t="s">
        <v>2072</v>
      </c>
      <c r="C56" s="760"/>
      <c r="D56" s="760"/>
      <c r="E56" s="760"/>
      <c r="F56" s="760"/>
      <c r="G56" s="760"/>
      <c r="H56" s="760"/>
      <c r="I56" s="760"/>
      <c r="J56" s="760"/>
      <c r="K56" s="760"/>
      <c r="L56" s="760"/>
      <c r="M56" s="761"/>
      <c r="N56" s="344">
        <f>SUM(N48:N55)</f>
        <v>548820.49118207034</v>
      </c>
    </row>
    <row r="57" spans="1:14">
      <c r="B57" s="33"/>
      <c r="C57" s="34"/>
      <c r="D57" s="34"/>
      <c r="E57" s="34"/>
      <c r="F57" s="34"/>
      <c r="G57" s="34"/>
      <c r="H57" s="34"/>
      <c r="I57" s="34"/>
      <c r="J57" s="34"/>
      <c r="K57" s="34"/>
      <c r="L57" s="34"/>
      <c r="M57" s="34"/>
      <c r="N57" s="35"/>
    </row>
    <row r="58" spans="1:14">
      <c r="B58" s="64" t="s">
        <v>2075</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268" t="s">
        <v>2076</v>
      </c>
      <c r="C60" s="269"/>
      <c r="D60" s="269"/>
      <c r="E60" s="269"/>
      <c r="F60" s="269"/>
      <c r="G60" s="269"/>
      <c r="H60" s="73" t="s">
        <v>2065</v>
      </c>
      <c r="I60" s="74" t="s">
        <v>2077</v>
      </c>
      <c r="J60" s="75" t="s">
        <v>2106</v>
      </c>
      <c r="K60" s="73" t="s">
        <v>2107</v>
      </c>
      <c r="L60" s="762" t="s">
        <v>2080</v>
      </c>
      <c r="M60" s="735"/>
      <c r="N60" s="76" t="s">
        <v>2071</v>
      </c>
    </row>
    <row r="61" spans="1:14">
      <c r="B61" s="46"/>
      <c r="C61" s="272"/>
      <c r="D61" s="272"/>
      <c r="E61" s="272"/>
      <c r="F61" s="272"/>
      <c r="G61" s="272"/>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66"/>
      <c r="I64" s="234"/>
      <c r="J64" s="241"/>
      <c r="K64" s="234"/>
      <c r="L64" s="763"/>
      <c r="M64" s="764"/>
      <c r="N64" s="242"/>
    </row>
    <row r="65" spans="1:15">
      <c r="B65" s="46"/>
      <c r="C65" s="47"/>
      <c r="D65" s="47"/>
      <c r="E65" s="47"/>
      <c r="F65" s="47"/>
      <c r="G65" s="47"/>
      <c r="H65" s="243"/>
      <c r="I65" s="234"/>
      <c r="J65" s="234"/>
      <c r="K65" s="234"/>
      <c r="L65" s="244"/>
      <c r="M65" s="245"/>
      <c r="N65" s="246"/>
    </row>
    <row r="66" spans="1:15" ht="15.75" thickBot="1">
      <c r="B66" s="264"/>
      <c r="C66" s="265"/>
      <c r="D66" s="265"/>
      <c r="E66" s="265"/>
      <c r="F66" s="265"/>
      <c r="G66" s="265"/>
      <c r="H66" s="48"/>
      <c r="I66" s="124"/>
      <c r="J66" s="124"/>
      <c r="K66" s="124"/>
      <c r="L66" s="748"/>
      <c r="M66" s="749"/>
      <c r="N66" s="125"/>
    </row>
    <row r="67" spans="1:15" ht="15.75" thickBot="1">
      <c r="B67" s="765" t="s">
        <v>2072</v>
      </c>
      <c r="C67" s="766"/>
      <c r="D67" s="766"/>
      <c r="E67" s="766"/>
      <c r="F67" s="766"/>
      <c r="G67" s="766"/>
      <c r="H67" s="766"/>
      <c r="I67" s="766"/>
      <c r="J67" s="766"/>
      <c r="K67" s="766"/>
      <c r="L67" s="766"/>
      <c r="M67" s="767"/>
      <c r="N67" s="104"/>
    </row>
    <row r="68" spans="1:15">
      <c r="B68" s="33"/>
      <c r="C68" s="34"/>
      <c r="D68" s="34"/>
      <c r="E68" s="34"/>
      <c r="F68" s="34"/>
      <c r="G68" s="34"/>
      <c r="H68" s="34"/>
      <c r="I68" s="34"/>
      <c r="J68" s="34"/>
      <c r="K68" s="34"/>
      <c r="L68" s="34"/>
      <c r="M68" s="34"/>
      <c r="N68" s="35"/>
    </row>
    <row r="69" spans="1:15">
      <c r="B69" s="64" t="s">
        <v>2081</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785" t="s">
        <v>2108</v>
      </c>
      <c r="C71" s="786"/>
      <c r="D71" s="786"/>
      <c r="E71" s="786"/>
      <c r="F71" s="786"/>
      <c r="G71" s="786"/>
      <c r="H71" s="906"/>
      <c r="I71" s="73" t="s">
        <v>2082</v>
      </c>
      <c r="J71" s="75" t="s">
        <v>2109</v>
      </c>
      <c r="K71" s="74" t="s">
        <v>2084</v>
      </c>
      <c r="L71" s="787" t="s">
        <v>2070</v>
      </c>
      <c r="M71" s="901"/>
      <c r="N71" s="98" t="s">
        <v>2071</v>
      </c>
    </row>
    <row r="72" spans="1:15">
      <c r="A72" s="141" t="s">
        <v>769</v>
      </c>
      <c r="B72" s="49" t="str">
        <f>VLOOKUP(A72,'MANO DE OBRA'!A8:D68,3,FALSE)</f>
        <v xml:space="preserve">Obrero </v>
      </c>
      <c r="C72" s="47"/>
      <c r="D72" s="47"/>
      <c r="E72" s="47"/>
      <c r="F72" s="47"/>
      <c r="G72" s="47"/>
      <c r="H72" s="47"/>
      <c r="I72" s="247">
        <f>K72/J72*100</f>
        <v>33832.699999999997</v>
      </c>
      <c r="J72" s="248">
        <v>185</v>
      </c>
      <c r="K72" s="249">
        <f>VLOOKUP(A72,'MANO DE OBRA'!A8:D99,4,FALSE)</f>
        <v>62590.494999999995</v>
      </c>
      <c r="L72" s="50"/>
      <c r="M72" s="380">
        <v>32</v>
      </c>
      <c r="N72" s="345">
        <f>K72/M72</f>
        <v>1955.9529687499999</v>
      </c>
      <c r="O72" s="106"/>
    </row>
    <row r="73" spans="1:15">
      <c r="A73" s="141"/>
      <c r="B73" s="49"/>
      <c r="C73" s="47"/>
      <c r="D73" s="47"/>
      <c r="E73" s="47"/>
      <c r="F73" s="47"/>
      <c r="G73" s="47"/>
      <c r="H73" s="47"/>
      <c r="I73" s="247"/>
      <c r="J73" s="248"/>
      <c r="K73" s="249"/>
      <c r="L73" s="50"/>
      <c r="M73" s="380"/>
      <c r="N73" s="345"/>
    </row>
    <row r="74" spans="1:15">
      <c r="B74" s="49"/>
      <c r="C74" s="47"/>
      <c r="D74" s="47"/>
      <c r="E74" s="47"/>
      <c r="F74" s="47"/>
      <c r="G74" s="47"/>
      <c r="H74" s="47"/>
      <c r="I74" s="247"/>
      <c r="J74" s="248"/>
      <c r="K74" s="249"/>
      <c r="L74" s="50"/>
      <c r="M74" s="378"/>
      <c r="N74" s="345"/>
    </row>
    <row r="75" spans="1:15">
      <c r="B75" s="49"/>
      <c r="C75" s="47"/>
      <c r="D75" s="47"/>
      <c r="E75" s="47"/>
      <c r="F75" s="47"/>
      <c r="G75" s="47"/>
      <c r="H75" s="47"/>
      <c r="I75" s="234"/>
      <c r="J75" s="252"/>
      <c r="K75" s="253"/>
      <c r="L75" s="273"/>
      <c r="M75" s="255"/>
      <c r="N75" s="251"/>
    </row>
    <row r="76" spans="1:15">
      <c r="B76" s="49"/>
      <c r="C76" s="47"/>
      <c r="D76" s="47"/>
      <c r="E76" s="47"/>
      <c r="F76" s="47"/>
      <c r="G76" s="47"/>
      <c r="H76" s="47"/>
      <c r="I76" s="234"/>
      <c r="J76" s="252"/>
      <c r="K76" s="253"/>
      <c r="L76" s="273"/>
      <c r="M76" s="255"/>
      <c r="N76" s="251"/>
    </row>
    <row r="77" spans="1:15" ht="15.75" thickBot="1">
      <c r="B77" s="746"/>
      <c r="C77" s="747"/>
      <c r="D77" s="747"/>
      <c r="E77" s="747"/>
      <c r="F77" s="747"/>
      <c r="G77" s="747"/>
      <c r="H77" s="782"/>
      <c r="I77" s="124"/>
      <c r="J77" s="124"/>
      <c r="K77" s="124"/>
      <c r="L77" s="905"/>
      <c r="M77" s="784"/>
      <c r="N77" s="125"/>
    </row>
    <row r="78" spans="1:15" ht="15.75" thickBot="1">
      <c r="B78" s="765" t="s">
        <v>2072</v>
      </c>
      <c r="C78" s="766"/>
      <c r="D78" s="766"/>
      <c r="E78" s="766"/>
      <c r="F78" s="766"/>
      <c r="G78" s="766"/>
      <c r="H78" s="766"/>
      <c r="I78" s="766"/>
      <c r="J78" s="766"/>
      <c r="K78" s="766"/>
      <c r="L78" s="766"/>
      <c r="M78" s="767"/>
      <c r="N78" s="401">
        <f>SUM(N72:N77)</f>
        <v>1955.9529687499999</v>
      </c>
    </row>
    <row r="79" spans="1:15" ht="15.75" thickBot="1">
      <c r="B79" s="33"/>
      <c r="C79" s="34"/>
      <c r="D79" s="34"/>
      <c r="E79" s="34"/>
      <c r="F79" s="34"/>
      <c r="G79" s="34"/>
      <c r="H79" s="34"/>
      <c r="I79" s="34"/>
      <c r="J79" s="34"/>
      <c r="K79" s="34"/>
      <c r="L79" s="34"/>
      <c r="M79" s="34"/>
      <c r="N79" s="35"/>
    </row>
    <row r="80" spans="1:15" ht="15.75" thickBot="1">
      <c r="B80" s="759" t="s">
        <v>2085</v>
      </c>
      <c r="C80" s="760"/>
      <c r="D80" s="760"/>
      <c r="E80" s="760"/>
      <c r="F80" s="760"/>
      <c r="G80" s="760"/>
      <c r="H80" s="760"/>
      <c r="I80" s="760"/>
      <c r="J80" s="760"/>
      <c r="K80" s="760"/>
      <c r="L80" s="760"/>
      <c r="M80" s="761"/>
      <c r="N80" s="99">
        <f>N43+N56+N67+N78</f>
        <v>550796.00368050789</v>
      </c>
    </row>
    <row r="81" spans="1:14">
      <c r="B81" s="33"/>
      <c r="C81" s="34"/>
      <c r="D81" s="34"/>
      <c r="E81" s="34"/>
      <c r="F81" s="34"/>
      <c r="G81" s="34"/>
      <c r="H81" s="34"/>
      <c r="I81" s="34"/>
      <c r="J81" s="34"/>
      <c r="K81" s="34"/>
      <c r="L81" s="34"/>
      <c r="M81" s="34"/>
      <c r="N81" s="35"/>
    </row>
    <row r="82" spans="1:14">
      <c r="B82" s="64" t="s">
        <v>2086</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750" t="s">
        <v>2110</v>
      </c>
      <c r="C84" s="751"/>
      <c r="D84" s="751"/>
      <c r="E84" s="751"/>
      <c r="F84" s="751"/>
      <c r="G84" s="751"/>
      <c r="H84" s="751"/>
      <c r="I84" s="269"/>
      <c r="J84" s="289"/>
      <c r="K84" s="257" t="s">
        <v>2087</v>
      </c>
      <c r="L84" s="789" t="s">
        <v>2088</v>
      </c>
      <c r="M84" s="790"/>
      <c r="N84" s="258"/>
    </row>
    <row r="85" spans="1:14">
      <c r="B85" s="791" t="s">
        <v>2111</v>
      </c>
      <c r="C85" s="792"/>
      <c r="D85" s="792"/>
      <c r="E85" s="792"/>
      <c r="F85" s="792"/>
      <c r="G85" s="792"/>
      <c r="H85" s="792"/>
      <c r="I85" s="87"/>
      <c r="J85" s="88"/>
      <c r="K85" s="259">
        <v>0.2</v>
      </c>
      <c r="L85" s="793">
        <f>N80*K85</f>
        <v>110159.20073610159</v>
      </c>
      <c r="M85" s="794"/>
      <c r="N85" s="51"/>
    </row>
    <row r="86" spans="1:14">
      <c r="B86" s="89" t="s">
        <v>2090</v>
      </c>
      <c r="C86" s="90"/>
      <c r="D86" s="90"/>
      <c r="E86" s="90"/>
      <c r="F86" s="90"/>
      <c r="G86" s="90"/>
      <c r="H86" s="90"/>
      <c r="I86" s="87"/>
      <c r="J86" s="88"/>
      <c r="K86" s="259">
        <v>0.05</v>
      </c>
      <c r="L86" s="793">
        <f>N80*K86</f>
        <v>27539.800184025396</v>
      </c>
      <c r="M86" s="794"/>
      <c r="N86" s="51"/>
    </row>
    <row r="87" spans="1:14" ht="15.75" thickBot="1">
      <c r="B87" s="91" t="s">
        <v>2091</v>
      </c>
      <c r="C87" s="92"/>
      <c r="D87" s="92"/>
      <c r="E87" s="92"/>
      <c r="F87" s="92"/>
      <c r="G87" s="92"/>
      <c r="H87" s="92"/>
      <c r="I87" s="93"/>
      <c r="J87" s="94"/>
      <c r="K87" s="260">
        <v>0.05</v>
      </c>
      <c r="L87" s="795">
        <f>N80*K87</f>
        <v>27539.800184025396</v>
      </c>
      <c r="M87" s="796"/>
      <c r="N87" s="51"/>
    </row>
    <row r="88" spans="1:14" ht="15.75" thickBot="1">
      <c r="B88" s="759" t="s">
        <v>2072</v>
      </c>
      <c r="C88" s="760"/>
      <c r="D88" s="760"/>
      <c r="E88" s="760"/>
      <c r="F88" s="760"/>
      <c r="G88" s="760"/>
      <c r="H88" s="760"/>
      <c r="I88" s="760"/>
      <c r="J88" s="760"/>
      <c r="K88" s="760"/>
      <c r="L88" s="760"/>
      <c r="M88" s="761"/>
      <c r="N88" s="52">
        <f>L85+L86+L87</f>
        <v>165238.80110415237</v>
      </c>
    </row>
    <row r="89" spans="1:14" ht="15.75" thickBot="1">
      <c r="B89" s="33"/>
      <c r="C89" s="34"/>
      <c r="D89" s="34"/>
      <c r="E89" s="34"/>
      <c r="F89" s="34"/>
      <c r="G89" s="34"/>
      <c r="H89" s="34"/>
      <c r="I89" s="34"/>
      <c r="J89" s="34"/>
      <c r="K89" s="34"/>
      <c r="L89" s="34"/>
      <c r="M89" s="34"/>
      <c r="N89" s="35"/>
    </row>
    <row r="90" spans="1:14" ht="15.75" thickBot="1">
      <c r="A90" t="s">
        <v>2114</v>
      </c>
      <c r="B90" s="759" t="s">
        <v>2113</v>
      </c>
      <c r="C90" s="760"/>
      <c r="D90" s="760"/>
      <c r="E90" s="760"/>
      <c r="F90" s="760"/>
      <c r="G90" s="760"/>
      <c r="H90" s="760"/>
      <c r="I90" s="760"/>
      <c r="J90" s="760"/>
      <c r="K90" s="760"/>
      <c r="L90" s="760"/>
      <c r="M90" s="761"/>
      <c r="N90" s="166">
        <f>N80+N88</f>
        <v>716034.80478466023</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2093</v>
      </c>
      <c r="F95" s="53"/>
      <c r="G95" s="53"/>
      <c r="H95" s="53"/>
      <c r="I95" s="53"/>
      <c r="J95" s="53"/>
      <c r="K95" s="12"/>
      <c r="L95" s="12"/>
      <c r="M95" s="12"/>
      <c r="N95" s="17"/>
    </row>
    <row r="96" spans="1:14">
      <c r="B96" s="16"/>
      <c r="C96" s="12"/>
      <c r="D96" s="12"/>
      <c r="E96" s="12" t="s">
        <v>2094</v>
      </c>
      <c r="F96" s="12"/>
      <c r="G96" s="12"/>
      <c r="H96" s="12"/>
      <c r="I96" s="12"/>
      <c r="J96" s="12"/>
      <c r="K96" s="12"/>
      <c r="L96" s="12"/>
      <c r="M96" s="12"/>
      <c r="N96" s="17"/>
    </row>
    <row r="97" spans="2:14">
      <c r="B97" s="16"/>
      <c r="C97" s="12"/>
      <c r="D97" s="12"/>
      <c r="E97" s="12" t="s">
        <v>2095</v>
      </c>
      <c r="F97" s="12"/>
      <c r="G97" s="12"/>
      <c r="H97" s="12"/>
      <c r="I97" s="12"/>
      <c r="J97" s="12"/>
      <c r="K97" s="12"/>
      <c r="L97" s="12"/>
      <c r="M97" s="12"/>
      <c r="N97" s="17"/>
    </row>
    <row r="98" spans="2:14">
      <c r="B98" s="16"/>
      <c r="C98" s="12"/>
      <c r="D98" s="12"/>
      <c r="E98" s="12" t="s">
        <v>2096</v>
      </c>
      <c r="F98" s="12"/>
      <c r="G98" s="12"/>
      <c r="H98" s="12"/>
      <c r="I98" s="12"/>
      <c r="J98" s="12"/>
      <c r="K98" s="12"/>
      <c r="L98" s="12"/>
      <c r="M98" s="12"/>
      <c r="N98" s="17"/>
    </row>
    <row r="99" spans="2:14" ht="15.75" thickBot="1">
      <c r="B99" s="16"/>
      <c r="C99" s="12"/>
      <c r="D99" s="12"/>
      <c r="E99" s="12"/>
      <c r="F99" s="12" t="s">
        <v>7</v>
      </c>
      <c r="G99" s="12"/>
      <c r="H99" s="12"/>
      <c r="I99" s="12"/>
      <c r="J99" s="12"/>
      <c r="K99" s="12"/>
      <c r="L99" s="12"/>
      <c r="M99" s="12"/>
      <c r="N99" s="17"/>
    </row>
    <row r="100" spans="2:14">
      <c r="B100" s="203" t="s">
        <v>2097</v>
      </c>
      <c r="C100" s="204"/>
      <c r="D100" s="204"/>
      <c r="E100" s="204"/>
      <c r="F100" s="204"/>
      <c r="G100" s="204"/>
      <c r="H100" s="204"/>
      <c r="I100" s="204"/>
      <c r="J100" s="204"/>
      <c r="K100" s="204"/>
      <c r="L100" s="204"/>
      <c r="M100" s="204"/>
      <c r="N100" s="205"/>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c r="B103" s="206"/>
      <c r="C103" s="207"/>
      <c r="D103" s="207"/>
      <c r="E103" s="207"/>
      <c r="F103" s="207"/>
      <c r="G103" s="207"/>
      <c r="H103" s="207"/>
      <c r="I103" s="207"/>
      <c r="J103" s="207"/>
      <c r="K103" s="207"/>
      <c r="L103" s="207"/>
      <c r="M103" s="207"/>
      <c r="N103" s="208"/>
    </row>
    <row r="104" spans="2:14" ht="15.75" thickBot="1">
      <c r="B104" s="209"/>
      <c r="C104" s="210"/>
      <c r="D104" s="210"/>
      <c r="E104" s="210"/>
      <c r="F104" s="210"/>
      <c r="G104" s="210"/>
      <c r="H104" s="210"/>
      <c r="I104" s="210"/>
      <c r="J104" s="210"/>
      <c r="K104" s="210"/>
      <c r="L104" s="210"/>
      <c r="M104" s="210"/>
      <c r="N104" s="211"/>
    </row>
    <row r="105" spans="2:14" ht="15" customHeight="1">
      <c r="B105" s="212"/>
      <c r="C105" s="213"/>
      <c r="D105" s="213"/>
      <c r="E105" s="213"/>
      <c r="F105" s="213"/>
      <c r="G105" s="213"/>
      <c r="H105" s="213"/>
      <c r="I105" s="213"/>
      <c r="J105" s="213"/>
      <c r="K105" s="213"/>
      <c r="L105" s="213"/>
      <c r="M105" s="213"/>
      <c r="N105" s="214"/>
    </row>
    <row r="106" spans="2:14">
      <c r="B106" s="198" t="s">
        <v>2098</v>
      </c>
      <c r="C106" s="31"/>
      <c r="D106" s="31"/>
      <c r="E106" s="31"/>
      <c r="F106" s="31"/>
      <c r="G106" s="31"/>
      <c r="H106" s="31"/>
      <c r="I106" s="31"/>
      <c r="J106" s="31"/>
      <c r="K106" s="31"/>
      <c r="L106" s="31"/>
      <c r="M106" s="31"/>
      <c r="N106" s="32"/>
    </row>
    <row r="107" spans="2:14" ht="15" customHeight="1">
      <c r="B107" s="797" t="s">
        <v>2099</v>
      </c>
      <c r="C107" s="798"/>
      <c r="D107" s="798"/>
      <c r="E107" s="798"/>
      <c r="F107" s="798"/>
      <c r="G107" s="798"/>
      <c r="H107" s="798"/>
      <c r="I107" s="798"/>
      <c r="J107" s="798"/>
      <c r="K107" s="798"/>
      <c r="L107" s="798"/>
      <c r="M107" s="798"/>
      <c r="N107" s="799"/>
    </row>
    <row r="108" spans="2:14" ht="15" customHeight="1">
      <c r="B108" s="797"/>
      <c r="C108" s="798"/>
      <c r="D108" s="798"/>
      <c r="E108" s="798"/>
      <c r="F108" s="798"/>
      <c r="G108" s="798"/>
      <c r="H108" s="798"/>
      <c r="I108" s="798"/>
      <c r="J108" s="798"/>
      <c r="K108" s="798"/>
      <c r="L108" s="798"/>
      <c r="M108" s="798"/>
      <c r="N108" s="799"/>
    </row>
    <row r="109" spans="2:14" ht="30" customHeight="1">
      <c r="B109" s="800" t="s">
        <v>2100</v>
      </c>
      <c r="C109" s="801"/>
      <c r="D109" s="801"/>
      <c r="E109" s="801"/>
      <c r="F109" s="801"/>
      <c r="G109" s="801"/>
      <c r="H109" s="801"/>
      <c r="I109" s="801"/>
      <c r="J109" s="801"/>
      <c r="K109" s="801"/>
      <c r="L109" s="801"/>
      <c r="M109" s="801"/>
      <c r="N109" s="802"/>
    </row>
    <row r="110" spans="2:14">
      <c r="B110" s="800"/>
      <c r="C110" s="801"/>
      <c r="D110" s="801"/>
      <c r="E110" s="801"/>
      <c r="F110" s="801"/>
      <c r="G110" s="801"/>
      <c r="H110" s="801"/>
      <c r="I110" s="801"/>
      <c r="J110" s="801"/>
      <c r="K110" s="801"/>
      <c r="L110" s="801"/>
      <c r="M110" s="801"/>
      <c r="N110" s="802"/>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286"/>
      <c r="C113" s="287"/>
      <c r="D113" s="287"/>
      <c r="E113" s="287"/>
      <c r="F113" s="287"/>
      <c r="G113" s="287"/>
      <c r="H113" s="287"/>
      <c r="I113" s="287"/>
      <c r="J113" s="287"/>
      <c r="K113" s="287"/>
      <c r="L113" s="287"/>
      <c r="M113" s="287"/>
      <c r="N113" s="288"/>
    </row>
    <row r="114" spans="2:14">
      <c r="B114" s="198"/>
      <c r="C114" s="31"/>
      <c r="D114" s="31"/>
      <c r="E114" s="31"/>
      <c r="F114" s="31"/>
      <c r="G114" s="31"/>
      <c r="H114" s="31"/>
      <c r="I114" s="31"/>
      <c r="J114" s="31"/>
      <c r="K114" s="31"/>
      <c r="L114" s="31"/>
      <c r="M114" s="31"/>
      <c r="N114" s="32"/>
    </row>
    <row r="115" spans="2:14">
      <c r="B115" s="16"/>
      <c r="C115" s="12"/>
      <c r="D115" s="12"/>
      <c r="E115" s="12" t="s">
        <v>2093</v>
      </c>
      <c r="F115" s="53"/>
      <c r="G115" s="53"/>
      <c r="H115" s="12"/>
      <c r="I115" s="12"/>
      <c r="J115" s="12"/>
      <c r="K115" s="12"/>
      <c r="L115" s="12"/>
      <c r="M115" s="12"/>
      <c r="N115" s="17"/>
    </row>
    <row r="116" spans="2:14">
      <c r="B116" s="16"/>
      <c r="C116" s="12"/>
      <c r="D116" s="12"/>
      <c r="E116" s="54" t="s">
        <v>2094</v>
      </c>
      <c r="F116" s="12"/>
      <c r="G116" s="12"/>
      <c r="H116" s="54"/>
      <c r="I116" s="54"/>
      <c r="J116" s="54"/>
      <c r="K116" s="12"/>
      <c r="L116" s="12"/>
      <c r="M116" s="12"/>
      <c r="N116" s="17"/>
    </row>
    <row r="117" spans="2:14">
      <c r="B117" s="16"/>
      <c r="C117" s="12"/>
      <c r="D117" s="12"/>
      <c r="E117" s="55" t="s">
        <v>2101</v>
      </c>
      <c r="F117" s="12"/>
      <c r="G117" s="12"/>
      <c r="H117" s="55"/>
      <c r="I117" s="55"/>
      <c r="J117" s="55"/>
      <c r="K117" s="12"/>
      <c r="L117" s="12"/>
      <c r="M117" s="12"/>
      <c r="N117" s="17"/>
    </row>
    <row r="118" spans="2:14">
      <c r="B118" s="56"/>
      <c r="C118" s="31"/>
      <c r="D118" s="31"/>
      <c r="E118" s="12" t="s">
        <v>2096</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2102</v>
      </c>
      <c r="C120" s="55"/>
      <c r="D120" s="55"/>
      <c r="E120" s="12"/>
      <c r="F120" s="12"/>
      <c r="G120" s="12"/>
      <c r="H120" s="12"/>
      <c r="I120" s="12"/>
      <c r="J120" s="736"/>
      <c r="K120" s="736"/>
      <c r="L120" s="736"/>
      <c r="M120" s="736"/>
      <c r="N120" s="737"/>
    </row>
    <row r="121" spans="2:14" ht="15.75" thickBot="1">
      <c r="B121" s="216" t="s">
        <v>2103</v>
      </c>
      <c r="C121" s="343"/>
      <c r="D121" s="343"/>
      <c r="E121" s="57"/>
      <c r="F121" s="57"/>
      <c r="G121" s="57"/>
      <c r="H121" s="57"/>
      <c r="I121" s="57"/>
      <c r="J121" s="738"/>
      <c r="K121" s="738"/>
      <c r="L121" s="738"/>
      <c r="M121" s="738"/>
      <c r="N121"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ColWidth="11.42578125"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477</v>
      </c>
      <c r="C31" s="81" t="s">
        <v>2257</v>
      </c>
      <c r="D31" s="82"/>
      <c r="E31" s="82"/>
      <c r="F31" s="82"/>
      <c r="G31" s="82"/>
      <c r="H31" s="82"/>
      <c r="I31" s="82"/>
      <c r="J31" s="82"/>
      <c r="K31" s="394"/>
      <c r="L31" s="261" t="s">
        <v>32</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N78*M41</f>
        <v>62.590495000000004</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62.590495000000004</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1254</v>
      </c>
      <c r="B48" s="43" t="str">
        <f>VLOOKUP(A48,MATERIALES!A5:D373,3,FALSE)</f>
        <v>Cinta Sika PVC 0,22</v>
      </c>
      <c r="C48" s="236"/>
      <c r="D48" s="236"/>
      <c r="E48" s="236"/>
      <c r="F48" s="236"/>
      <c r="G48" s="236"/>
      <c r="H48" s="236"/>
      <c r="I48" s="223"/>
      <c r="J48" s="200" t="str">
        <f>VLOOKUP(A48,MATERIALES!A4:D640,2,FALSE)</f>
        <v>m</v>
      </c>
      <c r="K48" s="237">
        <v>1.05</v>
      </c>
      <c r="L48" s="222"/>
      <c r="M48" s="352">
        <f>VLOOKUP(A48,MATERIALES!A5:D396,4,FALSE)</f>
        <v>37911.681728412506</v>
      </c>
      <c r="N48" s="227">
        <f>K48*M48</f>
        <v>39807.265814833132</v>
      </c>
    </row>
    <row r="49" spans="1:14">
      <c r="A49" s="108"/>
      <c r="B49" s="43"/>
      <c r="C49" s="371"/>
      <c r="D49" s="371"/>
      <c r="E49" s="371"/>
      <c r="F49" s="371"/>
      <c r="G49" s="371"/>
      <c r="H49" s="371"/>
      <c r="I49" s="371"/>
      <c r="J49" s="266"/>
      <c r="K49" s="347"/>
      <c r="L49" s="367"/>
      <c r="M49" s="352"/>
      <c r="N49" s="227"/>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A52" s="108"/>
      <c r="B52" s="43"/>
      <c r="C52" s="371"/>
      <c r="D52" s="371"/>
      <c r="E52" s="371"/>
      <c r="F52" s="371"/>
      <c r="G52" s="371"/>
      <c r="H52" s="371"/>
      <c r="I52" s="371"/>
      <c r="J52" s="266"/>
      <c r="K52" s="347"/>
      <c r="L52" s="367"/>
      <c r="M52" s="352"/>
      <c r="N52" s="227"/>
    </row>
    <row r="53" spans="1:14">
      <c r="A53" s="108"/>
      <c r="B53" s="43"/>
      <c r="C53" s="371"/>
      <c r="D53" s="371"/>
      <c r="E53" s="371"/>
      <c r="F53" s="371"/>
      <c r="G53" s="371"/>
      <c r="H53" s="371"/>
      <c r="I53" s="371"/>
      <c r="J53" s="266"/>
      <c r="K53" s="347"/>
      <c r="L53" s="367"/>
      <c r="M53" s="352"/>
      <c r="N53" s="227"/>
    </row>
    <row r="54" spans="1:14">
      <c r="A54" s="108"/>
      <c r="B54" s="43"/>
      <c r="C54" s="371"/>
      <c r="D54" s="371"/>
      <c r="E54" s="371"/>
      <c r="F54" s="371"/>
      <c r="G54" s="371"/>
      <c r="H54" s="371"/>
      <c r="I54" s="371"/>
      <c r="J54" s="266"/>
      <c r="K54" s="347"/>
      <c r="L54" s="367"/>
      <c r="M54" s="352"/>
      <c r="N54" s="227"/>
    </row>
    <row r="55" spans="1:14" ht="15.75" thickBot="1">
      <c r="B55" s="43"/>
      <c r="C55" s="265"/>
      <c r="D55" s="265"/>
      <c r="E55" s="265"/>
      <c r="F55" s="265"/>
      <c r="G55" s="265"/>
      <c r="H55" s="265"/>
      <c r="I55" s="265"/>
      <c r="J55" s="381"/>
      <c r="K55" s="124"/>
      <c r="L55" s="280"/>
      <c r="M55" s="352"/>
      <c r="N55" s="227"/>
    </row>
    <row r="56" spans="1:14" ht="15.75" thickBot="1">
      <c r="B56" s="759" t="s">
        <v>2072</v>
      </c>
      <c r="C56" s="760"/>
      <c r="D56" s="760"/>
      <c r="E56" s="760"/>
      <c r="F56" s="760"/>
      <c r="G56" s="760"/>
      <c r="H56" s="760"/>
      <c r="I56" s="760"/>
      <c r="J56" s="760"/>
      <c r="K56" s="760"/>
      <c r="L56" s="760"/>
      <c r="M56" s="761"/>
      <c r="N56" s="344">
        <f>SUM(N48:N55)</f>
        <v>39807.265814833132</v>
      </c>
    </row>
    <row r="57" spans="1:14">
      <c r="B57" s="33"/>
      <c r="C57" s="34"/>
      <c r="D57" s="34"/>
      <c r="E57" s="34"/>
      <c r="F57" s="34"/>
      <c r="G57" s="34"/>
      <c r="H57" s="34"/>
      <c r="I57" s="34"/>
      <c r="J57" s="34"/>
      <c r="K57" s="34"/>
      <c r="L57" s="34"/>
      <c r="M57" s="34"/>
      <c r="N57" s="35"/>
    </row>
    <row r="58" spans="1:14">
      <c r="B58" s="64" t="s">
        <v>2075</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268" t="s">
        <v>2076</v>
      </c>
      <c r="C60" s="269"/>
      <c r="D60" s="269"/>
      <c r="E60" s="269"/>
      <c r="F60" s="269"/>
      <c r="G60" s="269"/>
      <c r="H60" s="73" t="s">
        <v>2065</v>
      </c>
      <c r="I60" s="74" t="s">
        <v>2077</v>
      </c>
      <c r="J60" s="75" t="s">
        <v>2106</v>
      </c>
      <c r="K60" s="73" t="s">
        <v>2107</v>
      </c>
      <c r="L60" s="762" t="s">
        <v>2080</v>
      </c>
      <c r="M60" s="735"/>
      <c r="N60" s="76" t="s">
        <v>2071</v>
      </c>
    </row>
    <row r="61" spans="1:14">
      <c r="B61" s="46"/>
      <c r="C61" s="272"/>
      <c r="D61" s="272"/>
      <c r="E61" s="272"/>
      <c r="F61" s="272"/>
      <c r="G61" s="272"/>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66"/>
      <c r="I64" s="234"/>
      <c r="J64" s="241"/>
      <c r="K64" s="234"/>
      <c r="L64" s="763"/>
      <c r="M64" s="764"/>
      <c r="N64" s="242"/>
    </row>
    <row r="65" spans="1:15">
      <c r="B65" s="46"/>
      <c r="C65" s="47"/>
      <c r="D65" s="47"/>
      <c r="E65" s="47"/>
      <c r="F65" s="47"/>
      <c r="G65" s="47"/>
      <c r="H65" s="243"/>
      <c r="I65" s="234"/>
      <c r="J65" s="234"/>
      <c r="K65" s="234"/>
      <c r="L65" s="244"/>
      <c r="M65" s="245"/>
      <c r="N65" s="246"/>
    </row>
    <row r="66" spans="1:15" ht="15.75" thickBot="1">
      <c r="B66" s="264"/>
      <c r="C66" s="265"/>
      <c r="D66" s="265"/>
      <c r="E66" s="265"/>
      <c r="F66" s="265"/>
      <c r="G66" s="265"/>
      <c r="H66" s="48"/>
      <c r="I66" s="124"/>
      <c r="J66" s="124"/>
      <c r="K66" s="124"/>
      <c r="L66" s="748"/>
      <c r="M66" s="749"/>
      <c r="N66" s="125"/>
    </row>
    <row r="67" spans="1:15" ht="15.75" thickBot="1">
      <c r="B67" s="765" t="s">
        <v>2072</v>
      </c>
      <c r="C67" s="766"/>
      <c r="D67" s="766"/>
      <c r="E67" s="766"/>
      <c r="F67" s="766"/>
      <c r="G67" s="766"/>
      <c r="H67" s="766"/>
      <c r="I67" s="766"/>
      <c r="J67" s="766"/>
      <c r="K67" s="766"/>
      <c r="L67" s="766"/>
      <c r="M67" s="767"/>
      <c r="N67" s="104"/>
    </row>
    <row r="68" spans="1:15">
      <c r="B68" s="33"/>
      <c r="C68" s="34"/>
      <c r="D68" s="34"/>
      <c r="E68" s="34"/>
      <c r="F68" s="34"/>
      <c r="G68" s="34"/>
      <c r="H68" s="34"/>
      <c r="I68" s="34"/>
      <c r="J68" s="34"/>
      <c r="K68" s="34"/>
      <c r="L68" s="34"/>
      <c r="M68" s="34"/>
      <c r="N68" s="35"/>
    </row>
    <row r="69" spans="1:15">
      <c r="B69" s="64" t="s">
        <v>2081</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785" t="s">
        <v>2108</v>
      </c>
      <c r="C71" s="786"/>
      <c r="D71" s="786"/>
      <c r="E71" s="786"/>
      <c r="F71" s="786"/>
      <c r="G71" s="786"/>
      <c r="H71" s="786"/>
      <c r="I71" s="73" t="s">
        <v>2082</v>
      </c>
      <c r="J71" s="75" t="s">
        <v>2109</v>
      </c>
      <c r="K71" s="74" t="s">
        <v>2084</v>
      </c>
      <c r="L71" s="787" t="s">
        <v>2070</v>
      </c>
      <c r="M71" s="901"/>
      <c r="N71" s="98" t="s">
        <v>2071</v>
      </c>
    </row>
    <row r="72" spans="1:15">
      <c r="A72" s="141" t="s">
        <v>706</v>
      </c>
      <c r="B72" s="49" t="str">
        <f>VLOOKUP(A72,'MANO DE OBRA'!A8:D68,3,FALSE)</f>
        <v>Obrero (2)</v>
      </c>
      <c r="C72" s="47"/>
      <c r="D72" s="47"/>
      <c r="E72" s="47"/>
      <c r="F72" s="47"/>
      <c r="G72" s="47"/>
      <c r="H72" s="47"/>
      <c r="I72" s="247">
        <f>K72/J72*100</f>
        <v>67665.399999999994</v>
      </c>
      <c r="J72" s="248">
        <v>185</v>
      </c>
      <c r="K72" s="249">
        <f>VLOOKUP(A72,'MANO DE OBRA'!A8:D99,4,FALSE)</f>
        <v>125180.98999999999</v>
      </c>
      <c r="L72" s="50"/>
      <c r="M72" s="377">
        <v>100</v>
      </c>
      <c r="N72" s="345">
        <f>K72/M72</f>
        <v>1251.8099</v>
      </c>
      <c r="O72" s="106"/>
    </row>
    <row r="73" spans="1:15">
      <c r="A73" s="141"/>
      <c r="B73" s="49"/>
      <c r="C73" s="47"/>
      <c r="D73" s="47"/>
      <c r="E73" s="47"/>
      <c r="F73" s="47"/>
      <c r="G73" s="47"/>
      <c r="H73" s="47"/>
      <c r="I73" s="247"/>
      <c r="J73" s="248"/>
      <c r="K73" s="249"/>
      <c r="L73" s="50"/>
      <c r="M73" s="380"/>
      <c r="N73" s="345"/>
    </row>
    <row r="74" spans="1:15">
      <c r="B74" s="49"/>
      <c r="C74" s="47"/>
      <c r="D74" s="47"/>
      <c r="E74" s="47"/>
      <c r="F74" s="47"/>
      <c r="G74" s="47"/>
      <c r="H74" s="47"/>
      <c r="I74" s="247"/>
      <c r="J74" s="248"/>
      <c r="K74" s="249"/>
      <c r="L74" s="50"/>
      <c r="M74" s="378"/>
      <c r="N74" s="345"/>
    </row>
    <row r="75" spans="1:15">
      <c r="B75" s="49"/>
      <c r="C75" s="47"/>
      <c r="D75" s="47"/>
      <c r="E75" s="47"/>
      <c r="F75" s="47"/>
      <c r="G75" s="47"/>
      <c r="H75" s="47"/>
      <c r="I75" s="234"/>
      <c r="J75" s="252"/>
      <c r="K75" s="253"/>
      <c r="L75" s="273"/>
      <c r="M75" s="255"/>
      <c r="N75" s="251"/>
    </row>
    <row r="76" spans="1:15">
      <c r="B76" s="49"/>
      <c r="C76" s="47"/>
      <c r="D76" s="47"/>
      <c r="E76" s="47"/>
      <c r="F76" s="47"/>
      <c r="G76" s="47"/>
      <c r="H76" s="47"/>
      <c r="I76" s="234"/>
      <c r="J76" s="252"/>
      <c r="K76" s="253"/>
      <c r="L76" s="273"/>
      <c r="M76" s="255"/>
      <c r="N76" s="251"/>
    </row>
    <row r="77" spans="1:15" ht="15.75" thickBot="1">
      <c r="B77" s="746"/>
      <c r="C77" s="747"/>
      <c r="D77" s="747"/>
      <c r="E77" s="747"/>
      <c r="F77" s="747"/>
      <c r="G77" s="747"/>
      <c r="H77" s="747"/>
      <c r="I77" s="124"/>
      <c r="J77" s="124"/>
      <c r="K77" s="124"/>
      <c r="L77" s="847"/>
      <c r="M77" s="847"/>
      <c r="N77" s="45"/>
    </row>
    <row r="78" spans="1:15" ht="15.75" thickBot="1">
      <c r="B78" s="765" t="s">
        <v>2072</v>
      </c>
      <c r="C78" s="766"/>
      <c r="D78" s="766"/>
      <c r="E78" s="766"/>
      <c r="F78" s="766"/>
      <c r="G78" s="766"/>
      <c r="H78" s="766"/>
      <c r="I78" s="766"/>
      <c r="J78" s="766"/>
      <c r="K78" s="766"/>
      <c r="L78" s="766"/>
      <c r="M78" s="767"/>
      <c r="N78" s="256">
        <f>SUM(N72:N77)</f>
        <v>1251.8099</v>
      </c>
    </row>
    <row r="79" spans="1:15" ht="15.75" thickBot="1">
      <c r="B79" s="33"/>
      <c r="C79" s="34"/>
      <c r="D79" s="34"/>
      <c r="E79" s="34"/>
      <c r="F79" s="34"/>
      <c r="G79" s="34"/>
      <c r="H79" s="34"/>
      <c r="I79" s="34"/>
      <c r="J79" s="34"/>
      <c r="K79" s="34"/>
      <c r="L79" s="34"/>
      <c r="M79" s="34"/>
      <c r="N79" s="35"/>
    </row>
    <row r="80" spans="1:15" ht="15.75" thickBot="1">
      <c r="B80" s="759" t="s">
        <v>2085</v>
      </c>
      <c r="C80" s="760"/>
      <c r="D80" s="760"/>
      <c r="E80" s="760"/>
      <c r="F80" s="760"/>
      <c r="G80" s="760"/>
      <c r="H80" s="760"/>
      <c r="I80" s="760"/>
      <c r="J80" s="760"/>
      <c r="K80" s="760"/>
      <c r="L80" s="760"/>
      <c r="M80" s="761"/>
      <c r="N80" s="99">
        <f>N43+N56+N67+N78</f>
        <v>41121.666209833129</v>
      </c>
    </row>
    <row r="81" spans="1:14">
      <c r="B81" s="33"/>
      <c r="C81" s="34"/>
      <c r="D81" s="34"/>
      <c r="E81" s="34"/>
      <c r="F81" s="34"/>
      <c r="G81" s="34"/>
      <c r="H81" s="34"/>
      <c r="I81" s="34"/>
      <c r="J81" s="34"/>
      <c r="K81" s="34"/>
      <c r="L81" s="34"/>
      <c r="M81" s="34"/>
      <c r="N81" s="35"/>
    </row>
    <row r="82" spans="1:14">
      <c r="B82" s="64" t="s">
        <v>2086</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750" t="s">
        <v>2110</v>
      </c>
      <c r="C84" s="751"/>
      <c r="D84" s="751"/>
      <c r="E84" s="751"/>
      <c r="F84" s="751"/>
      <c r="G84" s="751"/>
      <c r="H84" s="751"/>
      <c r="I84" s="269"/>
      <c r="J84" s="289"/>
      <c r="K84" s="257" t="s">
        <v>2087</v>
      </c>
      <c r="L84" s="789" t="s">
        <v>2088</v>
      </c>
      <c r="M84" s="790"/>
      <c r="N84" s="258"/>
    </row>
    <row r="85" spans="1:14">
      <c r="B85" s="791" t="s">
        <v>2111</v>
      </c>
      <c r="C85" s="792"/>
      <c r="D85" s="792"/>
      <c r="E85" s="792"/>
      <c r="F85" s="792"/>
      <c r="G85" s="792"/>
      <c r="H85" s="792"/>
      <c r="I85" s="87"/>
      <c r="J85" s="88"/>
      <c r="K85" s="259">
        <v>0.2</v>
      </c>
      <c r="L85" s="793">
        <f>N80*K85</f>
        <v>8224.3332419666258</v>
      </c>
      <c r="M85" s="794"/>
      <c r="N85" s="51"/>
    </row>
    <row r="86" spans="1:14">
      <c r="B86" s="89" t="s">
        <v>2090</v>
      </c>
      <c r="C86" s="90"/>
      <c r="D86" s="90"/>
      <c r="E86" s="90"/>
      <c r="F86" s="90"/>
      <c r="G86" s="90"/>
      <c r="H86" s="90"/>
      <c r="I86" s="87"/>
      <c r="J86" s="88"/>
      <c r="K86" s="259">
        <v>0.05</v>
      </c>
      <c r="L86" s="793">
        <f>N80*K86</f>
        <v>2056.0833104916564</v>
      </c>
      <c r="M86" s="794"/>
      <c r="N86" s="51"/>
    </row>
    <row r="87" spans="1:14" ht="15.75" thickBot="1">
      <c r="B87" s="91" t="s">
        <v>2091</v>
      </c>
      <c r="C87" s="92"/>
      <c r="D87" s="92"/>
      <c r="E87" s="92"/>
      <c r="F87" s="92"/>
      <c r="G87" s="92"/>
      <c r="H87" s="92"/>
      <c r="I87" s="93"/>
      <c r="J87" s="94"/>
      <c r="K87" s="260">
        <v>0.05</v>
      </c>
      <c r="L87" s="795">
        <f>N80*K87</f>
        <v>2056.0833104916564</v>
      </c>
      <c r="M87" s="796"/>
      <c r="N87" s="51"/>
    </row>
    <row r="88" spans="1:14" ht="15.75" thickBot="1">
      <c r="B88" s="759" t="s">
        <v>2072</v>
      </c>
      <c r="C88" s="760"/>
      <c r="D88" s="760"/>
      <c r="E88" s="760"/>
      <c r="F88" s="760"/>
      <c r="G88" s="760"/>
      <c r="H88" s="760"/>
      <c r="I88" s="760"/>
      <c r="J88" s="760"/>
      <c r="K88" s="760"/>
      <c r="L88" s="760"/>
      <c r="M88" s="761"/>
      <c r="N88" s="52">
        <f>L85+L86+L87</f>
        <v>12336.499862949939</v>
      </c>
    </row>
    <row r="89" spans="1:14" ht="15.75" thickBot="1">
      <c r="B89" s="33"/>
      <c r="C89" s="34"/>
      <c r="D89" s="34"/>
      <c r="E89" s="34"/>
      <c r="F89" s="34"/>
      <c r="G89" s="34"/>
      <c r="H89" s="34"/>
      <c r="I89" s="34"/>
      <c r="J89" s="34"/>
      <c r="K89" s="34"/>
      <c r="L89" s="34"/>
      <c r="M89" s="34"/>
      <c r="N89" s="35"/>
    </row>
    <row r="90" spans="1:14" ht="15.75" thickBot="1">
      <c r="A90" t="s">
        <v>2114</v>
      </c>
      <c r="B90" s="759" t="s">
        <v>2113</v>
      </c>
      <c r="C90" s="760"/>
      <c r="D90" s="760"/>
      <c r="E90" s="760"/>
      <c r="F90" s="760"/>
      <c r="G90" s="760"/>
      <c r="H90" s="760"/>
      <c r="I90" s="760"/>
      <c r="J90" s="760"/>
      <c r="K90" s="760"/>
      <c r="L90" s="760"/>
      <c r="M90" s="761"/>
      <c r="N90" s="166">
        <f>N80+N88</f>
        <v>53458.166072783068</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2093</v>
      </c>
      <c r="F95" s="53"/>
      <c r="G95" s="53"/>
      <c r="H95" s="53"/>
      <c r="I95" s="53"/>
      <c r="J95" s="53"/>
      <c r="K95" s="12"/>
      <c r="L95" s="12"/>
      <c r="M95" s="12"/>
      <c r="N95" s="17"/>
    </row>
    <row r="96" spans="1:14">
      <c r="B96" s="16"/>
      <c r="C96" s="12"/>
      <c r="D96" s="12"/>
      <c r="E96" s="12" t="s">
        <v>2094</v>
      </c>
      <c r="F96" s="12"/>
      <c r="G96" s="12"/>
      <c r="H96" s="12"/>
      <c r="I96" s="12"/>
      <c r="J96" s="12"/>
      <c r="K96" s="12"/>
      <c r="L96" s="12"/>
      <c r="M96" s="12"/>
      <c r="N96" s="17"/>
    </row>
    <row r="97" spans="2:14">
      <c r="B97" s="16"/>
      <c r="C97" s="12"/>
      <c r="D97" s="12"/>
      <c r="E97" s="12" t="s">
        <v>2095</v>
      </c>
      <c r="F97" s="12"/>
      <c r="G97" s="12"/>
      <c r="H97" s="12"/>
      <c r="I97" s="12"/>
      <c r="J97" s="12"/>
      <c r="K97" s="12"/>
      <c r="L97" s="12"/>
      <c r="M97" s="12"/>
      <c r="N97" s="17"/>
    </row>
    <row r="98" spans="2:14">
      <c r="B98" s="16"/>
      <c r="C98" s="12"/>
      <c r="D98" s="12"/>
      <c r="E98" s="12" t="s">
        <v>2096</v>
      </c>
      <c r="F98" s="12"/>
      <c r="G98" s="12"/>
      <c r="H98" s="12"/>
      <c r="I98" s="12"/>
      <c r="J98" s="12"/>
      <c r="K98" s="12"/>
      <c r="L98" s="12"/>
      <c r="M98" s="12"/>
      <c r="N98" s="17"/>
    </row>
    <row r="99" spans="2:14" ht="15.75" thickBot="1">
      <c r="B99" s="16"/>
      <c r="C99" s="12"/>
      <c r="D99" s="12"/>
      <c r="E99" s="12"/>
      <c r="F99" s="12" t="s">
        <v>7</v>
      </c>
      <c r="G99" s="12"/>
      <c r="H99" s="12"/>
      <c r="I99" s="12"/>
      <c r="J99" s="12"/>
      <c r="K99" s="12"/>
      <c r="L99" s="12"/>
      <c r="M99" s="12"/>
      <c r="N99" s="17"/>
    </row>
    <row r="100" spans="2:14">
      <c r="B100" s="203" t="s">
        <v>2097</v>
      </c>
      <c r="C100" s="204"/>
      <c r="D100" s="204"/>
      <c r="E100" s="204"/>
      <c r="F100" s="204"/>
      <c r="G100" s="204"/>
      <c r="H100" s="204"/>
      <c r="I100" s="204"/>
      <c r="J100" s="204"/>
      <c r="K100" s="204"/>
      <c r="L100" s="204"/>
      <c r="M100" s="204"/>
      <c r="N100" s="205"/>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c r="B103" s="206"/>
      <c r="C103" s="207"/>
      <c r="D103" s="207"/>
      <c r="E103" s="207"/>
      <c r="F103" s="207"/>
      <c r="G103" s="207"/>
      <c r="H103" s="207"/>
      <c r="I103" s="207"/>
      <c r="J103" s="207"/>
      <c r="K103" s="207"/>
      <c r="L103" s="207"/>
      <c r="M103" s="207"/>
      <c r="N103" s="208"/>
    </row>
    <row r="104" spans="2:14" ht="15.75" thickBot="1">
      <c r="B104" s="209"/>
      <c r="C104" s="210"/>
      <c r="D104" s="210"/>
      <c r="E104" s="210"/>
      <c r="F104" s="210"/>
      <c r="G104" s="210"/>
      <c r="H104" s="210"/>
      <c r="I104" s="210"/>
      <c r="J104" s="210"/>
      <c r="K104" s="210"/>
      <c r="L104" s="210"/>
      <c r="M104" s="210"/>
      <c r="N104" s="211"/>
    </row>
    <row r="105" spans="2:14">
      <c r="B105" s="212"/>
      <c r="C105" s="213"/>
      <c r="D105" s="213"/>
      <c r="E105" s="213"/>
      <c r="F105" s="213"/>
      <c r="G105" s="213"/>
      <c r="H105" s="213"/>
      <c r="I105" s="213"/>
      <c r="J105" s="213"/>
      <c r="K105" s="213"/>
      <c r="L105" s="213"/>
      <c r="M105" s="213"/>
      <c r="N105" s="214"/>
    </row>
    <row r="106" spans="2:14">
      <c r="B106" s="198" t="s">
        <v>2098</v>
      </c>
      <c r="C106" s="31"/>
      <c r="D106" s="31"/>
      <c r="E106" s="31"/>
      <c r="F106" s="31"/>
      <c r="G106" s="31"/>
      <c r="H106" s="31"/>
      <c r="I106" s="31"/>
      <c r="J106" s="31"/>
      <c r="K106" s="31"/>
      <c r="L106" s="31"/>
      <c r="M106" s="31"/>
      <c r="N106" s="32"/>
    </row>
    <row r="107" spans="2:14" ht="15" customHeight="1">
      <c r="B107" s="797" t="s">
        <v>2099</v>
      </c>
      <c r="C107" s="798"/>
      <c r="D107" s="798"/>
      <c r="E107" s="798"/>
      <c r="F107" s="798"/>
      <c r="G107" s="798"/>
      <c r="H107" s="798"/>
      <c r="I107" s="798"/>
      <c r="J107" s="798"/>
      <c r="K107" s="798"/>
      <c r="L107" s="798"/>
      <c r="M107" s="798"/>
      <c r="N107" s="799"/>
    </row>
    <row r="108" spans="2:14" ht="15" customHeight="1">
      <c r="B108" s="797"/>
      <c r="C108" s="798"/>
      <c r="D108" s="798"/>
      <c r="E108" s="798"/>
      <c r="F108" s="798"/>
      <c r="G108" s="798"/>
      <c r="H108" s="798"/>
      <c r="I108" s="798"/>
      <c r="J108" s="798"/>
      <c r="K108" s="798"/>
      <c r="L108" s="798"/>
      <c r="M108" s="798"/>
      <c r="N108" s="799"/>
    </row>
    <row r="109" spans="2:14" ht="30" customHeight="1">
      <c r="B109" s="800" t="s">
        <v>2100</v>
      </c>
      <c r="C109" s="801"/>
      <c r="D109" s="801"/>
      <c r="E109" s="801"/>
      <c r="F109" s="801"/>
      <c r="G109" s="801"/>
      <c r="H109" s="801"/>
      <c r="I109" s="801"/>
      <c r="J109" s="801"/>
      <c r="K109" s="801"/>
      <c r="L109" s="801"/>
      <c r="M109" s="801"/>
      <c r="N109" s="802"/>
    </row>
    <row r="110" spans="2:14">
      <c r="B110" s="800"/>
      <c r="C110" s="801"/>
      <c r="D110" s="801"/>
      <c r="E110" s="801"/>
      <c r="F110" s="801"/>
      <c r="G110" s="801"/>
      <c r="H110" s="801"/>
      <c r="I110" s="801"/>
      <c r="J110" s="801"/>
      <c r="K110" s="801"/>
      <c r="L110" s="801"/>
      <c r="M110" s="801"/>
      <c r="N110" s="802"/>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286"/>
      <c r="C113" s="287"/>
      <c r="D113" s="287"/>
      <c r="E113" s="287"/>
      <c r="F113" s="287"/>
      <c r="G113" s="287"/>
      <c r="H113" s="287"/>
      <c r="I113" s="287"/>
      <c r="J113" s="287"/>
      <c r="K113" s="287"/>
      <c r="L113" s="287"/>
      <c r="M113" s="287"/>
      <c r="N113" s="288"/>
    </row>
    <row r="114" spans="2:14">
      <c r="B114" s="198"/>
      <c r="C114" s="31"/>
      <c r="D114" s="31"/>
      <c r="E114" s="31"/>
      <c r="F114" s="31"/>
      <c r="G114" s="31"/>
      <c r="H114" s="31"/>
      <c r="I114" s="31"/>
      <c r="J114" s="31"/>
      <c r="K114" s="31"/>
      <c r="L114" s="31"/>
      <c r="M114" s="31"/>
      <c r="N114" s="32"/>
    </row>
    <row r="115" spans="2:14">
      <c r="B115" s="16"/>
      <c r="C115" s="12"/>
      <c r="D115" s="12"/>
      <c r="E115" s="12" t="s">
        <v>2093</v>
      </c>
      <c r="F115" s="53"/>
      <c r="G115" s="53"/>
      <c r="H115" s="12"/>
      <c r="I115" s="12"/>
      <c r="J115" s="12"/>
      <c r="K115" s="12"/>
      <c r="L115" s="12"/>
      <c r="M115" s="12"/>
      <c r="N115" s="17"/>
    </row>
    <row r="116" spans="2:14">
      <c r="B116" s="16"/>
      <c r="C116" s="12"/>
      <c r="D116" s="12"/>
      <c r="E116" s="54" t="s">
        <v>2094</v>
      </c>
      <c r="F116" s="12"/>
      <c r="G116" s="12"/>
      <c r="H116" s="54"/>
      <c r="I116" s="54"/>
      <c r="J116" s="54"/>
      <c r="K116" s="12"/>
      <c r="L116" s="12"/>
      <c r="M116" s="12"/>
      <c r="N116" s="17"/>
    </row>
    <row r="117" spans="2:14">
      <c r="B117" s="16"/>
      <c r="C117" s="12"/>
      <c r="D117" s="12"/>
      <c r="E117" s="55" t="s">
        <v>2101</v>
      </c>
      <c r="F117" s="12"/>
      <c r="G117" s="12"/>
      <c r="H117" s="55"/>
      <c r="I117" s="55"/>
      <c r="J117" s="55"/>
      <c r="K117" s="12"/>
      <c r="L117" s="12"/>
      <c r="M117" s="12"/>
      <c r="N117" s="17"/>
    </row>
    <row r="118" spans="2:14">
      <c r="B118" s="56"/>
      <c r="C118" s="31"/>
      <c r="D118" s="31"/>
      <c r="E118" s="12" t="s">
        <v>2096</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2102</v>
      </c>
      <c r="C120" s="55"/>
      <c r="D120" s="55"/>
      <c r="E120" s="12"/>
      <c r="F120" s="12"/>
      <c r="G120" s="12"/>
      <c r="H120" s="12"/>
      <c r="I120" s="12"/>
      <c r="J120" s="736"/>
      <c r="K120" s="736"/>
      <c r="L120" s="736"/>
      <c r="M120" s="736"/>
      <c r="N120" s="737"/>
    </row>
    <row r="121" spans="2:14" ht="15.75" thickBot="1">
      <c r="B121" s="216" t="s">
        <v>2103</v>
      </c>
      <c r="C121" s="343"/>
      <c r="D121" s="343"/>
      <c r="E121" s="57"/>
      <c r="F121" s="57"/>
      <c r="G121" s="57"/>
      <c r="H121" s="57"/>
      <c r="I121" s="57"/>
      <c r="J121" s="738"/>
      <c r="K121" s="738"/>
      <c r="L121" s="738"/>
      <c r="M121" s="738"/>
      <c r="N121"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3"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479</v>
      </c>
      <c r="C31" s="81" t="s">
        <v>2258</v>
      </c>
      <c r="D31" s="82"/>
      <c r="E31" s="82"/>
      <c r="F31" s="82"/>
      <c r="G31" s="82"/>
      <c r="H31" s="82"/>
      <c r="I31" s="82"/>
      <c r="J31" s="82"/>
      <c r="K31" s="394"/>
      <c r="L31" s="261" t="s">
        <v>128</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863</v>
      </c>
      <c r="B36" s="772" t="str">
        <f>VLOOKUP(A36,EQUIPOS!A6:D154,3,FALSE)</f>
        <v>Diferencial de 3 ton</v>
      </c>
      <c r="C36" s="773"/>
      <c r="D36" s="773"/>
      <c r="E36" s="773"/>
      <c r="F36" s="773"/>
      <c r="G36" s="773"/>
      <c r="H36" s="774"/>
      <c r="I36" s="222"/>
      <c r="J36" s="223"/>
      <c r="K36" s="224">
        <f>VLOOKUP(A36,EQUIPOS!A6:D163,4,FALSE)</f>
        <v>5240.3308844614085</v>
      </c>
      <c r="L36" s="225"/>
      <c r="M36" s="291">
        <v>40</v>
      </c>
      <c r="N36" s="227">
        <f>K36/M36</f>
        <v>131.00827211153521</v>
      </c>
    </row>
    <row r="37" spans="1:14">
      <c r="A37" s="113" t="s">
        <v>873</v>
      </c>
      <c r="B37" s="772" t="str">
        <f>VLOOKUP(A37,EQUIPOS!A7:D154,3,FALSE)</f>
        <v xml:space="preserve">Equipo de oxicorte, Capacidad de corte: hasta 6´´ (152mm) </v>
      </c>
      <c r="C37" s="773"/>
      <c r="D37" s="773"/>
      <c r="E37" s="773"/>
      <c r="F37" s="773"/>
      <c r="G37" s="773"/>
      <c r="H37" s="774"/>
      <c r="I37" s="367"/>
      <c r="J37" s="368"/>
      <c r="K37" s="224">
        <f>VLOOKUP(A37,EQUIPOS!A7:D164,4,FALSE)</f>
        <v>11022.784227943232</v>
      </c>
      <c r="L37" s="290"/>
      <c r="M37" s="291">
        <v>40</v>
      </c>
      <c r="N37" s="227">
        <f t="shared" ref="N37:N43" si="0">K37/M37</f>
        <v>275.5696056985808</v>
      </c>
    </row>
    <row r="38" spans="1:14">
      <c r="A38" s="113" t="s">
        <v>887</v>
      </c>
      <c r="B38" s="772" t="str">
        <f>VLOOKUP(A38,EQUIPOS!A8:D154,3,FALSE)</f>
        <v xml:space="preserve">Equipo de soldadura 250 AMP
</v>
      </c>
      <c r="C38" s="773"/>
      <c r="D38" s="773"/>
      <c r="E38" s="773"/>
      <c r="F38" s="773"/>
      <c r="G38" s="773"/>
      <c r="H38" s="774"/>
      <c r="I38" s="367"/>
      <c r="J38" s="368"/>
      <c r="K38" s="224">
        <f>VLOOKUP(A38,EQUIPOS!A8:D165,4,FALSE)</f>
        <v>9816.3554156198206</v>
      </c>
      <c r="L38" s="290"/>
      <c r="M38" s="291">
        <v>40</v>
      </c>
      <c r="N38" s="227">
        <f t="shared" si="0"/>
        <v>245.40888539049553</v>
      </c>
    </row>
    <row r="39" spans="1:14">
      <c r="A39" s="113" t="s">
        <v>889</v>
      </c>
      <c r="B39" s="772" t="str">
        <f>VLOOKUP(A39,EQUIPOS!A9:D154,3,FALSE)</f>
        <v>Equipo de soldadura 400</v>
      </c>
      <c r="C39" s="773"/>
      <c r="D39" s="773"/>
      <c r="E39" s="773"/>
      <c r="F39" s="773"/>
      <c r="G39" s="773"/>
      <c r="H39" s="774"/>
      <c r="I39" s="367"/>
      <c r="J39" s="368"/>
      <c r="K39" s="224">
        <f>VLOOKUP(A39,EQUIPOS!A9:D166,4,FALSE)</f>
        <v>13816.643711056233</v>
      </c>
      <c r="L39" s="290"/>
      <c r="M39" s="291">
        <v>40</v>
      </c>
      <c r="N39" s="227">
        <f t="shared" si="0"/>
        <v>345.41609277640583</v>
      </c>
    </row>
    <row r="40" spans="1:14">
      <c r="A40" s="113" t="s">
        <v>891</v>
      </c>
      <c r="B40" s="772" t="str">
        <f>VLOOKUP(A40,EQUIPOS!A10:D154,3,FALSE)</f>
        <v>Equipo de soldadura 600</v>
      </c>
      <c r="C40" s="773"/>
      <c r="D40" s="773"/>
      <c r="E40" s="773"/>
      <c r="F40" s="773"/>
      <c r="G40" s="773"/>
      <c r="H40" s="774"/>
      <c r="I40" s="367"/>
      <c r="J40" s="368"/>
      <c r="K40" s="224">
        <f>VLOOKUP(A40,EQUIPOS!A10:D167,4,FALSE)</f>
        <v>15599.035988327614</v>
      </c>
      <c r="L40" s="290"/>
      <c r="M40" s="291">
        <v>40</v>
      </c>
      <c r="N40" s="227">
        <f t="shared" si="0"/>
        <v>389.97589970819035</v>
      </c>
    </row>
    <row r="41" spans="1:14">
      <c r="A41" s="113" t="s">
        <v>881</v>
      </c>
      <c r="B41" s="772" t="str">
        <f>VLOOKUP(A41,EQUIPOS!A11:D155,3,FALSE)</f>
        <v xml:space="preserve">Equipo de rayos X y/o ultrasonido
</v>
      </c>
      <c r="C41" s="773"/>
      <c r="D41" s="773"/>
      <c r="E41" s="773"/>
      <c r="F41" s="773"/>
      <c r="G41" s="773"/>
      <c r="H41" s="774"/>
      <c r="I41" s="367"/>
      <c r="J41" s="368"/>
      <c r="K41" s="224">
        <f>VLOOKUP(A41,EQUIPOS!A11:D168,4,FALSE)</f>
        <v>105136.20374613062</v>
      </c>
      <c r="L41" s="290"/>
      <c r="M41" s="291">
        <v>4000</v>
      </c>
      <c r="N41" s="227">
        <f t="shared" si="0"/>
        <v>26.284050936532655</v>
      </c>
    </row>
    <row r="42" spans="1:14">
      <c r="A42" s="113" t="s">
        <v>985</v>
      </c>
      <c r="B42" s="772" t="str">
        <f>VLOOKUP(A42,EQUIPOS!A12:D156,3,FALSE)</f>
        <v>Puente grúa</v>
      </c>
      <c r="C42" s="773"/>
      <c r="D42" s="773"/>
      <c r="E42" s="773"/>
      <c r="F42" s="773"/>
      <c r="G42" s="773"/>
      <c r="H42" s="774"/>
      <c r="I42" s="367"/>
      <c r="J42" s="368"/>
      <c r="K42" s="224">
        <f>VLOOKUP(A42,EQUIPOS!A12:D169,4,FALSE)</f>
        <v>672081.29532504885</v>
      </c>
      <c r="L42" s="290"/>
      <c r="M42" s="291">
        <v>40000</v>
      </c>
      <c r="N42" s="227">
        <f t="shared" si="0"/>
        <v>16.802032383126221</v>
      </c>
    </row>
    <row r="43" spans="1:14">
      <c r="A43" s="113" t="s">
        <v>1031</v>
      </c>
      <c r="B43" s="772" t="str">
        <f>VLOOKUP(A43,EQUIPOS!A13:D157,3,FALSE)</f>
        <v>Taladro industrial</v>
      </c>
      <c r="C43" s="773"/>
      <c r="D43" s="773"/>
      <c r="E43" s="773"/>
      <c r="F43" s="773"/>
      <c r="G43" s="773"/>
      <c r="H43" s="774"/>
      <c r="I43" s="367"/>
      <c r="J43" s="368"/>
      <c r="K43" s="224">
        <f>VLOOKUP(A43,EQUIPOS!A13:D170,4,FALSE)</f>
        <v>4356.6064453658455</v>
      </c>
      <c r="L43" s="290"/>
      <c r="M43" s="291">
        <v>40</v>
      </c>
      <c r="N43" s="227">
        <f t="shared" si="0"/>
        <v>108.91516113414613</v>
      </c>
    </row>
    <row r="44" spans="1:14">
      <c r="B44" s="772"/>
      <c r="C44" s="773"/>
      <c r="D44" s="773"/>
      <c r="E44" s="773"/>
      <c r="F44" s="773"/>
      <c r="G44" s="773"/>
      <c r="H44" s="774"/>
      <c r="I44" s="36"/>
      <c r="J44" s="37"/>
      <c r="K44" s="224"/>
      <c r="L44" s="231"/>
      <c r="M44" s="291"/>
      <c r="N44" s="227"/>
    </row>
    <row r="45" spans="1:14">
      <c r="B45" s="275"/>
      <c r="C45" s="276"/>
      <c r="D45" s="276"/>
      <c r="E45" s="276"/>
      <c r="F45" s="278"/>
      <c r="G45" s="278"/>
      <c r="H45" s="123"/>
      <c r="I45" s="36"/>
      <c r="J45" s="37"/>
      <c r="K45" s="224"/>
      <c r="L45" s="231"/>
      <c r="M45" s="232"/>
      <c r="N45" s="228"/>
    </row>
    <row r="46" spans="1:14">
      <c r="B46" s="779" t="s">
        <v>2105</v>
      </c>
      <c r="C46" s="780"/>
      <c r="D46" s="780"/>
      <c r="E46" s="38"/>
      <c r="F46" s="39"/>
      <c r="G46" s="39"/>
      <c r="H46" s="40"/>
      <c r="I46" s="36"/>
      <c r="J46" s="37"/>
      <c r="K46" s="234"/>
      <c r="L46" s="231"/>
      <c r="M46" s="351">
        <v>0.1</v>
      </c>
      <c r="N46" s="295">
        <f>N83*M46</f>
        <v>209.53877274730041</v>
      </c>
    </row>
    <row r="47" spans="1:14" ht="15.75" thickBot="1">
      <c r="B47" s="772"/>
      <c r="C47" s="773"/>
      <c r="D47" s="773"/>
      <c r="E47" s="773"/>
      <c r="F47" s="773"/>
      <c r="G47" s="773"/>
      <c r="H47" s="774"/>
      <c r="I47" s="781"/>
      <c r="J47" s="782"/>
      <c r="K47" s="41"/>
      <c r="L47" s="783"/>
      <c r="M47" s="784"/>
      <c r="N47" s="105"/>
    </row>
    <row r="48" spans="1:14" ht="15.75" thickBot="1">
      <c r="B48" s="759" t="s">
        <v>2072</v>
      </c>
      <c r="C48" s="760"/>
      <c r="D48" s="760"/>
      <c r="E48" s="760"/>
      <c r="F48" s="760"/>
      <c r="G48" s="760"/>
      <c r="H48" s="760"/>
      <c r="I48" s="760"/>
      <c r="J48" s="760"/>
      <c r="K48" s="760"/>
      <c r="L48" s="760"/>
      <c r="M48" s="761"/>
      <c r="N48" s="344">
        <f>SUM(N36:N46)</f>
        <v>1748.918772886313</v>
      </c>
    </row>
    <row r="49" spans="1:14">
      <c r="B49" s="235"/>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750" t="s">
        <v>2063</v>
      </c>
      <c r="C52" s="751"/>
      <c r="D52" s="751"/>
      <c r="E52" s="751"/>
      <c r="F52" s="751"/>
      <c r="G52" s="751"/>
      <c r="H52" s="751"/>
      <c r="I52" s="752"/>
      <c r="J52" s="270" t="s">
        <v>2065</v>
      </c>
      <c r="K52" s="85" t="s">
        <v>2066</v>
      </c>
      <c r="L52" s="753" t="s">
        <v>2074</v>
      </c>
      <c r="M52" s="752"/>
      <c r="N52" s="86" t="s">
        <v>2071</v>
      </c>
    </row>
    <row r="53" spans="1:14">
      <c r="A53" s="108" t="s">
        <v>1377</v>
      </c>
      <c r="B53" s="43" t="str">
        <f>VLOOKUP(A53,MATERIALES!A5:D373,3,FALSE)</f>
        <v>Fundente</v>
      </c>
      <c r="C53" s="236"/>
      <c r="D53" s="236"/>
      <c r="E53" s="236"/>
      <c r="F53" s="236"/>
      <c r="G53" s="236"/>
      <c r="H53" s="236"/>
      <c r="I53" s="236"/>
      <c r="J53" s="266" t="str">
        <f>VLOOKUP(A53,MATERIALES!A7:D645,2,FALSE)</f>
        <v>kg</v>
      </c>
      <c r="K53" s="237">
        <v>5.0000000000000001E-3</v>
      </c>
      <c r="L53" s="222"/>
      <c r="M53" s="352">
        <f>VLOOKUP(A53,MATERIALES!A5:D396,4,FALSE)</f>
        <v>38522.599936120409</v>
      </c>
      <c r="N53" s="227">
        <f t="shared" ref="N53:N58" si="1">K53*M53</f>
        <v>192.61299968060206</v>
      </c>
    </row>
    <row r="54" spans="1:14">
      <c r="A54" s="108" t="s">
        <v>1379</v>
      </c>
      <c r="B54" s="43" t="str">
        <f>VLOOKUP(A54,MATERIALES!A6:D373,3,FALSE)</f>
        <v>Gas propano</v>
      </c>
      <c r="C54" s="371"/>
      <c r="D54" s="371"/>
      <c r="E54" s="371"/>
      <c r="F54" s="371"/>
      <c r="G54" s="371"/>
      <c r="H54" s="371"/>
      <c r="I54" s="371"/>
      <c r="J54" s="267" t="str">
        <f>VLOOKUP(A54,MATERIALES!A8:D646,2,FALSE)</f>
        <v>kg</v>
      </c>
      <c r="K54" s="347">
        <v>5.0000000000000001E-3</v>
      </c>
      <c r="L54" s="367"/>
      <c r="M54" s="352">
        <f>VLOOKUP(A54,MATERIALES!A6:D397,4,FALSE)</f>
        <v>3393.6713269339029</v>
      </c>
      <c r="N54" s="227">
        <f t="shared" si="1"/>
        <v>16.968356634669515</v>
      </c>
    </row>
    <row r="55" spans="1:14">
      <c r="A55" s="108" t="s">
        <v>1595</v>
      </c>
      <c r="B55" s="43" t="str">
        <f>VLOOKUP(A55,MATERIALES!A6:D373,3,FALSE)</f>
        <v>Oxigeno industrial</v>
      </c>
      <c r="C55" s="371"/>
      <c r="D55" s="371"/>
      <c r="E55" s="371"/>
      <c r="F55" s="371"/>
      <c r="G55" s="371"/>
      <c r="H55" s="371"/>
      <c r="I55" s="371"/>
      <c r="J55" s="267" t="str">
        <f>VLOOKUP(A55,MATERIALES!A9:D647,2,FALSE)</f>
        <v>kg</v>
      </c>
      <c r="K55" s="347">
        <v>5.0000000000000001E-3</v>
      </c>
      <c r="L55" s="367"/>
      <c r="M55" s="352">
        <f>VLOOKUP(A55,MATERIALES!A6:D398,4,FALSE)</f>
        <v>12318.597338121088</v>
      </c>
      <c r="N55" s="227">
        <f t="shared" si="1"/>
        <v>61.592986690605443</v>
      </c>
    </row>
    <row r="56" spans="1:14">
      <c r="A56" s="108" t="s">
        <v>1696</v>
      </c>
      <c r="B56" s="43" t="str">
        <f>VLOOKUP(A56,MATERIALES!A6:D373,3,FALSE)</f>
        <v>Soldadura 7018</v>
      </c>
      <c r="C56" s="371"/>
      <c r="D56" s="371"/>
      <c r="E56" s="371"/>
      <c r="F56" s="371"/>
      <c r="G56" s="371"/>
      <c r="H56" s="371"/>
      <c r="I56" s="371"/>
      <c r="J56" s="267" t="str">
        <f>VLOOKUP(A56,MATERIALES!A10:D648,2,FALSE)</f>
        <v>kg</v>
      </c>
      <c r="K56" s="347">
        <v>0.01</v>
      </c>
      <c r="L56" s="367"/>
      <c r="M56" s="352">
        <f>VLOOKUP(A56,MATERIALES!A6:D399,4,FALSE)</f>
        <v>10023.227958216898</v>
      </c>
      <c r="N56" s="227">
        <f t="shared" si="1"/>
        <v>100.23227958216899</v>
      </c>
    </row>
    <row r="57" spans="1:14">
      <c r="A57" s="108" t="s">
        <v>1702</v>
      </c>
      <c r="B57" s="43" t="str">
        <f>VLOOKUP(A57,MATERIALES!A7:D373,3,FALSE)</f>
        <v>Soldadura L-70</v>
      </c>
      <c r="C57" s="371"/>
      <c r="D57" s="371"/>
      <c r="E57" s="371"/>
      <c r="F57" s="371"/>
      <c r="G57" s="371"/>
      <c r="H57" s="371"/>
      <c r="I57" s="371"/>
      <c r="J57" s="267" t="str">
        <f>VLOOKUP(A57,MATERIALES!A11:D649,2,FALSE)</f>
        <v>kg</v>
      </c>
      <c r="K57" s="347">
        <v>0.01</v>
      </c>
      <c r="L57" s="367"/>
      <c r="M57" s="352">
        <f>VLOOKUP(A57,MATERIALES!A7:D400,4,FALSE)</f>
        <v>17720.732954166979</v>
      </c>
      <c r="N57" s="227">
        <f t="shared" si="1"/>
        <v>177.20732954166979</v>
      </c>
    </row>
    <row r="58" spans="1:14">
      <c r="A58" s="108" t="s">
        <v>1080</v>
      </c>
      <c r="B58" s="43" t="str">
        <f>VLOOKUP(A58,MATERIALES!A1:D372,3,FALSE)</f>
        <v>Acero A-36 para estructura metálica</v>
      </c>
      <c r="C58" s="371"/>
      <c r="D58" s="371"/>
      <c r="E58" s="371"/>
      <c r="F58" s="371"/>
      <c r="G58" s="371"/>
      <c r="H58" s="371"/>
      <c r="I58" s="371"/>
      <c r="J58" s="267" t="str">
        <f>VLOOKUP(A58,MATERIALES!A1:D650,2,FALSE)</f>
        <v>kg</v>
      </c>
      <c r="K58" s="347">
        <v>1</v>
      </c>
      <c r="L58" s="367"/>
      <c r="M58" s="352">
        <f>VLOOKUP(A58,MATERIALES!A1:D401,4,FALSE)</f>
        <v>4091.7015314696578</v>
      </c>
      <c r="N58" s="227">
        <f t="shared" si="1"/>
        <v>4091.7015314696578</v>
      </c>
    </row>
    <row r="59" spans="1:14">
      <c r="A59" s="108"/>
      <c r="B59" s="43"/>
      <c r="C59" s="371"/>
      <c r="D59" s="371"/>
      <c r="E59" s="371"/>
      <c r="F59" s="371"/>
      <c r="G59" s="371"/>
      <c r="H59" s="371"/>
      <c r="I59" s="371"/>
      <c r="J59" s="266"/>
      <c r="K59" s="347"/>
      <c r="L59" s="367"/>
      <c r="M59" s="352"/>
      <c r="N59" s="227"/>
    </row>
    <row r="60" spans="1:14" ht="15.75" thickBot="1">
      <c r="B60" s="43"/>
      <c r="C60" s="265"/>
      <c r="D60" s="265"/>
      <c r="E60" s="265"/>
      <c r="F60" s="265"/>
      <c r="G60" s="265"/>
      <c r="H60" s="265"/>
      <c r="I60" s="265"/>
      <c r="J60" s="381"/>
      <c r="K60" s="124"/>
      <c r="L60" s="280"/>
      <c r="M60" s="352"/>
      <c r="N60" s="227"/>
    </row>
    <row r="61" spans="1:14" ht="15.75" thickBot="1">
      <c r="B61" s="759" t="s">
        <v>2072</v>
      </c>
      <c r="C61" s="760"/>
      <c r="D61" s="760"/>
      <c r="E61" s="760"/>
      <c r="F61" s="760"/>
      <c r="G61" s="760"/>
      <c r="H61" s="760"/>
      <c r="I61" s="760"/>
      <c r="J61" s="760"/>
      <c r="K61" s="760"/>
      <c r="L61" s="760"/>
      <c r="M61" s="761"/>
      <c r="N61" s="344">
        <f>SUM(N53:N60)</f>
        <v>4640.3154835993737</v>
      </c>
    </row>
    <row r="62" spans="1:14">
      <c r="B62" s="33"/>
      <c r="C62" s="34"/>
      <c r="D62" s="34"/>
      <c r="E62" s="34"/>
      <c r="F62" s="34"/>
      <c r="G62" s="34"/>
      <c r="H62" s="34"/>
      <c r="I62" s="34"/>
      <c r="J62" s="34"/>
      <c r="K62" s="34"/>
      <c r="L62" s="34"/>
      <c r="M62" s="34"/>
      <c r="N62" s="35"/>
    </row>
    <row r="63" spans="1:14">
      <c r="B63" s="64" t="s">
        <v>2075</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268" t="s">
        <v>2076</v>
      </c>
      <c r="C65" s="269"/>
      <c r="D65" s="269"/>
      <c r="E65" s="269"/>
      <c r="F65" s="269"/>
      <c r="G65" s="269"/>
      <c r="H65" s="73" t="s">
        <v>2065</v>
      </c>
      <c r="I65" s="74" t="s">
        <v>2077</v>
      </c>
      <c r="J65" s="75" t="s">
        <v>2106</v>
      </c>
      <c r="K65" s="73" t="s">
        <v>2107</v>
      </c>
      <c r="L65" s="762" t="s">
        <v>2080</v>
      </c>
      <c r="M65" s="735"/>
      <c r="N65" s="76" t="s">
        <v>2071</v>
      </c>
    </row>
    <row r="66" spans="1:15">
      <c r="B66" s="46"/>
      <c r="C66" s="272"/>
      <c r="D66" s="272"/>
      <c r="E66" s="272"/>
      <c r="F66" s="272"/>
      <c r="G66" s="272"/>
      <c r="H66" s="266"/>
      <c r="I66" s="234"/>
      <c r="J66" s="241"/>
      <c r="K66" s="234"/>
      <c r="L66" s="763"/>
      <c r="M66" s="764"/>
      <c r="N66" s="242"/>
    </row>
    <row r="67" spans="1:15">
      <c r="B67" s="46"/>
      <c r="C67" s="47"/>
      <c r="D67" s="47"/>
      <c r="E67" s="47"/>
      <c r="F67" s="47"/>
      <c r="G67" s="47"/>
      <c r="H67" s="266"/>
      <c r="I67" s="234"/>
      <c r="J67" s="241"/>
      <c r="K67" s="234"/>
      <c r="L67" s="763"/>
      <c r="M67" s="764"/>
      <c r="N67" s="242"/>
    </row>
    <row r="68" spans="1:15">
      <c r="B68" s="46"/>
      <c r="C68" s="47"/>
      <c r="D68" s="47"/>
      <c r="E68" s="47"/>
      <c r="F68" s="47"/>
      <c r="G68" s="47"/>
      <c r="H68" s="266"/>
      <c r="I68" s="234"/>
      <c r="J68" s="241"/>
      <c r="K68" s="234"/>
      <c r="L68" s="763"/>
      <c r="M68" s="764"/>
      <c r="N68" s="242"/>
    </row>
    <row r="69" spans="1:15">
      <c r="B69" s="46"/>
      <c r="C69" s="47"/>
      <c r="D69" s="47"/>
      <c r="E69" s="47"/>
      <c r="F69" s="47"/>
      <c r="G69" s="47"/>
      <c r="H69" s="266"/>
      <c r="I69" s="234"/>
      <c r="J69" s="241"/>
      <c r="K69" s="234"/>
      <c r="L69" s="763"/>
      <c r="M69" s="764"/>
      <c r="N69" s="242"/>
    </row>
    <row r="70" spans="1:15">
      <c r="B70" s="46"/>
      <c r="C70" s="47"/>
      <c r="D70" s="47"/>
      <c r="E70" s="47"/>
      <c r="F70" s="47"/>
      <c r="G70" s="47"/>
      <c r="H70" s="243"/>
      <c r="I70" s="234"/>
      <c r="J70" s="234"/>
      <c r="K70" s="234"/>
      <c r="L70" s="244"/>
      <c r="M70" s="245"/>
      <c r="N70" s="246"/>
    </row>
    <row r="71" spans="1:15" ht="15.75" thickBot="1">
      <c r="B71" s="264"/>
      <c r="C71" s="265"/>
      <c r="D71" s="265"/>
      <c r="E71" s="265"/>
      <c r="F71" s="265"/>
      <c r="G71" s="265"/>
      <c r="H71" s="48"/>
      <c r="I71" s="124"/>
      <c r="J71" s="124"/>
      <c r="K71" s="124"/>
      <c r="L71" s="748"/>
      <c r="M71" s="749"/>
      <c r="N71" s="125"/>
    </row>
    <row r="72" spans="1:15" ht="15.75" thickBot="1">
      <c r="B72" s="765" t="s">
        <v>2072</v>
      </c>
      <c r="C72" s="766"/>
      <c r="D72" s="766"/>
      <c r="E72" s="766"/>
      <c r="F72" s="766"/>
      <c r="G72" s="766"/>
      <c r="H72" s="766"/>
      <c r="I72" s="766"/>
      <c r="J72" s="766"/>
      <c r="K72" s="766"/>
      <c r="L72" s="766"/>
      <c r="M72" s="767"/>
      <c r="N72" s="104"/>
    </row>
    <row r="73" spans="1:15">
      <c r="B73" s="33"/>
      <c r="C73" s="34"/>
      <c r="D73" s="34"/>
      <c r="E73" s="34"/>
      <c r="F73" s="34"/>
      <c r="G73" s="34"/>
      <c r="H73" s="34"/>
      <c r="I73" s="34"/>
      <c r="J73" s="34"/>
      <c r="K73" s="34"/>
      <c r="L73" s="34"/>
      <c r="M73" s="34"/>
      <c r="N73" s="35"/>
    </row>
    <row r="74" spans="1:15">
      <c r="B74" s="64" t="s">
        <v>2081</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785" t="s">
        <v>2108</v>
      </c>
      <c r="C76" s="786"/>
      <c r="D76" s="786"/>
      <c r="E76" s="786"/>
      <c r="F76" s="786"/>
      <c r="G76" s="786"/>
      <c r="H76" s="786"/>
      <c r="I76" s="73" t="s">
        <v>2082</v>
      </c>
      <c r="J76" s="75" t="s">
        <v>2109</v>
      </c>
      <c r="K76" s="74" t="s">
        <v>2084</v>
      </c>
      <c r="L76" s="787" t="s">
        <v>2070</v>
      </c>
      <c r="M76" s="788"/>
      <c r="N76" s="98" t="s">
        <v>2071</v>
      </c>
    </row>
    <row r="77" spans="1:15">
      <c r="A77" s="141" t="s">
        <v>760</v>
      </c>
      <c r="B77" s="49" t="str">
        <f>VLOOKUP(A77,'MANO DE OBRA'!A8:D68,3,FALSE)</f>
        <v>Soldador (2)</v>
      </c>
      <c r="C77" s="47"/>
      <c r="D77" s="47"/>
      <c r="E77" s="47"/>
      <c r="F77" s="47"/>
      <c r="G77" s="47"/>
      <c r="H77" s="47"/>
      <c r="I77" s="247">
        <f t="shared" ref="I77:I80" si="2">K77/J77*100</f>
        <v>115336.47958314378</v>
      </c>
      <c r="J77" s="248">
        <v>185</v>
      </c>
      <c r="K77" s="249">
        <f>VLOOKUP(A77,'MANO DE OBRA'!A8:D99,4,FALSE)</f>
        <v>213372.48722881597</v>
      </c>
      <c r="L77" s="50"/>
      <c r="M77" s="380">
        <v>320</v>
      </c>
      <c r="N77" s="345">
        <f t="shared" ref="N77:N80" si="3">K77/M77</f>
        <v>666.78902259004985</v>
      </c>
      <c r="O77" s="106"/>
    </row>
    <row r="78" spans="1:15">
      <c r="A78" s="141" t="s">
        <v>698</v>
      </c>
      <c r="B78" s="49" t="str">
        <f>VLOOKUP(A78,'MANO DE OBRA'!A8:D69,3,FALSE)</f>
        <v>Inspector de fabricación y montaje</v>
      </c>
      <c r="C78" s="47"/>
      <c r="D78" s="47"/>
      <c r="E78" s="47"/>
      <c r="F78" s="47"/>
      <c r="G78" s="47"/>
      <c r="H78" s="47"/>
      <c r="I78" s="247">
        <f t="shared" si="2"/>
        <v>87942.625377371514</v>
      </c>
      <c r="J78" s="248">
        <v>185</v>
      </c>
      <c r="K78" s="249">
        <f>VLOOKUP(A78,'MANO DE OBRA'!A8:D100,4,FALSE)</f>
        <v>162693.85694813728</v>
      </c>
      <c r="L78" s="50"/>
      <c r="M78" s="380">
        <v>320</v>
      </c>
      <c r="N78" s="345">
        <f t="shared" si="3"/>
        <v>508.41830296292903</v>
      </c>
    </row>
    <row r="79" spans="1:15">
      <c r="A79" t="s">
        <v>708</v>
      </c>
      <c r="B79" s="49" t="str">
        <f>VLOOKUP(A79,'MANO DE OBRA'!A9:D70,3,FALSE)</f>
        <v>Obrero (3)</v>
      </c>
      <c r="C79" s="47"/>
      <c r="D79" s="47"/>
      <c r="E79" s="47"/>
      <c r="F79" s="47"/>
      <c r="G79" s="47"/>
      <c r="H79" s="47"/>
      <c r="I79" s="247">
        <f t="shared" si="2"/>
        <v>101498.09999999999</v>
      </c>
      <c r="J79" s="248">
        <v>185</v>
      </c>
      <c r="K79" s="249">
        <f>VLOOKUP(A79,'MANO DE OBRA'!A9:D101,4,FALSE)</f>
        <v>187771.48499999999</v>
      </c>
      <c r="L79" s="50"/>
      <c r="M79" s="380">
        <v>320</v>
      </c>
      <c r="N79" s="345">
        <f t="shared" si="3"/>
        <v>586.78589062499998</v>
      </c>
    </row>
    <row r="80" spans="1:15">
      <c r="A80" t="s">
        <v>728</v>
      </c>
      <c r="B80" s="49" t="str">
        <f>VLOOKUP(A80,'MANO DE OBRA'!A10:D71,3,FALSE)</f>
        <v>Oficial</v>
      </c>
      <c r="C80" s="47"/>
      <c r="D80" s="47"/>
      <c r="E80" s="47"/>
      <c r="F80" s="47"/>
      <c r="G80" s="47"/>
      <c r="H80" s="47"/>
      <c r="I80" s="247">
        <f t="shared" si="2"/>
        <v>57668.23979157189</v>
      </c>
      <c r="J80" s="248">
        <v>185</v>
      </c>
      <c r="K80" s="249">
        <f>VLOOKUP(A80,'MANO DE OBRA'!A10:D102,4,FALSE)</f>
        <v>106686.24361440798</v>
      </c>
      <c r="L80" s="273"/>
      <c r="M80" s="380">
        <v>320</v>
      </c>
      <c r="N80" s="345">
        <f t="shared" si="3"/>
        <v>333.39451129502493</v>
      </c>
    </row>
    <row r="81" spans="1:14">
      <c r="B81" s="49"/>
      <c r="C81" s="47"/>
      <c r="D81" s="47"/>
      <c r="E81" s="47"/>
      <c r="F81" s="47"/>
      <c r="G81" s="47"/>
      <c r="H81" s="47"/>
      <c r="I81" s="247"/>
      <c r="J81" s="248"/>
      <c r="K81" s="249"/>
      <c r="L81" s="273"/>
      <c r="M81" s="380"/>
      <c r="N81" s="345"/>
    </row>
    <row r="82" spans="1:14" ht="15.75" thickBot="1">
      <c r="B82" s="746"/>
      <c r="C82" s="747" t="e">
        <f>VLOOKUP(B82,'MANO DE OBRA'!B12:E73,3,FALSE)</f>
        <v>#N/A</v>
      </c>
      <c r="D82" s="747" t="e">
        <f>VLOOKUP(C82,'MANO DE OBRA'!C12:F73,3,FALSE)</f>
        <v>#N/A</v>
      </c>
      <c r="E82" s="747" t="e">
        <f>VLOOKUP(D82,'MANO DE OBRA'!D12:G73,3,FALSE)</f>
        <v>#N/A</v>
      </c>
      <c r="F82" s="747" t="e">
        <f>VLOOKUP(E82,'MANO DE OBRA'!E12:H73,3,FALSE)</f>
        <v>#N/A</v>
      </c>
      <c r="G82" s="747" t="e">
        <f>VLOOKUP(F82,'MANO DE OBRA'!F12:I73,3,FALSE)</f>
        <v>#N/A</v>
      </c>
      <c r="H82" s="747" t="e">
        <f>VLOOKUP(G82,'MANO DE OBRA'!G12:J73,3,FALSE)</f>
        <v>#N/A</v>
      </c>
      <c r="I82" s="411"/>
      <c r="J82" s="412"/>
      <c r="K82" s="415"/>
      <c r="L82" s="416"/>
      <c r="M82" s="417"/>
      <c r="N82" s="386"/>
    </row>
    <row r="83" spans="1:14" ht="15.75" thickBot="1">
      <c r="B83" s="765" t="s">
        <v>2072</v>
      </c>
      <c r="C83" s="766"/>
      <c r="D83" s="766"/>
      <c r="E83" s="766"/>
      <c r="F83" s="766"/>
      <c r="G83" s="766"/>
      <c r="H83" s="766"/>
      <c r="I83" s="766"/>
      <c r="J83" s="766"/>
      <c r="K83" s="766"/>
      <c r="L83" s="766"/>
      <c r="M83" s="767"/>
      <c r="N83" s="401">
        <f>SUM(N77:N82)</f>
        <v>2095.3877274730039</v>
      </c>
    </row>
    <row r="84" spans="1:14" ht="15.75" thickBot="1">
      <c r="B84" s="33"/>
      <c r="C84" s="34"/>
      <c r="D84" s="34"/>
      <c r="E84" s="34"/>
      <c r="F84" s="34"/>
      <c r="G84" s="34"/>
      <c r="H84" s="34"/>
      <c r="I84" s="34"/>
      <c r="J84" s="34"/>
      <c r="K84" s="34"/>
      <c r="L84" s="34"/>
      <c r="M84" s="34"/>
      <c r="N84" s="35"/>
    </row>
    <row r="85" spans="1:14" ht="15.75" thickBot="1">
      <c r="B85" s="759" t="s">
        <v>2085</v>
      </c>
      <c r="C85" s="760"/>
      <c r="D85" s="760"/>
      <c r="E85" s="760"/>
      <c r="F85" s="760"/>
      <c r="G85" s="760"/>
      <c r="H85" s="760"/>
      <c r="I85" s="760"/>
      <c r="J85" s="760"/>
      <c r="K85" s="760"/>
      <c r="L85" s="760"/>
      <c r="M85" s="761"/>
      <c r="N85" s="99">
        <f>N48+N61+N72+N83</f>
        <v>8484.6219839586902</v>
      </c>
    </row>
    <row r="86" spans="1:14">
      <c r="B86" s="33"/>
      <c r="C86" s="34"/>
      <c r="D86" s="34"/>
      <c r="E86" s="34"/>
      <c r="F86" s="34"/>
      <c r="G86" s="34"/>
      <c r="H86" s="34"/>
      <c r="I86" s="34"/>
      <c r="J86" s="34"/>
      <c r="K86" s="34"/>
      <c r="L86" s="34"/>
      <c r="M86" s="34"/>
      <c r="N86" s="35"/>
    </row>
    <row r="87" spans="1:14">
      <c r="B87" s="64" t="s">
        <v>2086</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750" t="s">
        <v>2110</v>
      </c>
      <c r="C89" s="751"/>
      <c r="D89" s="751"/>
      <c r="E89" s="751"/>
      <c r="F89" s="751"/>
      <c r="G89" s="751"/>
      <c r="H89" s="751"/>
      <c r="I89" s="269"/>
      <c r="J89" s="289"/>
      <c r="K89" s="257" t="s">
        <v>2087</v>
      </c>
      <c r="L89" s="789" t="s">
        <v>2088</v>
      </c>
      <c r="M89" s="790"/>
      <c r="N89" s="258"/>
    </row>
    <row r="90" spans="1:14">
      <c r="B90" s="791" t="s">
        <v>2111</v>
      </c>
      <c r="C90" s="792"/>
      <c r="D90" s="792"/>
      <c r="E90" s="792"/>
      <c r="F90" s="792"/>
      <c r="G90" s="792"/>
      <c r="H90" s="792"/>
      <c r="I90" s="87"/>
      <c r="J90" s="88"/>
      <c r="K90" s="259">
        <v>0.2</v>
      </c>
      <c r="L90" s="793">
        <f>N85*K90</f>
        <v>1696.9243967917382</v>
      </c>
      <c r="M90" s="794"/>
      <c r="N90" s="51"/>
    </row>
    <row r="91" spans="1:14">
      <c r="B91" s="89" t="s">
        <v>2090</v>
      </c>
      <c r="C91" s="90"/>
      <c r="D91" s="90"/>
      <c r="E91" s="90"/>
      <c r="F91" s="90"/>
      <c r="G91" s="90"/>
      <c r="H91" s="90"/>
      <c r="I91" s="87"/>
      <c r="J91" s="88"/>
      <c r="K91" s="259">
        <v>0.05</v>
      </c>
      <c r="L91" s="793">
        <f>N85*K91</f>
        <v>424.23109919793455</v>
      </c>
      <c r="M91" s="794"/>
      <c r="N91" s="51"/>
    </row>
    <row r="92" spans="1:14" ht="15.75" thickBot="1">
      <c r="B92" s="91" t="s">
        <v>2091</v>
      </c>
      <c r="C92" s="92"/>
      <c r="D92" s="92"/>
      <c r="E92" s="92"/>
      <c r="F92" s="92"/>
      <c r="G92" s="92"/>
      <c r="H92" s="92"/>
      <c r="I92" s="93"/>
      <c r="J92" s="94"/>
      <c r="K92" s="260">
        <v>0.05</v>
      </c>
      <c r="L92" s="795">
        <f>N85*K92</f>
        <v>424.23109919793455</v>
      </c>
      <c r="M92" s="796"/>
      <c r="N92" s="51"/>
    </row>
    <row r="93" spans="1:14" ht="15.75" thickBot="1">
      <c r="B93" s="759" t="s">
        <v>2072</v>
      </c>
      <c r="C93" s="760"/>
      <c r="D93" s="760"/>
      <c r="E93" s="760"/>
      <c r="F93" s="760"/>
      <c r="G93" s="760"/>
      <c r="H93" s="760"/>
      <c r="I93" s="760"/>
      <c r="J93" s="760"/>
      <c r="K93" s="760"/>
      <c r="L93" s="760"/>
      <c r="M93" s="761"/>
      <c r="N93" s="52">
        <f>L90+L91+L92</f>
        <v>2545.3865951876078</v>
      </c>
    </row>
    <row r="94" spans="1:14" ht="15.75" thickBot="1">
      <c r="B94" s="33"/>
      <c r="C94" s="34"/>
      <c r="D94" s="34"/>
      <c r="E94" s="34"/>
      <c r="F94" s="34"/>
      <c r="G94" s="34"/>
      <c r="H94" s="34"/>
      <c r="I94" s="34"/>
      <c r="J94" s="34"/>
      <c r="K94" s="34"/>
      <c r="L94" s="34"/>
      <c r="M94" s="34"/>
      <c r="N94" s="35"/>
    </row>
    <row r="95" spans="1:14" ht="15.75" thickBot="1">
      <c r="A95" t="s">
        <v>2114</v>
      </c>
      <c r="B95" s="759" t="s">
        <v>2113</v>
      </c>
      <c r="C95" s="760"/>
      <c r="D95" s="760"/>
      <c r="E95" s="760"/>
      <c r="F95" s="760"/>
      <c r="G95" s="760"/>
      <c r="H95" s="760"/>
      <c r="I95" s="760"/>
      <c r="J95" s="760"/>
      <c r="K95" s="760"/>
      <c r="L95" s="760"/>
      <c r="M95" s="761"/>
      <c r="N95" s="166">
        <f>N85+N93</f>
        <v>11030.008579146299</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2093</v>
      </c>
      <c r="F100" s="53"/>
      <c r="G100" s="53"/>
      <c r="H100" s="53"/>
      <c r="I100" s="53"/>
      <c r="J100" s="53"/>
      <c r="K100" s="12"/>
      <c r="L100" s="12"/>
      <c r="M100" s="12"/>
      <c r="N100" s="17"/>
    </row>
    <row r="101" spans="2:14">
      <c r="B101" s="16"/>
      <c r="C101" s="12"/>
      <c r="D101" s="12"/>
      <c r="E101" s="12" t="s">
        <v>2094</v>
      </c>
      <c r="F101" s="12"/>
      <c r="G101" s="12"/>
      <c r="H101" s="12"/>
      <c r="I101" s="12"/>
      <c r="J101" s="12"/>
      <c r="K101" s="12"/>
      <c r="L101" s="12"/>
      <c r="M101" s="12"/>
      <c r="N101" s="17"/>
    </row>
    <row r="102" spans="2:14">
      <c r="B102" s="16"/>
      <c r="C102" s="12"/>
      <c r="D102" s="12"/>
      <c r="E102" s="12" t="s">
        <v>2095</v>
      </c>
      <c r="F102" s="12"/>
      <c r="G102" s="12"/>
      <c r="H102" s="12"/>
      <c r="I102" s="12"/>
      <c r="J102" s="12"/>
      <c r="K102" s="12"/>
      <c r="L102" s="12"/>
      <c r="M102" s="12"/>
      <c r="N102" s="17"/>
    </row>
    <row r="103" spans="2:14">
      <c r="B103" s="16"/>
      <c r="C103" s="12"/>
      <c r="D103" s="12"/>
      <c r="E103" s="12" t="s">
        <v>2096</v>
      </c>
      <c r="F103" s="12"/>
      <c r="G103" s="12"/>
      <c r="H103" s="12"/>
      <c r="I103" s="12"/>
      <c r="J103" s="12"/>
      <c r="K103" s="12"/>
      <c r="L103" s="12"/>
      <c r="M103" s="12"/>
      <c r="N103" s="17"/>
    </row>
    <row r="104" spans="2:14" ht="15.75" thickBot="1">
      <c r="B104" s="16"/>
      <c r="C104" s="12"/>
      <c r="D104" s="12"/>
      <c r="E104" s="12"/>
      <c r="F104" s="12" t="s">
        <v>7</v>
      </c>
      <c r="G104" s="12"/>
      <c r="H104" s="12"/>
      <c r="I104" s="12"/>
      <c r="J104" s="12"/>
      <c r="K104" s="12"/>
      <c r="L104" s="12"/>
      <c r="M104" s="12"/>
      <c r="N104" s="17"/>
    </row>
    <row r="105" spans="2:14">
      <c r="B105" s="203" t="s">
        <v>2097</v>
      </c>
      <c r="C105" s="204"/>
      <c r="D105" s="204"/>
      <c r="E105" s="204"/>
      <c r="F105" s="204"/>
      <c r="G105" s="204"/>
      <c r="H105" s="204"/>
      <c r="I105" s="204"/>
      <c r="J105" s="204"/>
      <c r="K105" s="204"/>
      <c r="L105" s="204"/>
      <c r="M105" s="204"/>
      <c r="N105" s="205"/>
    </row>
    <row r="106" spans="2:14">
      <c r="B106" s="206"/>
      <c r="C106" s="207"/>
      <c r="D106" s="207"/>
      <c r="E106" s="207"/>
      <c r="F106" s="207"/>
      <c r="G106" s="207"/>
      <c r="H106" s="207"/>
      <c r="I106" s="207"/>
      <c r="J106" s="207"/>
      <c r="K106" s="207"/>
      <c r="L106" s="207"/>
      <c r="M106" s="207"/>
      <c r="N106" s="208"/>
    </row>
    <row r="107" spans="2:14">
      <c r="B107" s="206"/>
      <c r="C107" s="207"/>
      <c r="D107" s="207"/>
      <c r="E107" s="207"/>
      <c r="F107" s="207"/>
      <c r="G107" s="207"/>
      <c r="H107" s="207"/>
      <c r="I107" s="207"/>
      <c r="J107" s="207"/>
      <c r="K107" s="207"/>
      <c r="L107" s="207"/>
      <c r="M107" s="207"/>
      <c r="N107" s="208"/>
    </row>
    <row r="108" spans="2:14">
      <c r="B108" s="206"/>
      <c r="C108" s="207"/>
      <c r="D108" s="207"/>
      <c r="E108" s="207"/>
      <c r="F108" s="207"/>
      <c r="G108" s="207"/>
      <c r="H108" s="207"/>
      <c r="I108" s="207"/>
      <c r="J108" s="207"/>
      <c r="K108" s="207"/>
      <c r="L108" s="207"/>
      <c r="M108" s="207"/>
      <c r="N108" s="208"/>
    </row>
    <row r="109" spans="2:14" ht="15.75" thickBot="1">
      <c r="B109" s="209"/>
      <c r="C109" s="210"/>
      <c r="D109" s="210"/>
      <c r="E109" s="210"/>
      <c r="F109" s="210"/>
      <c r="G109" s="210"/>
      <c r="H109" s="210"/>
      <c r="I109" s="210"/>
      <c r="J109" s="210"/>
      <c r="K109" s="210"/>
      <c r="L109" s="210"/>
      <c r="M109" s="210"/>
      <c r="N109" s="211"/>
    </row>
    <row r="110" spans="2:14">
      <c r="B110" s="212"/>
      <c r="C110" s="213"/>
      <c r="D110" s="213"/>
      <c r="E110" s="213"/>
      <c r="F110" s="213"/>
      <c r="G110" s="213"/>
      <c r="H110" s="213"/>
      <c r="I110" s="213"/>
      <c r="J110" s="213"/>
      <c r="K110" s="213"/>
      <c r="L110" s="213"/>
      <c r="M110" s="213"/>
      <c r="N110" s="214"/>
    </row>
    <row r="111" spans="2:14">
      <c r="B111" s="198" t="s">
        <v>2098</v>
      </c>
      <c r="C111" s="31"/>
      <c r="D111" s="31"/>
      <c r="E111" s="31"/>
      <c r="F111" s="31"/>
      <c r="G111" s="31"/>
      <c r="H111" s="31"/>
      <c r="I111" s="31"/>
      <c r="J111" s="31"/>
      <c r="K111" s="31"/>
      <c r="L111" s="31"/>
      <c r="M111" s="31"/>
      <c r="N111" s="32"/>
    </row>
    <row r="112" spans="2:14" ht="15" customHeight="1">
      <c r="B112" s="797" t="s">
        <v>2099</v>
      </c>
      <c r="C112" s="798"/>
      <c r="D112" s="798"/>
      <c r="E112" s="798"/>
      <c r="F112" s="798"/>
      <c r="G112" s="798"/>
      <c r="H112" s="798"/>
      <c r="I112" s="798"/>
      <c r="J112" s="798"/>
      <c r="K112" s="798"/>
      <c r="L112" s="798"/>
      <c r="M112" s="798"/>
      <c r="N112" s="799"/>
    </row>
    <row r="113" spans="2:14" ht="15" customHeight="1">
      <c r="B113" s="797"/>
      <c r="C113" s="798"/>
      <c r="D113" s="798"/>
      <c r="E113" s="798"/>
      <c r="F113" s="798"/>
      <c r="G113" s="798"/>
      <c r="H113" s="798"/>
      <c r="I113" s="798"/>
      <c r="J113" s="798"/>
      <c r="K113" s="798"/>
      <c r="L113" s="798"/>
      <c r="M113" s="798"/>
      <c r="N113" s="799"/>
    </row>
    <row r="114" spans="2:14" ht="30" customHeight="1">
      <c r="B114" s="800" t="s">
        <v>2100</v>
      </c>
      <c r="C114" s="801"/>
      <c r="D114" s="801"/>
      <c r="E114" s="801"/>
      <c r="F114" s="801"/>
      <c r="G114" s="801"/>
      <c r="H114" s="801"/>
      <c r="I114" s="801"/>
      <c r="J114" s="801"/>
      <c r="K114" s="801"/>
      <c r="L114" s="801"/>
      <c r="M114" s="801"/>
      <c r="N114" s="802"/>
    </row>
    <row r="115" spans="2:14">
      <c r="B115" s="800"/>
      <c r="C115" s="801"/>
      <c r="D115" s="801"/>
      <c r="E115" s="801"/>
      <c r="F115" s="801"/>
      <c r="G115" s="801"/>
      <c r="H115" s="801"/>
      <c r="I115" s="801"/>
      <c r="J115" s="801"/>
      <c r="K115" s="801"/>
      <c r="L115" s="801"/>
      <c r="M115" s="801"/>
      <c r="N115" s="802"/>
    </row>
    <row r="116" spans="2:14">
      <c r="B116" s="286"/>
      <c r="C116" s="287"/>
      <c r="D116" s="287"/>
      <c r="E116" s="287"/>
      <c r="F116" s="287"/>
      <c r="G116" s="287"/>
      <c r="H116" s="287"/>
      <c r="I116" s="287"/>
      <c r="J116" s="287"/>
      <c r="K116" s="287"/>
      <c r="L116" s="287"/>
      <c r="M116" s="287"/>
      <c r="N116" s="288"/>
    </row>
    <row r="117" spans="2:14">
      <c r="B117" s="286"/>
      <c r="C117" s="287"/>
      <c r="D117" s="287"/>
      <c r="E117" s="287"/>
      <c r="F117" s="287"/>
      <c r="G117" s="287"/>
      <c r="H117" s="287"/>
      <c r="I117" s="287"/>
      <c r="J117" s="287"/>
      <c r="K117" s="287"/>
      <c r="L117" s="287"/>
      <c r="M117" s="287"/>
      <c r="N117" s="288"/>
    </row>
    <row r="118" spans="2:14">
      <c r="B118" s="286"/>
      <c r="C118" s="287"/>
      <c r="D118" s="287"/>
      <c r="E118" s="287"/>
      <c r="F118" s="287"/>
      <c r="G118" s="287"/>
      <c r="H118" s="287"/>
      <c r="I118" s="287"/>
      <c r="J118" s="287"/>
      <c r="K118" s="287"/>
      <c r="L118" s="287"/>
      <c r="M118" s="287"/>
      <c r="N118" s="288"/>
    </row>
    <row r="119" spans="2:14">
      <c r="B119" s="198"/>
      <c r="C119" s="31"/>
      <c r="D119" s="31"/>
      <c r="E119" s="31"/>
      <c r="F119" s="31"/>
      <c r="G119" s="31"/>
      <c r="H119" s="31"/>
      <c r="I119" s="31"/>
      <c r="J119" s="31"/>
      <c r="K119" s="31"/>
      <c r="L119" s="31"/>
      <c r="M119" s="31"/>
      <c r="N119" s="32"/>
    </row>
    <row r="120" spans="2:14">
      <c r="B120" s="16"/>
      <c r="C120" s="12"/>
      <c r="D120" s="12"/>
      <c r="E120" s="12" t="s">
        <v>2093</v>
      </c>
      <c r="F120" s="53"/>
      <c r="G120" s="53"/>
      <c r="H120" s="12"/>
      <c r="I120" s="12"/>
      <c r="J120" s="12"/>
      <c r="K120" s="12"/>
      <c r="L120" s="12"/>
      <c r="M120" s="12"/>
      <c r="N120" s="17"/>
    </row>
    <row r="121" spans="2:14">
      <c r="B121" s="16"/>
      <c r="C121" s="12"/>
      <c r="D121" s="12"/>
      <c r="E121" s="54" t="s">
        <v>2094</v>
      </c>
      <c r="F121" s="12"/>
      <c r="G121" s="12"/>
      <c r="H121" s="54"/>
      <c r="I121" s="54"/>
      <c r="J121" s="54"/>
      <c r="K121" s="12"/>
      <c r="L121" s="12"/>
      <c r="M121" s="12"/>
      <c r="N121" s="17"/>
    </row>
    <row r="122" spans="2:14">
      <c r="B122" s="16"/>
      <c r="C122" s="12"/>
      <c r="D122" s="12"/>
      <c r="E122" s="55" t="s">
        <v>2101</v>
      </c>
      <c r="F122" s="12"/>
      <c r="G122" s="12"/>
      <c r="H122" s="55"/>
      <c r="I122" s="55"/>
      <c r="J122" s="55"/>
      <c r="K122" s="12"/>
      <c r="L122" s="12"/>
      <c r="M122" s="12"/>
      <c r="N122" s="17"/>
    </row>
    <row r="123" spans="2:14">
      <c r="B123" s="56"/>
      <c r="C123" s="31"/>
      <c r="D123" s="31"/>
      <c r="E123" s="12" t="s">
        <v>2096</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2102</v>
      </c>
      <c r="C125" s="55"/>
      <c r="D125" s="55"/>
      <c r="E125" s="12"/>
      <c r="F125" s="12"/>
      <c r="G125" s="12"/>
      <c r="H125" s="12"/>
      <c r="I125" s="12"/>
      <c r="J125" s="736"/>
      <c r="K125" s="736"/>
      <c r="L125" s="736"/>
      <c r="M125" s="736"/>
      <c r="N125" s="737"/>
    </row>
    <row r="126" spans="2:14" ht="15.75" thickBot="1">
      <c r="B126" s="216" t="s">
        <v>2103</v>
      </c>
      <c r="C126" s="343"/>
      <c r="D126" s="343"/>
      <c r="E126" s="57"/>
      <c r="F126" s="57"/>
      <c r="G126" s="57"/>
      <c r="H126" s="57"/>
      <c r="I126" s="57"/>
      <c r="J126" s="738"/>
      <c r="K126" s="738"/>
      <c r="L126" s="738"/>
      <c r="M126" s="738"/>
      <c r="N126" s="739"/>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topLeftCell="A74"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481</v>
      </c>
      <c r="C31" s="81" t="s">
        <v>2259</v>
      </c>
      <c r="D31" s="82"/>
      <c r="E31" s="82"/>
      <c r="F31" s="82"/>
      <c r="G31" s="82"/>
      <c r="H31" s="82"/>
      <c r="I31" s="82"/>
      <c r="J31" s="82"/>
      <c r="K31" s="394"/>
      <c r="L31" s="261" t="s">
        <v>128</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863</v>
      </c>
      <c r="B36" s="772" t="str">
        <f>VLOOKUP(A36,EQUIPOS!A6:D154,3,FALSE)</f>
        <v>Diferencial de 3 ton</v>
      </c>
      <c r="C36" s="773"/>
      <c r="D36" s="773"/>
      <c r="E36" s="773"/>
      <c r="F36" s="773"/>
      <c r="G36" s="773"/>
      <c r="H36" s="774"/>
      <c r="I36" s="222"/>
      <c r="J36" s="223"/>
      <c r="K36" s="224">
        <f>VLOOKUP(A36,EQUIPOS!A6:D163,4,FALSE)</f>
        <v>5240.3308844614085</v>
      </c>
      <c r="L36" s="225"/>
      <c r="M36" s="291">
        <v>40</v>
      </c>
      <c r="N36" s="227">
        <f t="shared" ref="N36:N41" si="0">K36/M36</f>
        <v>131.00827211153521</v>
      </c>
    </row>
    <row r="37" spans="1:14">
      <c r="A37" s="113" t="s">
        <v>1031</v>
      </c>
      <c r="B37" s="772" t="str">
        <f>VLOOKUP(A37,EQUIPOS!A7:D154,3,FALSE)</f>
        <v>Taladro industrial</v>
      </c>
      <c r="C37" s="773"/>
      <c r="D37" s="773"/>
      <c r="E37" s="773"/>
      <c r="F37" s="773"/>
      <c r="G37" s="773"/>
      <c r="H37" s="774"/>
      <c r="I37" s="367"/>
      <c r="J37" s="368"/>
      <c r="K37" s="224">
        <f>VLOOKUP(A37,EQUIPOS!A7:D164,4,FALSE)</f>
        <v>4356.6064453658455</v>
      </c>
      <c r="L37" s="290"/>
      <c r="M37" s="291">
        <v>40</v>
      </c>
      <c r="N37" s="227">
        <f t="shared" si="0"/>
        <v>108.91516113414613</v>
      </c>
    </row>
    <row r="38" spans="1:14">
      <c r="A38" s="113" t="s">
        <v>873</v>
      </c>
      <c r="B38" s="772" t="str">
        <f>VLOOKUP(A38,EQUIPOS!A8:D154,3,FALSE)</f>
        <v xml:space="preserve">Equipo de oxicorte, Capacidad de corte: hasta 6´´ (152mm) </v>
      </c>
      <c r="C38" s="773"/>
      <c r="D38" s="773"/>
      <c r="E38" s="773"/>
      <c r="F38" s="773"/>
      <c r="G38" s="773"/>
      <c r="H38" s="774"/>
      <c r="I38" s="367"/>
      <c r="J38" s="368"/>
      <c r="K38" s="224">
        <f>VLOOKUP(A38,EQUIPOS!A8:D165,4,FALSE)</f>
        <v>11022.784227943232</v>
      </c>
      <c r="L38" s="290"/>
      <c r="M38" s="291">
        <v>40</v>
      </c>
      <c r="N38" s="227">
        <f t="shared" si="0"/>
        <v>275.5696056985808</v>
      </c>
    </row>
    <row r="39" spans="1:14">
      <c r="A39" s="113" t="s">
        <v>887</v>
      </c>
      <c r="B39" s="772" t="str">
        <f>VLOOKUP(A39,EQUIPOS!A9:D154,3,FALSE)</f>
        <v xml:space="preserve">Equipo de soldadura 250 AMP
</v>
      </c>
      <c r="C39" s="773"/>
      <c r="D39" s="773"/>
      <c r="E39" s="773"/>
      <c r="F39" s="773"/>
      <c r="G39" s="773"/>
      <c r="H39" s="774"/>
      <c r="I39" s="367"/>
      <c r="J39" s="368"/>
      <c r="K39" s="224">
        <f>VLOOKUP(A39,EQUIPOS!A9:D166,4,FALSE)</f>
        <v>9816.3554156198206</v>
      </c>
      <c r="L39" s="290"/>
      <c r="M39" s="291">
        <v>40</v>
      </c>
      <c r="N39" s="227">
        <f t="shared" si="0"/>
        <v>245.40888539049553</v>
      </c>
    </row>
    <row r="40" spans="1:14">
      <c r="A40" s="113" t="s">
        <v>889</v>
      </c>
      <c r="B40" s="772" t="str">
        <f>VLOOKUP(A40,EQUIPOS!A10:D154,3,FALSE)</f>
        <v>Equipo de soldadura 400</v>
      </c>
      <c r="C40" s="773"/>
      <c r="D40" s="773"/>
      <c r="E40" s="773"/>
      <c r="F40" s="773"/>
      <c r="G40" s="773"/>
      <c r="H40" s="774"/>
      <c r="I40" s="367"/>
      <c r="J40" s="368"/>
      <c r="K40" s="224">
        <f>VLOOKUP(A40,EQUIPOS!A10:D167,4,FALSE)</f>
        <v>13816.643711056233</v>
      </c>
      <c r="L40" s="290"/>
      <c r="M40" s="291">
        <v>40</v>
      </c>
      <c r="N40" s="227">
        <f t="shared" si="0"/>
        <v>345.41609277640583</v>
      </c>
    </row>
    <row r="41" spans="1:14">
      <c r="A41" s="113" t="s">
        <v>891</v>
      </c>
      <c r="B41" s="772" t="str">
        <f>VLOOKUP(A41,EQUIPOS!A11:D155,3,FALSE)</f>
        <v>Equipo de soldadura 600</v>
      </c>
      <c r="C41" s="773"/>
      <c r="D41" s="773"/>
      <c r="E41" s="773"/>
      <c r="F41" s="773"/>
      <c r="G41" s="773"/>
      <c r="H41" s="774"/>
      <c r="I41" s="367"/>
      <c r="J41" s="368"/>
      <c r="K41" s="224">
        <f>VLOOKUP(A41,EQUIPOS!A11:D168,4,FALSE)</f>
        <v>15599.035988327614</v>
      </c>
      <c r="L41" s="290"/>
      <c r="M41" s="291">
        <v>40</v>
      </c>
      <c r="N41" s="227">
        <f t="shared" si="0"/>
        <v>389.97589970819035</v>
      </c>
    </row>
    <row r="42" spans="1:14">
      <c r="B42" s="772"/>
      <c r="C42" s="773"/>
      <c r="D42" s="773"/>
      <c r="E42" s="773"/>
      <c r="F42" s="773"/>
      <c r="G42" s="773"/>
      <c r="H42" s="774"/>
      <c r="I42" s="36"/>
      <c r="J42" s="37"/>
      <c r="K42" s="224"/>
      <c r="L42" s="231"/>
      <c r="M42" s="291"/>
      <c r="N42" s="227"/>
    </row>
    <row r="43" spans="1:14">
      <c r="B43" s="275"/>
      <c r="C43" s="276"/>
      <c r="D43" s="276"/>
      <c r="E43" s="276"/>
      <c r="F43" s="278"/>
      <c r="G43" s="278"/>
      <c r="H43" s="123"/>
      <c r="I43" s="36"/>
      <c r="J43" s="37"/>
      <c r="K43" s="224"/>
      <c r="L43" s="231"/>
      <c r="M43" s="232"/>
      <c r="N43" s="228"/>
    </row>
    <row r="44" spans="1:14">
      <c r="B44" s="779" t="s">
        <v>2105</v>
      </c>
      <c r="C44" s="780"/>
      <c r="D44" s="780"/>
      <c r="E44" s="38"/>
      <c r="F44" s="39"/>
      <c r="G44" s="39"/>
      <c r="H44" s="40"/>
      <c r="I44" s="36"/>
      <c r="J44" s="37"/>
      <c r="K44" s="234"/>
      <c r="L44" s="231"/>
      <c r="M44" s="351">
        <v>0.05</v>
      </c>
      <c r="N44" s="295">
        <f>N81*M44</f>
        <v>104.76938637365021</v>
      </c>
    </row>
    <row r="45" spans="1:14" ht="15.75" thickBot="1">
      <c r="B45" s="772"/>
      <c r="C45" s="773"/>
      <c r="D45" s="773"/>
      <c r="E45" s="773"/>
      <c r="F45" s="773"/>
      <c r="G45" s="773"/>
      <c r="H45" s="774"/>
      <c r="I45" s="781"/>
      <c r="J45" s="782"/>
      <c r="K45" s="41"/>
      <c r="L45" s="783"/>
      <c r="M45" s="784"/>
      <c r="N45" s="105"/>
    </row>
    <row r="46" spans="1:14" ht="15.75" thickBot="1">
      <c r="B46" s="759" t="s">
        <v>2072</v>
      </c>
      <c r="C46" s="760"/>
      <c r="D46" s="760"/>
      <c r="E46" s="760"/>
      <c r="F46" s="760"/>
      <c r="G46" s="760"/>
      <c r="H46" s="760"/>
      <c r="I46" s="760"/>
      <c r="J46" s="760"/>
      <c r="K46" s="760"/>
      <c r="L46" s="760"/>
      <c r="M46" s="761"/>
      <c r="N46" s="344">
        <f>SUM(N36:N44)</f>
        <v>1601.063303193004</v>
      </c>
    </row>
    <row r="47" spans="1:14">
      <c r="B47" s="235"/>
      <c r="C47" s="34"/>
      <c r="D47" s="34"/>
      <c r="E47" s="34"/>
      <c r="F47" s="34"/>
      <c r="G47" s="34"/>
      <c r="H47" s="34"/>
      <c r="I47" s="34"/>
      <c r="J47" s="34"/>
      <c r="K47" s="34"/>
      <c r="L47" s="34"/>
      <c r="M47" s="34"/>
      <c r="N47" s="35"/>
    </row>
    <row r="48" spans="1:14">
      <c r="B48" s="64" t="s">
        <v>2073</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750" t="s">
        <v>2063</v>
      </c>
      <c r="C50" s="751"/>
      <c r="D50" s="751"/>
      <c r="E50" s="751"/>
      <c r="F50" s="751"/>
      <c r="G50" s="751"/>
      <c r="H50" s="751"/>
      <c r="I50" s="752"/>
      <c r="J50" s="270" t="s">
        <v>2065</v>
      </c>
      <c r="K50" s="85" t="s">
        <v>2066</v>
      </c>
      <c r="L50" s="753" t="s">
        <v>2074</v>
      </c>
      <c r="M50" s="752"/>
      <c r="N50" s="86" t="s">
        <v>2071</v>
      </c>
    </row>
    <row r="51" spans="1:14">
      <c r="A51" s="108" t="s">
        <v>1377</v>
      </c>
      <c r="B51" s="43" t="str">
        <f>VLOOKUP(A51,MATERIALES!A5:D373,3,FALSE)</f>
        <v>Fundente</v>
      </c>
      <c r="C51" s="236"/>
      <c r="D51" s="236"/>
      <c r="E51" s="236"/>
      <c r="F51" s="236"/>
      <c r="G51" s="236"/>
      <c r="H51" s="236"/>
      <c r="I51" s="236"/>
      <c r="J51" s="266" t="str">
        <f>VLOOKUP(A51,MATERIALES!A6:D643,2,FALSE)</f>
        <v>kg</v>
      </c>
      <c r="K51" s="237">
        <v>5.0000000000000001E-3</v>
      </c>
      <c r="L51" s="222"/>
      <c r="M51" s="352">
        <f>VLOOKUP(A51,MATERIALES!A5:D396,4,FALSE)</f>
        <v>38522.599936120409</v>
      </c>
      <c r="N51" s="227">
        <f t="shared" ref="N51:N56" si="1">K51*M51</f>
        <v>192.61299968060206</v>
      </c>
    </row>
    <row r="52" spans="1:14">
      <c r="A52" s="108" t="s">
        <v>1379</v>
      </c>
      <c r="B52" s="43" t="str">
        <f>VLOOKUP(A52,MATERIALES!A6:D373,3,FALSE)</f>
        <v>Gas propano</v>
      </c>
      <c r="C52" s="371"/>
      <c r="D52" s="371"/>
      <c r="E52" s="371"/>
      <c r="F52" s="371"/>
      <c r="G52" s="371"/>
      <c r="H52" s="371"/>
      <c r="I52" s="371"/>
      <c r="J52" s="267" t="str">
        <f>VLOOKUP(A52,MATERIALES!A6:D644,2,FALSE)</f>
        <v>kg</v>
      </c>
      <c r="K52" s="347">
        <v>5.0000000000000001E-3</v>
      </c>
      <c r="L52" s="367"/>
      <c r="M52" s="352">
        <f>VLOOKUP(A52,MATERIALES!A6:D397,4,FALSE)</f>
        <v>3393.6713269339029</v>
      </c>
      <c r="N52" s="227">
        <f t="shared" si="1"/>
        <v>16.968356634669515</v>
      </c>
    </row>
    <row r="53" spans="1:14">
      <c r="A53" s="108" t="s">
        <v>1595</v>
      </c>
      <c r="B53" s="43" t="str">
        <f>VLOOKUP(A53,MATERIALES!A6:D373,3,FALSE)</f>
        <v>Oxigeno industrial</v>
      </c>
      <c r="C53" s="371"/>
      <c r="D53" s="371"/>
      <c r="E53" s="371"/>
      <c r="F53" s="371"/>
      <c r="G53" s="371"/>
      <c r="H53" s="371"/>
      <c r="I53" s="371"/>
      <c r="J53" s="267" t="str">
        <f>VLOOKUP(A53,MATERIALES!A7:D645,2,FALSE)</f>
        <v>kg</v>
      </c>
      <c r="K53" s="347">
        <v>5.0000000000000001E-3</v>
      </c>
      <c r="L53" s="367"/>
      <c r="M53" s="352">
        <f>VLOOKUP(A53,MATERIALES!A6:D398,4,FALSE)</f>
        <v>12318.597338121088</v>
      </c>
      <c r="N53" s="227">
        <f t="shared" si="1"/>
        <v>61.592986690605443</v>
      </c>
    </row>
    <row r="54" spans="1:14">
      <c r="A54" s="108" t="s">
        <v>1696</v>
      </c>
      <c r="B54" s="43" t="str">
        <f>VLOOKUP(A54,MATERIALES!A6:D373,3,FALSE)</f>
        <v>Soldadura 7018</v>
      </c>
      <c r="C54" s="371"/>
      <c r="D54" s="371"/>
      <c r="E54" s="371"/>
      <c r="F54" s="371"/>
      <c r="G54" s="371"/>
      <c r="H54" s="371"/>
      <c r="I54" s="371"/>
      <c r="J54" s="267" t="str">
        <f>VLOOKUP(A54,MATERIALES!A8:D646,2,FALSE)</f>
        <v>kg</v>
      </c>
      <c r="K54" s="347">
        <v>0.01</v>
      </c>
      <c r="L54" s="367"/>
      <c r="M54" s="352">
        <f>VLOOKUP(A54,MATERIALES!A6:D399,4,FALSE)</f>
        <v>10023.227958216898</v>
      </c>
      <c r="N54" s="227">
        <f t="shared" si="1"/>
        <v>100.23227958216899</v>
      </c>
    </row>
    <row r="55" spans="1:14">
      <c r="A55" s="108" t="s">
        <v>1702</v>
      </c>
      <c r="B55" s="43" t="str">
        <f>VLOOKUP(A55,MATERIALES!A7:D373,3,FALSE)</f>
        <v>Soldadura L-70</v>
      </c>
      <c r="C55" s="371"/>
      <c r="D55" s="371"/>
      <c r="E55" s="371"/>
      <c r="F55" s="371"/>
      <c r="G55" s="371"/>
      <c r="H55" s="371"/>
      <c r="I55" s="371"/>
      <c r="J55" s="267" t="str">
        <f>VLOOKUP(A55,MATERIALES!A9:D647,2,FALSE)</f>
        <v>kg</v>
      </c>
      <c r="K55" s="347">
        <v>0.01</v>
      </c>
      <c r="L55" s="367"/>
      <c r="M55" s="352">
        <f>VLOOKUP(A55,MATERIALES!A7:D400,4,FALSE)</f>
        <v>17720.732954166979</v>
      </c>
      <c r="N55" s="227">
        <f t="shared" si="1"/>
        <v>177.20732954166979</v>
      </c>
    </row>
    <row r="56" spans="1:14">
      <c r="A56" s="108" t="s">
        <v>1080</v>
      </c>
      <c r="B56" s="43" t="str">
        <f>VLOOKUP(A56,MATERIALES!A1:D373,3,FALSE)</f>
        <v>Acero A-36 para estructura metálica</v>
      </c>
      <c r="C56" s="371"/>
      <c r="D56" s="371"/>
      <c r="E56" s="371"/>
      <c r="F56" s="371"/>
      <c r="G56" s="371"/>
      <c r="H56" s="371"/>
      <c r="I56" s="371"/>
      <c r="J56" s="267" t="str">
        <f>VLOOKUP(A56,MATERIALES!A1:D648,2,FALSE)</f>
        <v>kg</v>
      </c>
      <c r="K56" s="347">
        <v>1</v>
      </c>
      <c r="L56" s="367"/>
      <c r="M56" s="352">
        <f>VLOOKUP(A56,MATERIALES!A1:D401,4,FALSE)</f>
        <v>4091.7015314696578</v>
      </c>
      <c r="N56" s="227">
        <f t="shared" si="1"/>
        <v>4091.7015314696578</v>
      </c>
    </row>
    <row r="57" spans="1:14">
      <c r="A57" s="108"/>
      <c r="B57" s="43"/>
      <c r="C57" s="371"/>
      <c r="D57" s="371"/>
      <c r="E57" s="371"/>
      <c r="F57" s="371"/>
      <c r="G57" s="371"/>
      <c r="H57" s="371"/>
      <c r="I57" s="371"/>
      <c r="J57" s="266"/>
      <c r="K57" s="347"/>
      <c r="L57" s="367"/>
      <c r="M57" s="352"/>
      <c r="N57" s="227"/>
    </row>
    <row r="58" spans="1:14" ht="15.75" thickBot="1">
      <c r="B58" s="43"/>
      <c r="C58" s="265"/>
      <c r="D58" s="265"/>
      <c r="E58" s="265"/>
      <c r="F58" s="265"/>
      <c r="G58" s="265"/>
      <c r="H58" s="265"/>
      <c r="I58" s="265"/>
      <c r="J58" s="381"/>
      <c r="K58" s="124"/>
      <c r="L58" s="280"/>
      <c r="M58" s="352"/>
      <c r="N58" s="227"/>
    </row>
    <row r="59" spans="1:14" ht="15.75" thickBot="1">
      <c r="B59" s="759" t="s">
        <v>2072</v>
      </c>
      <c r="C59" s="760"/>
      <c r="D59" s="760"/>
      <c r="E59" s="760"/>
      <c r="F59" s="760"/>
      <c r="G59" s="760"/>
      <c r="H59" s="760"/>
      <c r="I59" s="760"/>
      <c r="J59" s="760"/>
      <c r="K59" s="760"/>
      <c r="L59" s="760"/>
      <c r="M59" s="761"/>
      <c r="N59" s="344">
        <f>SUM(N51:N58)</f>
        <v>4640.3154835993737</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8" t="s">
        <v>2076</v>
      </c>
      <c r="C63" s="269"/>
      <c r="D63" s="269"/>
      <c r="E63" s="269"/>
      <c r="F63" s="269"/>
      <c r="G63" s="269"/>
      <c r="H63" s="73" t="s">
        <v>2065</v>
      </c>
      <c r="I63" s="74" t="s">
        <v>2077</v>
      </c>
      <c r="J63" s="75" t="s">
        <v>2106</v>
      </c>
      <c r="K63" s="73" t="s">
        <v>2107</v>
      </c>
      <c r="L63" s="762" t="s">
        <v>2080</v>
      </c>
      <c r="M63" s="735"/>
      <c r="N63" s="76" t="s">
        <v>2071</v>
      </c>
    </row>
    <row r="64" spans="1:14">
      <c r="B64" s="46"/>
      <c r="C64" s="272"/>
      <c r="D64" s="272"/>
      <c r="E64" s="272"/>
      <c r="F64" s="272"/>
      <c r="G64" s="272"/>
      <c r="H64" s="266"/>
      <c r="I64" s="234"/>
      <c r="J64" s="241"/>
      <c r="K64" s="234"/>
      <c r="L64" s="763"/>
      <c r="M64" s="764"/>
      <c r="N64" s="242"/>
    </row>
    <row r="65" spans="1:15">
      <c r="B65" s="46"/>
      <c r="C65" s="47"/>
      <c r="D65" s="47"/>
      <c r="E65" s="47"/>
      <c r="F65" s="47"/>
      <c r="G65" s="47"/>
      <c r="H65" s="266"/>
      <c r="I65" s="234"/>
      <c r="J65" s="241"/>
      <c r="K65" s="234"/>
      <c r="L65" s="763"/>
      <c r="M65" s="764"/>
      <c r="N65" s="242"/>
    </row>
    <row r="66" spans="1:15">
      <c r="B66" s="46"/>
      <c r="C66" s="47"/>
      <c r="D66" s="47"/>
      <c r="E66" s="47"/>
      <c r="F66" s="47"/>
      <c r="G66" s="47"/>
      <c r="H66" s="266"/>
      <c r="I66" s="234"/>
      <c r="J66" s="241"/>
      <c r="K66" s="234"/>
      <c r="L66" s="763"/>
      <c r="M66" s="764"/>
      <c r="N66" s="242"/>
    </row>
    <row r="67" spans="1:15">
      <c r="B67" s="46"/>
      <c r="C67" s="47"/>
      <c r="D67" s="47"/>
      <c r="E67" s="47"/>
      <c r="F67" s="47"/>
      <c r="G67" s="47"/>
      <c r="H67" s="266"/>
      <c r="I67" s="234"/>
      <c r="J67" s="241"/>
      <c r="K67" s="234"/>
      <c r="L67" s="763"/>
      <c r="M67" s="764"/>
      <c r="N67" s="242"/>
    </row>
    <row r="68" spans="1:15">
      <c r="B68" s="46"/>
      <c r="C68" s="47"/>
      <c r="D68" s="47"/>
      <c r="E68" s="47"/>
      <c r="F68" s="47"/>
      <c r="G68" s="47"/>
      <c r="H68" s="243"/>
      <c r="I68" s="234"/>
      <c r="J68" s="234"/>
      <c r="K68" s="234"/>
      <c r="L68" s="244"/>
      <c r="M68" s="245"/>
      <c r="N68" s="246"/>
    </row>
    <row r="69" spans="1:15" ht="15.75" thickBot="1">
      <c r="B69" s="264"/>
      <c r="C69" s="265"/>
      <c r="D69" s="265"/>
      <c r="E69" s="265"/>
      <c r="F69" s="265"/>
      <c r="G69" s="265"/>
      <c r="H69" s="48"/>
      <c r="I69" s="124"/>
      <c r="J69" s="124"/>
      <c r="K69" s="124"/>
      <c r="L69" s="748"/>
      <c r="M69" s="749"/>
      <c r="N69" s="125"/>
    </row>
    <row r="70" spans="1:15" ht="15.75" thickBot="1">
      <c r="B70" s="765" t="s">
        <v>2072</v>
      </c>
      <c r="C70" s="766"/>
      <c r="D70" s="766"/>
      <c r="E70" s="766"/>
      <c r="F70" s="766"/>
      <c r="G70" s="766"/>
      <c r="H70" s="766"/>
      <c r="I70" s="766"/>
      <c r="J70" s="766"/>
      <c r="K70" s="766"/>
      <c r="L70" s="766"/>
      <c r="M70" s="767"/>
      <c r="N70" s="104"/>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85" t="s">
        <v>2108</v>
      </c>
      <c r="C74" s="786"/>
      <c r="D74" s="786"/>
      <c r="E74" s="786"/>
      <c r="F74" s="786"/>
      <c r="G74" s="786"/>
      <c r="H74" s="786"/>
      <c r="I74" s="73" t="s">
        <v>2082</v>
      </c>
      <c r="J74" s="75" t="s">
        <v>2109</v>
      </c>
      <c r="K74" s="74" t="s">
        <v>2084</v>
      </c>
      <c r="L74" s="787" t="s">
        <v>2070</v>
      </c>
      <c r="M74" s="788"/>
      <c r="N74" s="98" t="s">
        <v>2071</v>
      </c>
    </row>
    <row r="75" spans="1:15">
      <c r="A75" s="141" t="s">
        <v>760</v>
      </c>
      <c r="B75" s="49" t="str">
        <f>VLOOKUP(A75,'MANO DE OBRA'!A8:D68,3,FALSE)</f>
        <v>Soldador (2)</v>
      </c>
      <c r="C75" s="47"/>
      <c r="D75" s="47"/>
      <c r="E75" s="47"/>
      <c r="F75" s="47"/>
      <c r="G75" s="47"/>
      <c r="H75" s="47"/>
      <c r="I75" s="247">
        <f>K75/J75*100</f>
        <v>115336.47958314378</v>
      </c>
      <c r="J75" s="248">
        <v>185</v>
      </c>
      <c r="K75" s="249">
        <f>VLOOKUP(A75,'MANO DE OBRA'!A8:D99,4,FALSE)</f>
        <v>213372.48722881597</v>
      </c>
      <c r="L75" s="50"/>
      <c r="M75" s="380">
        <v>320</v>
      </c>
      <c r="N75" s="345">
        <f>K75/M75</f>
        <v>666.78902259004985</v>
      </c>
      <c r="O75" s="106"/>
    </row>
    <row r="76" spans="1:15">
      <c r="A76" s="141" t="s">
        <v>698</v>
      </c>
      <c r="B76" s="49" t="str">
        <f>VLOOKUP(A76,'MANO DE OBRA'!A8:D69,3,FALSE)</f>
        <v>Inspector de fabricación y montaje</v>
      </c>
      <c r="C76" s="47"/>
      <c r="D76" s="47"/>
      <c r="E76" s="47"/>
      <c r="F76" s="47"/>
      <c r="G76" s="47"/>
      <c r="H76" s="47"/>
      <c r="I76" s="247">
        <f>K76/J76*100</f>
        <v>87942.625377371514</v>
      </c>
      <c r="J76" s="248">
        <v>185</v>
      </c>
      <c r="K76" s="249">
        <f>VLOOKUP(A76,'MANO DE OBRA'!A8:D100,4,FALSE)</f>
        <v>162693.85694813728</v>
      </c>
      <c r="L76" s="50"/>
      <c r="M76" s="380">
        <v>320</v>
      </c>
      <c r="N76" s="345">
        <f>K76/M76</f>
        <v>508.41830296292903</v>
      </c>
    </row>
    <row r="77" spans="1:15">
      <c r="A77" t="s">
        <v>708</v>
      </c>
      <c r="B77" s="49" t="str">
        <f>VLOOKUP(A77,'MANO DE OBRA'!A9:D70,3,FALSE)</f>
        <v>Obrero (3)</v>
      </c>
      <c r="C77" s="47"/>
      <c r="D77" s="47"/>
      <c r="E77" s="47"/>
      <c r="F77" s="47"/>
      <c r="G77" s="47"/>
      <c r="H77" s="47"/>
      <c r="I77" s="247">
        <f>K77/J77*100</f>
        <v>101498.09999999999</v>
      </c>
      <c r="J77" s="248">
        <v>185</v>
      </c>
      <c r="K77" s="249">
        <f>VLOOKUP(A77,'MANO DE OBRA'!A9:D101,4,FALSE)</f>
        <v>187771.48499999999</v>
      </c>
      <c r="L77" s="50"/>
      <c r="M77" s="380">
        <v>320</v>
      </c>
      <c r="N77" s="345">
        <f>K77/M77</f>
        <v>586.78589062499998</v>
      </c>
    </row>
    <row r="78" spans="1:15">
      <c r="A78" t="s">
        <v>728</v>
      </c>
      <c r="B78" s="49" t="str">
        <f>VLOOKUP(A78,'MANO DE OBRA'!A10:D71,3,FALSE)</f>
        <v>Oficial</v>
      </c>
      <c r="C78" s="47"/>
      <c r="D78" s="47"/>
      <c r="E78" s="47"/>
      <c r="F78" s="47"/>
      <c r="G78" s="47"/>
      <c r="H78" s="47"/>
      <c r="I78" s="247">
        <f>K78/J78*100</f>
        <v>57668.23979157189</v>
      </c>
      <c r="J78" s="248">
        <v>185</v>
      </c>
      <c r="K78" s="249">
        <f>VLOOKUP(A78,'MANO DE OBRA'!A10:D102,4,FALSE)</f>
        <v>106686.24361440798</v>
      </c>
      <c r="L78" s="273"/>
      <c r="M78" s="380">
        <v>320</v>
      </c>
      <c r="N78" s="345">
        <f>K78/M78</f>
        <v>333.39451129502493</v>
      </c>
    </row>
    <row r="79" spans="1:15">
      <c r="B79" s="49"/>
      <c r="C79" s="47"/>
      <c r="D79" s="47"/>
      <c r="E79" s="47"/>
      <c r="F79" s="47"/>
      <c r="G79" s="47"/>
      <c r="H79" s="47"/>
      <c r="I79" s="247"/>
      <c r="J79" s="248"/>
      <c r="K79" s="249"/>
      <c r="L79" s="273"/>
      <c r="M79" s="377"/>
      <c r="N79" s="345"/>
    </row>
    <row r="80" spans="1:15" ht="15.75" thickBot="1">
      <c r="B80" s="746"/>
      <c r="C80" s="747"/>
      <c r="D80" s="747"/>
      <c r="E80" s="747"/>
      <c r="F80" s="747"/>
      <c r="G80" s="747"/>
      <c r="H80" s="747"/>
      <c r="I80" s="411"/>
      <c r="J80" s="412"/>
      <c r="K80" s="413"/>
      <c r="L80" s="416"/>
      <c r="M80" s="417"/>
      <c r="N80" s="386"/>
    </row>
    <row r="81" spans="1:14" ht="15.75" thickBot="1">
      <c r="B81" s="765" t="s">
        <v>2072</v>
      </c>
      <c r="C81" s="766"/>
      <c r="D81" s="766"/>
      <c r="E81" s="766"/>
      <c r="F81" s="766"/>
      <c r="G81" s="766"/>
      <c r="H81" s="766"/>
      <c r="I81" s="766"/>
      <c r="J81" s="766"/>
      <c r="K81" s="766"/>
      <c r="L81" s="766"/>
      <c r="M81" s="767"/>
      <c r="N81" s="256">
        <f>SUM(N75:N80)</f>
        <v>2095.3877274730039</v>
      </c>
    </row>
    <row r="82" spans="1:14" ht="15.75" thickBot="1">
      <c r="B82" s="33"/>
      <c r="C82" s="34"/>
      <c r="D82" s="34"/>
      <c r="E82" s="34"/>
      <c r="F82" s="34"/>
      <c r="G82" s="34"/>
      <c r="H82" s="34"/>
      <c r="I82" s="34"/>
      <c r="J82" s="34"/>
      <c r="K82" s="34"/>
      <c r="L82" s="34"/>
      <c r="M82" s="34"/>
      <c r="N82" s="35"/>
    </row>
    <row r="83" spans="1:14" ht="15.75" thickBot="1">
      <c r="B83" s="759" t="s">
        <v>2085</v>
      </c>
      <c r="C83" s="760"/>
      <c r="D83" s="760"/>
      <c r="E83" s="760"/>
      <c r="F83" s="760"/>
      <c r="G83" s="760"/>
      <c r="H83" s="760"/>
      <c r="I83" s="760"/>
      <c r="J83" s="760"/>
      <c r="K83" s="760"/>
      <c r="L83" s="760"/>
      <c r="M83" s="761"/>
      <c r="N83" s="99">
        <f>N46+N59+N70+N81</f>
        <v>8336.7665142653823</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750" t="s">
        <v>2110</v>
      </c>
      <c r="C87" s="751"/>
      <c r="D87" s="751"/>
      <c r="E87" s="751"/>
      <c r="F87" s="751"/>
      <c r="G87" s="751"/>
      <c r="H87" s="751"/>
      <c r="I87" s="269"/>
      <c r="J87" s="289"/>
      <c r="K87" s="257" t="s">
        <v>2087</v>
      </c>
      <c r="L87" s="789" t="s">
        <v>2088</v>
      </c>
      <c r="M87" s="790"/>
      <c r="N87" s="258"/>
    </row>
    <row r="88" spans="1:14">
      <c r="B88" s="791" t="s">
        <v>2111</v>
      </c>
      <c r="C88" s="792"/>
      <c r="D88" s="792"/>
      <c r="E88" s="792"/>
      <c r="F88" s="792"/>
      <c r="G88" s="792"/>
      <c r="H88" s="792"/>
      <c r="I88" s="87"/>
      <c r="J88" s="88"/>
      <c r="K88" s="259">
        <v>0.2</v>
      </c>
      <c r="L88" s="793">
        <f>N83*K88</f>
        <v>1667.3533028530765</v>
      </c>
      <c r="M88" s="794"/>
      <c r="N88" s="51"/>
    </row>
    <row r="89" spans="1:14">
      <c r="B89" s="89" t="s">
        <v>2090</v>
      </c>
      <c r="C89" s="90"/>
      <c r="D89" s="90"/>
      <c r="E89" s="90"/>
      <c r="F89" s="90"/>
      <c r="G89" s="90"/>
      <c r="H89" s="90"/>
      <c r="I89" s="87"/>
      <c r="J89" s="88"/>
      <c r="K89" s="259">
        <v>0.05</v>
      </c>
      <c r="L89" s="793">
        <f>N83*K89</f>
        <v>416.83832571326911</v>
      </c>
      <c r="M89" s="794"/>
      <c r="N89" s="51"/>
    </row>
    <row r="90" spans="1:14" ht="15.75" thickBot="1">
      <c r="B90" s="91" t="s">
        <v>2091</v>
      </c>
      <c r="C90" s="92"/>
      <c r="D90" s="92"/>
      <c r="E90" s="92"/>
      <c r="F90" s="92"/>
      <c r="G90" s="92"/>
      <c r="H90" s="92"/>
      <c r="I90" s="93"/>
      <c r="J90" s="94"/>
      <c r="K90" s="260">
        <v>0.05</v>
      </c>
      <c r="L90" s="795">
        <f>N83*K90</f>
        <v>416.83832571326911</v>
      </c>
      <c r="M90" s="796"/>
      <c r="N90" s="51"/>
    </row>
    <row r="91" spans="1:14" ht="15.75" thickBot="1">
      <c r="B91" s="759" t="s">
        <v>2072</v>
      </c>
      <c r="C91" s="760"/>
      <c r="D91" s="760"/>
      <c r="E91" s="760"/>
      <c r="F91" s="760"/>
      <c r="G91" s="760"/>
      <c r="H91" s="760"/>
      <c r="I91" s="760"/>
      <c r="J91" s="760"/>
      <c r="K91" s="760"/>
      <c r="L91" s="760"/>
      <c r="M91" s="761"/>
      <c r="N91" s="52">
        <f>L88+L89+L90</f>
        <v>2501.0299542796147</v>
      </c>
    </row>
    <row r="92" spans="1:14" ht="15.75" thickBot="1">
      <c r="B92" s="33"/>
      <c r="C92" s="34"/>
      <c r="D92" s="34"/>
      <c r="E92" s="34"/>
      <c r="F92" s="34"/>
      <c r="G92" s="34"/>
      <c r="H92" s="34"/>
      <c r="I92" s="34"/>
      <c r="J92" s="34"/>
      <c r="K92" s="34"/>
      <c r="L92" s="34"/>
      <c r="M92" s="34"/>
      <c r="N92" s="35"/>
    </row>
    <row r="93" spans="1:14" ht="15.75" thickBot="1">
      <c r="A93" t="s">
        <v>2114</v>
      </c>
      <c r="B93" s="759" t="s">
        <v>2113</v>
      </c>
      <c r="C93" s="760"/>
      <c r="D93" s="760"/>
      <c r="E93" s="760"/>
      <c r="F93" s="760"/>
      <c r="G93" s="760"/>
      <c r="H93" s="760"/>
      <c r="I93" s="760"/>
      <c r="J93" s="760"/>
      <c r="K93" s="760"/>
      <c r="L93" s="760"/>
      <c r="M93" s="761"/>
      <c r="N93" s="166">
        <f>N83+N91</f>
        <v>10837.796468544997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3" t="s">
        <v>2097</v>
      </c>
      <c r="C103" s="204"/>
      <c r="D103" s="204"/>
      <c r="E103" s="204"/>
      <c r="F103" s="204"/>
      <c r="G103" s="204"/>
      <c r="H103" s="204"/>
      <c r="I103" s="204"/>
      <c r="J103" s="204"/>
      <c r="K103" s="204"/>
      <c r="L103" s="204"/>
      <c r="M103" s="204"/>
      <c r="N103" s="205"/>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c r="B106" s="206"/>
      <c r="C106" s="207"/>
      <c r="D106" s="207"/>
      <c r="E106" s="207"/>
      <c r="F106" s="207"/>
      <c r="G106" s="207"/>
      <c r="H106" s="207"/>
      <c r="I106" s="207"/>
      <c r="J106" s="207"/>
      <c r="K106" s="207"/>
      <c r="L106" s="207"/>
      <c r="M106" s="207"/>
      <c r="N106" s="208"/>
    </row>
    <row r="107" spans="2:14" ht="15.75" thickBot="1">
      <c r="B107" s="209"/>
      <c r="C107" s="210"/>
      <c r="D107" s="210"/>
      <c r="E107" s="210"/>
      <c r="F107" s="210"/>
      <c r="G107" s="210"/>
      <c r="H107" s="210"/>
      <c r="I107" s="210"/>
      <c r="J107" s="210"/>
      <c r="K107" s="210"/>
      <c r="L107" s="210"/>
      <c r="M107" s="210"/>
      <c r="N107" s="211"/>
    </row>
    <row r="108" spans="2:14">
      <c r="B108" s="212"/>
      <c r="C108" s="213"/>
      <c r="D108" s="213"/>
      <c r="E108" s="213"/>
      <c r="F108" s="213"/>
      <c r="G108" s="213"/>
      <c r="H108" s="213"/>
      <c r="I108" s="213"/>
      <c r="J108" s="213"/>
      <c r="K108" s="213"/>
      <c r="L108" s="213"/>
      <c r="M108" s="213"/>
      <c r="N108" s="214"/>
    </row>
    <row r="109" spans="2:14">
      <c r="B109" s="198" t="s">
        <v>2098</v>
      </c>
      <c r="C109" s="31"/>
      <c r="D109" s="31"/>
      <c r="E109" s="31"/>
      <c r="F109" s="31"/>
      <c r="G109" s="31"/>
      <c r="H109" s="31"/>
      <c r="I109" s="31"/>
      <c r="J109" s="31"/>
      <c r="K109" s="31"/>
      <c r="L109" s="31"/>
      <c r="M109" s="31"/>
      <c r="N109" s="32"/>
    </row>
    <row r="110" spans="2:14" ht="15" customHeight="1">
      <c r="B110" s="797" t="s">
        <v>2099</v>
      </c>
      <c r="C110" s="798"/>
      <c r="D110" s="798"/>
      <c r="E110" s="798"/>
      <c r="F110" s="798"/>
      <c r="G110" s="798"/>
      <c r="H110" s="798"/>
      <c r="I110" s="798"/>
      <c r="J110" s="798"/>
      <c r="K110" s="798"/>
      <c r="L110" s="798"/>
      <c r="M110" s="798"/>
      <c r="N110" s="799"/>
    </row>
    <row r="111" spans="2:14" ht="15" customHeight="1">
      <c r="B111" s="797"/>
      <c r="C111" s="798"/>
      <c r="D111" s="798"/>
      <c r="E111" s="798"/>
      <c r="F111" s="798"/>
      <c r="G111" s="798"/>
      <c r="H111" s="798"/>
      <c r="I111" s="798"/>
      <c r="J111" s="798"/>
      <c r="K111" s="798"/>
      <c r="L111" s="798"/>
      <c r="M111" s="798"/>
      <c r="N111" s="799"/>
    </row>
    <row r="112" spans="2:14" ht="30" customHeight="1">
      <c r="B112" s="800" t="s">
        <v>2100</v>
      </c>
      <c r="C112" s="801"/>
      <c r="D112" s="801"/>
      <c r="E112" s="801"/>
      <c r="F112" s="801"/>
      <c r="G112" s="801"/>
      <c r="H112" s="801"/>
      <c r="I112" s="801"/>
      <c r="J112" s="801"/>
      <c r="K112" s="801"/>
      <c r="L112" s="801"/>
      <c r="M112" s="801"/>
      <c r="N112" s="802"/>
    </row>
    <row r="113" spans="2:14">
      <c r="B113" s="800"/>
      <c r="C113" s="801"/>
      <c r="D113" s="801"/>
      <c r="E113" s="801"/>
      <c r="F113" s="801"/>
      <c r="G113" s="801"/>
      <c r="H113" s="801"/>
      <c r="I113" s="801"/>
      <c r="J113" s="801"/>
      <c r="K113" s="801"/>
      <c r="L113" s="801"/>
      <c r="M113" s="801"/>
      <c r="N113" s="802"/>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286"/>
      <c r="C116" s="287"/>
      <c r="D116" s="287"/>
      <c r="E116" s="287"/>
      <c r="F116" s="287"/>
      <c r="G116" s="287"/>
      <c r="H116" s="287"/>
      <c r="I116" s="287"/>
      <c r="J116" s="287"/>
      <c r="K116" s="287"/>
      <c r="L116" s="287"/>
      <c r="M116" s="287"/>
      <c r="N116" s="288"/>
    </row>
    <row r="117" spans="2:14">
      <c r="B117" s="198"/>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736"/>
      <c r="K123" s="736"/>
      <c r="L123" s="736"/>
      <c r="M123" s="736"/>
      <c r="N123" s="737"/>
    </row>
    <row r="124" spans="2:14" ht="15.75" thickBot="1">
      <c r="B124" s="216" t="s">
        <v>2103</v>
      </c>
      <c r="C124" s="343"/>
      <c r="D124" s="343"/>
      <c r="E124" s="57"/>
      <c r="F124" s="57"/>
      <c r="G124" s="57"/>
      <c r="H124" s="57"/>
      <c r="I124" s="57"/>
      <c r="J124" s="738"/>
      <c r="K124" s="738"/>
      <c r="L124" s="738"/>
      <c r="M124" s="738"/>
      <c r="N124" s="739"/>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topLeftCell="A49" zoomScale="75" zoomScaleNormal="75" workbookViewId="0"/>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483</v>
      </c>
      <c r="C31" s="81" t="s">
        <v>2260</v>
      </c>
      <c r="D31" s="82"/>
      <c r="E31" s="82"/>
      <c r="F31" s="82"/>
      <c r="G31" s="82"/>
      <c r="H31" s="82"/>
      <c r="I31" s="82"/>
      <c r="J31" s="82"/>
      <c r="K31" s="394"/>
      <c r="L31" s="261" t="s">
        <v>128</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c r="C41" s="780"/>
      <c r="D41" s="780"/>
      <c r="E41" s="38"/>
      <c r="F41" s="39"/>
      <c r="G41" s="39"/>
      <c r="H41" s="40"/>
      <c r="I41" s="36"/>
      <c r="J41" s="37"/>
      <c r="K41" s="234"/>
      <c r="L41" s="231"/>
      <c r="M41" s="351"/>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c r="B48" s="43"/>
      <c r="C48" s="236"/>
      <c r="D48" s="236"/>
      <c r="E48" s="236"/>
      <c r="F48" s="236"/>
      <c r="G48" s="236"/>
      <c r="H48" s="236"/>
      <c r="I48" s="223"/>
      <c r="J48" s="200"/>
      <c r="K48" s="237"/>
      <c r="L48" s="222"/>
      <c r="M48" s="352"/>
      <c r="N48" s="227"/>
    </row>
    <row r="49" spans="1:14">
      <c r="A49" s="108"/>
      <c r="B49" s="43"/>
      <c r="C49" s="371"/>
      <c r="D49" s="371"/>
      <c r="E49" s="371"/>
      <c r="F49" s="371"/>
      <c r="G49" s="371"/>
      <c r="H49" s="371"/>
      <c r="I49" s="371"/>
      <c r="J49" s="266"/>
      <c r="K49" s="347"/>
      <c r="L49" s="367"/>
      <c r="M49" s="352"/>
      <c r="N49" s="227"/>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A52" s="108"/>
      <c r="B52" s="43"/>
      <c r="C52" s="371"/>
      <c r="D52" s="371"/>
      <c r="E52" s="371"/>
      <c r="F52" s="371"/>
      <c r="G52" s="371"/>
      <c r="H52" s="371"/>
      <c r="I52" s="371"/>
      <c r="J52" s="266"/>
      <c r="K52" s="347"/>
      <c r="L52" s="367"/>
      <c r="M52" s="352"/>
      <c r="N52" s="227"/>
    </row>
    <row r="53" spans="1:14">
      <c r="A53" s="108"/>
      <c r="B53" s="43"/>
      <c r="C53" s="371"/>
      <c r="D53" s="371"/>
      <c r="E53" s="371"/>
      <c r="F53" s="371"/>
      <c r="G53" s="371"/>
      <c r="H53" s="371"/>
      <c r="I53" s="371"/>
      <c r="J53" s="266"/>
      <c r="K53" s="347"/>
      <c r="L53" s="367"/>
      <c r="M53" s="352"/>
      <c r="N53" s="227"/>
    </row>
    <row r="54" spans="1:14">
      <c r="A54" s="108"/>
      <c r="B54" s="43"/>
      <c r="C54" s="371"/>
      <c r="D54" s="371"/>
      <c r="E54" s="371"/>
      <c r="F54" s="371"/>
      <c r="G54" s="371"/>
      <c r="H54" s="371"/>
      <c r="I54" s="371"/>
      <c r="J54" s="266"/>
      <c r="K54" s="347"/>
      <c r="L54" s="367"/>
      <c r="M54" s="352"/>
      <c r="N54" s="227"/>
    </row>
    <row r="55" spans="1:14" ht="15.75" thickBot="1">
      <c r="B55" s="43"/>
      <c r="C55" s="265"/>
      <c r="D55" s="265"/>
      <c r="E55" s="265"/>
      <c r="F55" s="265"/>
      <c r="G55" s="265"/>
      <c r="H55" s="265"/>
      <c r="I55" s="265"/>
      <c r="J55" s="381"/>
      <c r="K55" s="124"/>
      <c r="L55" s="280"/>
      <c r="M55" s="352"/>
      <c r="N55" s="227"/>
    </row>
    <row r="56" spans="1:14" ht="15.75" thickBot="1">
      <c r="B56" s="759" t="s">
        <v>2072</v>
      </c>
      <c r="C56" s="760"/>
      <c r="D56" s="760"/>
      <c r="E56" s="760"/>
      <c r="F56" s="760"/>
      <c r="G56" s="760"/>
      <c r="H56" s="760"/>
      <c r="I56" s="760"/>
      <c r="J56" s="760"/>
      <c r="K56" s="760"/>
      <c r="L56" s="760"/>
      <c r="M56" s="761"/>
      <c r="N56" s="344"/>
    </row>
    <row r="57" spans="1:14">
      <c r="B57" s="33"/>
      <c r="C57" s="34"/>
      <c r="D57" s="34"/>
      <c r="E57" s="34"/>
      <c r="F57" s="34"/>
      <c r="G57" s="34"/>
      <c r="H57" s="34"/>
      <c r="I57" s="34"/>
      <c r="J57" s="34"/>
      <c r="K57" s="34"/>
      <c r="L57" s="34"/>
      <c r="M57" s="34"/>
      <c r="N57" s="35"/>
    </row>
    <row r="58" spans="1:14">
      <c r="B58" s="64" t="s">
        <v>2075</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268" t="s">
        <v>2076</v>
      </c>
      <c r="C60" s="269"/>
      <c r="D60" s="269"/>
      <c r="E60" s="269"/>
      <c r="F60" s="269"/>
      <c r="G60" s="269"/>
      <c r="H60" s="73" t="s">
        <v>2065</v>
      </c>
      <c r="I60" s="74" t="s">
        <v>2077</v>
      </c>
      <c r="J60" s="75" t="s">
        <v>2106</v>
      </c>
      <c r="K60" s="73" t="s">
        <v>2107</v>
      </c>
      <c r="L60" s="762" t="s">
        <v>2080</v>
      </c>
      <c r="M60" s="735"/>
      <c r="N60" s="76" t="s">
        <v>2071</v>
      </c>
    </row>
    <row r="61" spans="1:14">
      <c r="A61" t="s">
        <v>2008</v>
      </c>
      <c r="B61" s="46" t="str">
        <f>VLOOKUP(A61,TRANSPORTE!A3:D117,3,FALSE)</f>
        <v xml:space="preserve">Transporte de estructuras metálicas </v>
      </c>
      <c r="C61" s="272"/>
      <c r="D61" s="272"/>
      <c r="E61" s="272"/>
      <c r="F61" s="272"/>
      <c r="G61" s="272"/>
      <c r="H61" s="266" t="s">
        <v>2253</v>
      </c>
      <c r="I61" s="234">
        <v>1</v>
      </c>
      <c r="J61" s="241">
        <v>1</v>
      </c>
      <c r="K61" s="234">
        <f>I61*J61</f>
        <v>1</v>
      </c>
      <c r="L61" s="763">
        <f>VLOOKUP(A61,TRANSPORTE!A3:D117,4,FALSE)</f>
        <v>0.46368463287847672</v>
      </c>
      <c r="M61" s="764"/>
      <c r="N61" s="242">
        <f>K61*L61</f>
        <v>0.46368463287847672</v>
      </c>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66"/>
      <c r="I64" s="234"/>
      <c r="J64" s="241"/>
      <c r="K64" s="234"/>
      <c r="L64" s="763"/>
      <c r="M64" s="764"/>
      <c r="N64" s="242"/>
    </row>
    <row r="65" spans="1:15">
      <c r="B65" s="46"/>
      <c r="C65" s="47"/>
      <c r="D65" s="47"/>
      <c r="E65" s="47"/>
      <c r="F65" s="47"/>
      <c r="G65" s="47"/>
      <c r="H65" s="243"/>
      <c r="I65" s="234"/>
      <c r="J65" s="234"/>
      <c r="K65" s="234"/>
      <c r="L65" s="244"/>
      <c r="M65" s="245"/>
      <c r="N65" s="246"/>
    </row>
    <row r="66" spans="1:15" ht="15.75" thickBot="1">
      <c r="B66" s="264"/>
      <c r="C66" s="265"/>
      <c r="D66" s="265"/>
      <c r="E66" s="265"/>
      <c r="F66" s="265"/>
      <c r="G66" s="265"/>
      <c r="H66" s="48"/>
      <c r="I66" s="124"/>
      <c r="J66" s="124"/>
      <c r="K66" s="124"/>
      <c r="L66" s="748"/>
      <c r="M66" s="749"/>
      <c r="N66" s="125"/>
    </row>
    <row r="67" spans="1:15" ht="15.75" thickBot="1">
      <c r="B67" s="765" t="s">
        <v>2072</v>
      </c>
      <c r="C67" s="766"/>
      <c r="D67" s="766"/>
      <c r="E67" s="766"/>
      <c r="F67" s="766"/>
      <c r="G67" s="766"/>
      <c r="H67" s="766"/>
      <c r="I67" s="766"/>
      <c r="J67" s="766"/>
      <c r="K67" s="766"/>
      <c r="L67" s="766"/>
      <c r="M67" s="767"/>
      <c r="N67" s="104">
        <f>N61+N62+N63+N64+N65</f>
        <v>0.46368463287847672</v>
      </c>
    </row>
    <row r="68" spans="1:15">
      <c r="B68" s="33"/>
      <c r="C68" s="34"/>
      <c r="D68" s="34"/>
      <c r="E68" s="34"/>
      <c r="F68" s="34"/>
      <c r="G68" s="34"/>
      <c r="H68" s="34"/>
      <c r="I68" s="34"/>
      <c r="J68" s="34"/>
      <c r="K68" s="34"/>
      <c r="L68" s="34"/>
      <c r="M68" s="34"/>
      <c r="N68" s="35"/>
    </row>
    <row r="69" spans="1:15">
      <c r="B69" s="64" t="s">
        <v>2081</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785" t="s">
        <v>2108</v>
      </c>
      <c r="C71" s="786"/>
      <c r="D71" s="786"/>
      <c r="E71" s="786"/>
      <c r="F71" s="786"/>
      <c r="G71" s="786"/>
      <c r="H71" s="786"/>
      <c r="I71" s="73" t="s">
        <v>2082</v>
      </c>
      <c r="J71" s="75" t="s">
        <v>2109</v>
      </c>
      <c r="K71" s="74" t="s">
        <v>2084</v>
      </c>
      <c r="L71" s="787" t="s">
        <v>2070</v>
      </c>
      <c r="M71" s="788"/>
      <c r="N71" s="98" t="s">
        <v>2071</v>
      </c>
    </row>
    <row r="72" spans="1:15">
      <c r="A72" s="141"/>
      <c r="B72" s="49"/>
      <c r="C72" s="47"/>
      <c r="D72" s="47"/>
      <c r="E72" s="47"/>
      <c r="F72" s="47"/>
      <c r="G72" s="47"/>
      <c r="H72" s="47"/>
      <c r="I72" s="247"/>
      <c r="J72" s="248"/>
      <c r="K72" s="249"/>
      <c r="L72" s="50"/>
      <c r="M72" s="380"/>
      <c r="N72" s="345"/>
      <c r="O72" s="106"/>
    </row>
    <row r="73" spans="1:15">
      <c r="A73" s="141"/>
      <c r="B73" s="49"/>
      <c r="C73" s="47"/>
      <c r="D73" s="47"/>
      <c r="E73" s="47"/>
      <c r="F73" s="47"/>
      <c r="G73" s="47"/>
      <c r="H73" s="47"/>
      <c r="I73" s="247"/>
      <c r="J73" s="248"/>
      <c r="K73" s="249"/>
      <c r="L73" s="50"/>
      <c r="M73" s="380"/>
      <c r="N73" s="345"/>
    </row>
    <row r="74" spans="1:15">
      <c r="B74" s="49"/>
      <c r="C74" s="47"/>
      <c r="D74" s="47"/>
      <c r="E74" s="47"/>
      <c r="F74" s="47"/>
      <c r="G74" s="47"/>
      <c r="H74" s="47"/>
      <c r="I74" s="247"/>
      <c r="J74" s="248"/>
      <c r="K74" s="249"/>
      <c r="L74" s="50"/>
      <c r="M74" s="378"/>
      <c r="N74" s="345"/>
    </row>
    <row r="75" spans="1:15">
      <c r="B75" s="49"/>
      <c r="C75" s="47"/>
      <c r="D75" s="47"/>
      <c r="E75" s="47"/>
      <c r="F75" s="47"/>
      <c r="G75" s="47"/>
      <c r="H75" s="47"/>
      <c r="I75" s="234"/>
      <c r="J75" s="252"/>
      <c r="K75" s="253"/>
      <c r="L75" s="273"/>
      <c r="M75" s="255"/>
      <c r="N75" s="251"/>
    </row>
    <row r="76" spans="1:15">
      <c r="B76" s="49"/>
      <c r="C76" s="47"/>
      <c r="D76" s="47"/>
      <c r="E76" s="47"/>
      <c r="F76" s="47"/>
      <c r="G76" s="47"/>
      <c r="H76" s="47"/>
      <c r="I76" s="234"/>
      <c r="J76" s="252"/>
      <c r="K76" s="253"/>
      <c r="L76" s="273"/>
      <c r="M76" s="255"/>
      <c r="N76" s="251"/>
    </row>
    <row r="77" spans="1:15" ht="15.75" thickBot="1">
      <c r="B77" s="746"/>
      <c r="C77" s="747"/>
      <c r="D77" s="747"/>
      <c r="E77" s="747"/>
      <c r="F77" s="747"/>
      <c r="G77" s="747"/>
      <c r="H77" s="747"/>
      <c r="I77" s="124"/>
      <c r="J77" s="124"/>
      <c r="K77" s="124"/>
      <c r="L77" s="847"/>
      <c r="M77" s="847"/>
      <c r="N77" s="125"/>
    </row>
    <row r="78" spans="1:15" ht="15.75" thickBot="1">
      <c r="B78" s="765" t="s">
        <v>2072</v>
      </c>
      <c r="C78" s="766"/>
      <c r="D78" s="766"/>
      <c r="E78" s="766"/>
      <c r="F78" s="766"/>
      <c r="G78" s="766"/>
      <c r="H78" s="766"/>
      <c r="I78" s="766"/>
      <c r="J78" s="766"/>
      <c r="K78" s="766"/>
      <c r="L78" s="766"/>
      <c r="M78" s="767"/>
      <c r="N78" s="401"/>
    </row>
    <row r="79" spans="1:15" ht="15.75" thickBot="1">
      <c r="B79" s="33"/>
      <c r="C79" s="34"/>
      <c r="D79" s="34"/>
      <c r="E79" s="34"/>
      <c r="F79" s="34"/>
      <c r="G79" s="34"/>
      <c r="H79" s="34"/>
      <c r="I79" s="34"/>
      <c r="J79" s="34"/>
      <c r="K79" s="34"/>
      <c r="L79" s="34"/>
      <c r="M79" s="34"/>
      <c r="N79" s="35"/>
    </row>
    <row r="80" spans="1:15" ht="15.75" thickBot="1">
      <c r="B80" s="759" t="s">
        <v>2085</v>
      </c>
      <c r="C80" s="760"/>
      <c r="D80" s="760"/>
      <c r="E80" s="760"/>
      <c r="F80" s="760"/>
      <c r="G80" s="760"/>
      <c r="H80" s="760"/>
      <c r="I80" s="760"/>
      <c r="J80" s="760"/>
      <c r="K80" s="760"/>
      <c r="L80" s="760"/>
      <c r="M80" s="761"/>
      <c r="N80" s="99">
        <f>N43+N56+N67+N78</f>
        <v>0.46368463287847672</v>
      </c>
    </row>
    <row r="81" spans="1:14">
      <c r="B81" s="33"/>
      <c r="C81" s="34"/>
      <c r="D81" s="34"/>
      <c r="E81" s="34"/>
      <c r="F81" s="34"/>
      <c r="G81" s="34"/>
      <c r="H81" s="34"/>
      <c r="I81" s="34"/>
      <c r="J81" s="34"/>
      <c r="K81" s="34"/>
      <c r="L81" s="34"/>
      <c r="M81" s="34"/>
      <c r="N81" s="35"/>
    </row>
    <row r="82" spans="1:14">
      <c r="B82" s="64" t="s">
        <v>2086</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750" t="s">
        <v>2110</v>
      </c>
      <c r="C84" s="751"/>
      <c r="D84" s="751"/>
      <c r="E84" s="751"/>
      <c r="F84" s="751"/>
      <c r="G84" s="751"/>
      <c r="H84" s="751"/>
      <c r="I84" s="269"/>
      <c r="J84" s="289"/>
      <c r="K84" s="257" t="s">
        <v>2087</v>
      </c>
      <c r="L84" s="789" t="s">
        <v>2088</v>
      </c>
      <c r="M84" s="790"/>
      <c r="N84" s="258"/>
    </row>
    <row r="85" spans="1:14">
      <c r="B85" s="791" t="s">
        <v>2111</v>
      </c>
      <c r="C85" s="792"/>
      <c r="D85" s="792"/>
      <c r="E85" s="792"/>
      <c r="F85" s="792"/>
      <c r="G85" s="792"/>
      <c r="H85" s="792"/>
      <c r="I85" s="87"/>
      <c r="J85" s="88"/>
      <c r="K85" s="259">
        <v>0.2</v>
      </c>
      <c r="L85" s="793">
        <f>N80*K85</f>
        <v>9.273692657569535E-2</v>
      </c>
      <c r="M85" s="794"/>
      <c r="N85" s="51"/>
    </row>
    <row r="86" spans="1:14">
      <c r="B86" s="89" t="s">
        <v>2090</v>
      </c>
      <c r="C86" s="90"/>
      <c r="D86" s="90"/>
      <c r="E86" s="90"/>
      <c r="F86" s="90"/>
      <c r="G86" s="90"/>
      <c r="H86" s="90"/>
      <c r="I86" s="87"/>
      <c r="J86" s="88"/>
      <c r="K86" s="259">
        <v>0.05</v>
      </c>
      <c r="L86" s="793">
        <f>N80*K86</f>
        <v>2.3184231643923837E-2</v>
      </c>
      <c r="M86" s="794"/>
      <c r="N86" s="51"/>
    </row>
    <row r="87" spans="1:14" ht="15.75" thickBot="1">
      <c r="B87" s="91" t="s">
        <v>2091</v>
      </c>
      <c r="C87" s="92"/>
      <c r="D87" s="92"/>
      <c r="E87" s="92"/>
      <c r="F87" s="92"/>
      <c r="G87" s="92"/>
      <c r="H87" s="92"/>
      <c r="I87" s="93"/>
      <c r="J87" s="94"/>
      <c r="K87" s="260">
        <v>0.05</v>
      </c>
      <c r="L87" s="795">
        <f>N80*K87</f>
        <v>2.3184231643923837E-2</v>
      </c>
      <c r="M87" s="796"/>
      <c r="N87" s="51"/>
    </row>
    <row r="88" spans="1:14" ht="15.75" thickBot="1">
      <c r="B88" s="759" t="s">
        <v>2072</v>
      </c>
      <c r="C88" s="760"/>
      <c r="D88" s="760"/>
      <c r="E88" s="760"/>
      <c r="F88" s="760"/>
      <c r="G88" s="760"/>
      <c r="H88" s="760"/>
      <c r="I88" s="760"/>
      <c r="J88" s="760"/>
      <c r="K88" s="760"/>
      <c r="L88" s="760"/>
      <c r="M88" s="761"/>
      <c r="N88" s="52">
        <f>L85+L86+L87</f>
        <v>0.13910538986354301</v>
      </c>
    </row>
    <row r="89" spans="1:14" ht="15.75" thickBot="1">
      <c r="B89" s="33"/>
      <c r="C89" s="34"/>
      <c r="D89" s="34"/>
      <c r="E89" s="34"/>
      <c r="F89" s="34"/>
      <c r="G89" s="34"/>
      <c r="H89" s="34"/>
      <c r="I89" s="34"/>
      <c r="J89" s="34"/>
      <c r="K89" s="34"/>
      <c r="L89" s="34"/>
      <c r="M89" s="34"/>
      <c r="N89" s="35"/>
    </row>
    <row r="90" spans="1:14" ht="15.75" thickBot="1">
      <c r="A90" t="s">
        <v>2114</v>
      </c>
      <c r="B90" s="759" t="s">
        <v>2113</v>
      </c>
      <c r="C90" s="760"/>
      <c r="D90" s="760"/>
      <c r="E90" s="760"/>
      <c r="F90" s="760"/>
      <c r="G90" s="760"/>
      <c r="H90" s="760"/>
      <c r="I90" s="760"/>
      <c r="J90" s="760"/>
      <c r="K90" s="760"/>
      <c r="L90" s="760"/>
      <c r="M90" s="761"/>
      <c r="N90" s="52">
        <f>N80+N88</f>
        <v>0.60279002274201976</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2093</v>
      </c>
      <c r="F95" s="53"/>
      <c r="G95" s="53"/>
      <c r="H95" s="53"/>
      <c r="I95" s="53"/>
      <c r="J95" s="53"/>
      <c r="K95" s="12"/>
      <c r="L95" s="12"/>
      <c r="M95" s="12"/>
      <c r="N95" s="17"/>
    </row>
    <row r="96" spans="1:14">
      <c r="B96" s="16"/>
      <c r="C96" s="12"/>
      <c r="D96" s="12"/>
      <c r="E96" s="12" t="s">
        <v>2094</v>
      </c>
      <c r="F96" s="12"/>
      <c r="G96" s="12"/>
      <c r="H96" s="12"/>
      <c r="I96" s="12"/>
      <c r="J96" s="12"/>
      <c r="K96" s="12"/>
      <c r="L96" s="12"/>
      <c r="M96" s="12"/>
      <c r="N96" s="17"/>
    </row>
    <row r="97" spans="2:14">
      <c r="B97" s="16"/>
      <c r="C97" s="12"/>
      <c r="D97" s="12"/>
      <c r="E97" s="12" t="s">
        <v>2095</v>
      </c>
      <c r="F97" s="12"/>
      <c r="G97" s="12"/>
      <c r="H97" s="12"/>
      <c r="I97" s="12"/>
      <c r="J97" s="12"/>
      <c r="K97" s="12"/>
      <c r="L97" s="12"/>
      <c r="M97" s="12"/>
      <c r="N97" s="17"/>
    </row>
    <row r="98" spans="2:14">
      <c r="B98" s="16"/>
      <c r="C98" s="12"/>
      <c r="D98" s="12"/>
      <c r="E98" s="12" t="s">
        <v>2096</v>
      </c>
      <c r="F98" s="12"/>
      <c r="G98" s="12"/>
      <c r="H98" s="12"/>
      <c r="I98" s="12"/>
      <c r="J98" s="12"/>
      <c r="K98" s="12"/>
      <c r="L98" s="12"/>
      <c r="M98" s="12"/>
      <c r="N98" s="17"/>
    </row>
    <row r="99" spans="2:14" ht="15.75" thickBot="1">
      <c r="B99" s="16"/>
      <c r="C99" s="12"/>
      <c r="D99" s="12"/>
      <c r="E99" s="12"/>
      <c r="F99" s="12" t="s">
        <v>7</v>
      </c>
      <c r="G99" s="12"/>
      <c r="H99" s="12"/>
      <c r="I99" s="12"/>
      <c r="J99" s="12"/>
      <c r="K99" s="12"/>
      <c r="L99" s="12"/>
      <c r="M99" s="12"/>
      <c r="N99" s="17"/>
    </row>
    <row r="100" spans="2:14">
      <c r="B100" s="203" t="s">
        <v>2097</v>
      </c>
      <c r="C100" s="204"/>
      <c r="D100" s="204"/>
      <c r="E100" s="204"/>
      <c r="F100" s="204"/>
      <c r="G100" s="204"/>
      <c r="H100" s="204"/>
      <c r="I100" s="204"/>
      <c r="J100" s="204"/>
      <c r="K100" s="204"/>
      <c r="L100" s="204"/>
      <c r="M100" s="204"/>
      <c r="N100" s="205"/>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c r="B103" s="206"/>
      <c r="C103" s="207"/>
      <c r="D103" s="207"/>
      <c r="E103" s="207"/>
      <c r="F103" s="207"/>
      <c r="G103" s="207"/>
      <c r="H103" s="207"/>
      <c r="I103" s="207"/>
      <c r="J103" s="207"/>
      <c r="K103" s="207"/>
      <c r="L103" s="207"/>
      <c r="M103" s="207"/>
      <c r="N103" s="208"/>
    </row>
    <row r="104" spans="2:14" ht="15.75" thickBot="1">
      <c r="B104" s="209"/>
      <c r="C104" s="210"/>
      <c r="D104" s="210"/>
      <c r="E104" s="210"/>
      <c r="F104" s="210"/>
      <c r="G104" s="210"/>
      <c r="H104" s="210"/>
      <c r="I104" s="210"/>
      <c r="J104" s="210"/>
      <c r="K104" s="210"/>
      <c r="L104" s="210"/>
      <c r="M104" s="210"/>
      <c r="N104" s="211"/>
    </row>
    <row r="105" spans="2:14">
      <c r="B105" s="212"/>
      <c r="C105" s="213"/>
      <c r="D105" s="213"/>
      <c r="E105" s="213"/>
      <c r="F105" s="213"/>
      <c r="G105" s="213"/>
      <c r="H105" s="213"/>
      <c r="I105" s="213"/>
      <c r="J105" s="213"/>
      <c r="K105" s="213"/>
      <c r="L105" s="213"/>
      <c r="M105" s="213"/>
      <c r="N105" s="214"/>
    </row>
    <row r="106" spans="2:14">
      <c r="B106" s="198" t="s">
        <v>2098</v>
      </c>
      <c r="C106" s="31"/>
      <c r="D106" s="31"/>
      <c r="E106" s="31"/>
      <c r="F106" s="31"/>
      <c r="G106" s="31"/>
      <c r="H106" s="31"/>
      <c r="I106" s="31"/>
      <c r="J106" s="31"/>
      <c r="K106" s="31"/>
      <c r="L106" s="31"/>
      <c r="M106" s="31"/>
      <c r="N106" s="32"/>
    </row>
    <row r="107" spans="2:14" ht="15" customHeight="1">
      <c r="B107" s="797" t="s">
        <v>2099</v>
      </c>
      <c r="C107" s="798"/>
      <c r="D107" s="798"/>
      <c r="E107" s="798"/>
      <c r="F107" s="798"/>
      <c r="G107" s="798"/>
      <c r="H107" s="798"/>
      <c r="I107" s="798"/>
      <c r="J107" s="798"/>
      <c r="K107" s="798"/>
      <c r="L107" s="798"/>
      <c r="M107" s="798"/>
      <c r="N107" s="799"/>
    </row>
    <row r="108" spans="2:14" ht="15" customHeight="1">
      <c r="B108" s="797"/>
      <c r="C108" s="798"/>
      <c r="D108" s="798"/>
      <c r="E108" s="798"/>
      <c r="F108" s="798"/>
      <c r="G108" s="798"/>
      <c r="H108" s="798"/>
      <c r="I108" s="798"/>
      <c r="J108" s="798"/>
      <c r="K108" s="798"/>
      <c r="L108" s="798"/>
      <c r="M108" s="798"/>
      <c r="N108" s="799"/>
    </row>
    <row r="109" spans="2:14" ht="30" customHeight="1">
      <c r="B109" s="800" t="s">
        <v>2100</v>
      </c>
      <c r="C109" s="801"/>
      <c r="D109" s="801"/>
      <c r="E109" s="801"/>
      <c r="F109" s="801"/>
      <c r="G109" s="801"/>
      <c r="H109" s="801"/>
      <c r="I109" s="801"/>
      <c r="J109" s="801"/>
      <c r="K109" s="801"/>
      <c r="L109" s="801"/>
      <c r="M109" s="801"/>
      <c r="N109" s="802"/>
    </row>
    <row r="110" spans="2:14">
      <c r="B110" s="800"/>
      <c r="C110" s="801"/>
      <c r="D110" s="801"/>
      <c r="E110" s="801"/>
      <c r="F110" s="801"/>
      <c r="G110" s="801"/>
      <c r="H110" s="801"/>
      <c r="I110" s="801"/>
      <c r="J110" s="801"/>
      <c r="K110" s="801"/>
      <c r="L110" s="801"/>
      <c r="M110" s="801"/>
      <c r="N110" s="802"/>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286"/>
      <c r="C113" s="287"/>
      <c r="D113" s="287"/>
      <c r="E113" s="287"/>
      <c r="F113" s="287"/>
      <c r="G113" s="287"/>
      <c r="H113" s="287"/>
      <c r="I113" s="287"/>
      <c r="J113" s="287"/>
      <c r="K113" s="287"/>
      <c r="L113" s="287"/>
      <c r="M113" s="287"/>
      <c r="N113" s="288"/>
    </row>
    <row r="114" spans="2:14">
      <c r="B114" s="198"/>
      <c r="C114" s="31"/>
      <c r="D114" s="31"/>
      <c r="E114" s="31"/>
      <c r="F114" s="31"/>
      <c r="G114" s="31"/>
      <c r="H114" s="31"/>
      <c r="I114" s="31"/>
      <c r="J114" s="31"/>
      <c r="K114" s="31"/>
      <c r="L114" s="31"/>
      <c r="M114" s="31"/>
      <c r="N114" s="32"/>
    </row>
    <row r="115" spans="2:14">
      <c r="B115" s="16"/>
      <c r="C115" s="12"/>
      <c r="D115" s="12"/>
      <c r="E115" s="12" t="s">
        <v>2093</v>
      </c>
      <c r="F115" s="53"/>
      <c r="G115" s="53"/>
      <c r="H115" s="12"/>
      <c r="I115" s="12"/>
      <c r="J115" s="12"/>
      <c r="K115" s="12"/>
      <c r="L115" s="12"/>
      <c r="M115" s="12"/>
      <c r="N115" s="17"/>
    </row>
    <row r="116" spans="2:14">
      <c r="B116" s="16"/>
      <c r="C116" s="12"/>
      <c r="D116" s="12"/>
      <c r="E116" s="54" t="s">
        <v>2094</v>
      </c>
      <c r="F116" s="12"/>
      <c r="G116" s="12"/>
      <c r="H116" s="54"/>
      <c r="I116" s="54"/>
      <c r="J116" s="54"/>
      <c r="K116" s="12"/>
      <c r="L116" s="12"/>
      <c r="M116" s="12"/>
      <c r="N116" s="17"/>
    </row>
    <row r="117" spans="2:14">
      <c r="B117" s="16"/>
      <c r="C117" s="12"/>
      <c r="D117" s="12"/>
      <c r="E117" s="55" t="s">
        <v>2101</v>
      </c>
      <c r="F117" s="12"/>
      <c r="G117" s="12"/>
      <c r="H117" s="55"/>
      <c r="I117" s="55"/>
      <c r="J117" s="55"/>
      <c r="K117" s="12"/>
      <c r="L117" s="12"/>
      <c r="M117" s="12"/>
      <c r="N117" s="17"/>
    </row>
    <row r="118" spans="2:14">
      <c r="B118" s="56"/>
      <c r="C118" s="31"/>
      <c r="D118" s="31"/>
      <c r="E118" s="12" t="s">
        <v>2096</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2102</v>
      </c>
      <c r="C120" s="55"/>
      <c r="D120" s="55"/>
      <c r="E120" s="12"/>
      <c r="F120" s="12"/>
      <c r="G120" s="12"/>
      <c r="H120" s="12"/>
      <c r="I120" s="12"/>
      <c r="J120" s="736"/>
      <c r="K120" s="736"/>
      <c r="L120" s="736"/>
      <c r="M120" s="736"/>
      <c r="N120" s="737"/>
    </row>
    <row r="121" spans="2:14" ht="15.75" thickBot="1">
      <c r="B121" s="216" t="s">
        <v>2103</v>
      </c>
      <c r="C121" s="343"/>
      <c r="D121" s="343"/>
      <c r="E121" s="57"/>
      <c r="F121" s="57"/>
      <c r="G121" s="57"/>
      <c r="H121" s="57"/>
      <c r="I121" s="57"/>
      <c r="J121" s="738"/>
      <c r="K121" s="738"/>
      <c r="L121" s="738"/>
      <c r="M121" s="738"/>
      <c r="N121" s="739"/>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topLeftCell="A73" zoomScale="75" zoomScaleNormal="75" workbookViewId="0">
      <selection activeCell="A93" sqref="A93"/>
    </sheetView>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485</v>
      </c>
      <c r="C31" s="81" t="s">
        <v>2261</v>
      </c>
      <c r="D31" s="82"/>
      <c r="E31" s="82"/>
      <c r="F31" s="82"/>
      <c r="G31" s="82"/>
      <c r="H31" s="82"/>
      <c r="I31" s="82"/>
      <c r="J31" s="82"/>
      <c r="K31" s="394"/>
      <c r="L31" s="261" t="s">
        <v>128</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863</v>
      </c>
      <c r="B36" s="772" t="str">
        <f>VLOOKUP(A36,EQUIPOS!A6:D154,3,FALSE)</f>
        <v>Diferencial de 3 ton</v>
      </c>
      <c r="C36" s="773"/>
      <c r="D36" s="773"/>
      <c r="E36" s="773"/>
      <c r="F36" s="773"/>
      <c r="G36" s="773"/>
      <c r="H36" s="774"/>
      <c r="I36" s="222"/>
      <c r="J36" s="223"/>
      <c r="K36" s="224">
        <f>VLOOKUP(A36,EQUIPOS!A6:D163,4,FALSE)</f>
        <v>5240.3308844614085</v>
      </c>
      <c r="L36" s="225"/>
      <c r="M36" s="291">
        <v>40</v>
      </c>
      <c r="N36" s="227">
        <f t="shared" ref="N36:N41" si="0">K36/M36</f>
        <v>131.00827211153521</v>
      </c>
    </row>
    <row r="37" spans="1:14">
      <c r="A37" s="113" t="s">
        <v>873</v>
      </c>
      <c r="B37" s="772" t="str">
        <f>VLOOKUP(A37,EQUIPOS!A7:D154,3,FALSE)</f>
        <v xml:space="preserve">Equipo de oxicorte, Capacidad de corte: hasta 6´´ (152mm) </v>
      </c>
      <c r="C37" s="773"/>
      <c r="D37" s="773"/>
      <c r="E37" s="773"/>
      <c r="F37" s="773"/>
      <c r="G37" s="773"/>
      <c r="H37" s="774"/>
      <c r="I37" s="367"/>
      <c r="J37" s="368"/>
      <c r="K37" s="224">
        <f>VLOOKUP(A37,EQUIPOS!A7:D164,4,FALSE)</f>
        <v>11022.784227943232</v>
      </c>
      <c r="L37" s="290"/>
      <c r="M37" s="291">
        <v>400</v>
      </c>
      <c r="N37" s="227">
        <f t="shared" si="0"/>
        <v>27.556960569858077</v>
      </c>
    </row>
    <row r="38" spans="1:14">
      <c r="A38" s="113" t="s">
        <v>887</v>
      </c>
      <c r="B38" s="772" t="str">
        <f>VLOOKUP(A38,EQUIPOS!A8:D154,3,FALSE)</f>
        <v xml:space="preserve">Equipo de soldadura 250 AMP
</v>
      </c>
      <c r="C38" s="773"/>
      <c r="D38" s="773"/>
      <c r="E38" s="773"/>
      <c r="F38" s="773"/>
      <c r="G38" s="773"/>
      <c r="H38" s="774"/>
      <c r="I38" s="367"/>
      <c r="J38" s="368"/>
      <c r="K38" s="224">
        <f>VLOOKUP(A38,EQUIPOS!A8:D165,4,FALSE)</f>
        <v>9816.3554156198206</v>
      </c>
      <c r="L38" s="290"/>
      <c r="M38" s="291">
        <v>400</v>
      </c>
      <c r="N38" s="227">
        <f t="shared" si="0"/>
        <v>24.540888539049551</v>
      </c>
    </row>
    <row r="39" spans="1:14">
      <c r="A39" s="113" t="s">
        <v>889</v>
      </c>
      <c r="B39" s="772" t="str">
        <f>VLOOKUP(A39,EQUIPOS!A9:D154,3,FALSE)</f>
        <v>Equipo de soldadura 400</v>
      </c>
      <c r="C39" s="773"/>
      <c r="D39" s="773"/>
      <c r="E39" s="773"/>
      <c r="F39" s="773"/>
      <c r="G39" s="773"/>
      <c r="H39" s="774"/>
      <c r="I39" s="367"/>
      <c r="J39" s="368"/>
      <c r="K39" s="224">
        <f>VLOOKUP(A39,EQUIPOS!A9:D166,4,FALSE)</f>
        <v>13816.643711056233</v>
      </c>
      <c r="L39" s="290"/>
      <c r="M39" s="291">
        <v>400</v>
      </c>
      <c r="N39" s="227">
        <f t="shared" si="0"/>
        <v>34.541609277640582</v>
      </c>
    </row>
    <row r="40" spans="1:14">
      <c r="A40" s="113" t="s">
        <v>891</v>
      </c>
      <c r="B40" s="772" t="str">
        <f>VLOOKUP(A40,EQUIPOS!A10:D154,3,FALSE)</f>
        <v>Equipo de soldadura 600</v>
      </c>
      <c r="C40" s="773"/>
      <c r="D40" s="773"/>
      <c r="E40" s="773"/>
      <c r="F40" s="773"/>
      <c r="G40" s="773"/>
      <c r="H40" s="774"/>
      <c r="I40" s="367"/>
      <c r="J40" s="368"/>
      <c r="K40" s="224">
        <f>VLOOKUP(A40,EQUIPOS!A10:D167,4,FALSE)</f>
        <v>15599.035988327614</v>
      </c>
      <c r="L40" s="290"/>
      <c r="M40" s="291">
        <v>400</v>
      </c>
      <c r="N40" s="227">
        <f t="shared" si="0"/>
        <v>38.997589970819035</v>
      </c>
    </row>
    <row r="41" spans="1:14">
      <c r="A41" s="113" t="s">
        <v>927</v>
      </c>
      <c r="B41" s="772" t="str">
        <f>VLOOKUP(A41,EQUIPOS!A11:D155,3,FALSE)</f>
        <v>Grúa 10 ton</v>
      </c>
      <c r="C41" s="773"/>
      <c r="D41" s="773"/>
      <c r="E41" s="773"/>
      <c r="F41" s="773"/>
      <c r="G41" s="773"/>
      <c r="H41" s="774"/>
      <c r="I41" s="367"/>
      <c r="J41" s="368"/>
      <c r="K41" s="224">
        <f>VLOOKUP(A41,EQUIPOS!A11:D168,4,FALSE)</f>
        <v>141493.84126808884</v>
      </c>
      <c r="L41" s="290"/>
      <c r="M41" s="291">
        <v>400</v>
      </c>
      <c r="N41" s="227">
        <f t="shared" si="0"/>
        <v>353.7346031702221</v>
      </c>
    </row>
    <row r="42" spans="1:14">
      <c r="B42" s="772"/>
      <c r="C42" s="773"/>
      <c r="D42" s="773"/>
      <c r="E42" s="773"/>
      <c r="F42" s="773"/>
      <c r="G42" s="773"/>
      <c r="H42" s="774"/>
      <c r="I42" s="36"/>
      <c r="J42" s="37"/>
      <c r="K42" s="224"/>
      <c r="L42" s="231"/>
      <c r="M42" s="291"/>
      <c r="N42" s="227"/>
    </row>
    <row r="43" spans="1:14">
      <c r="B43" s="275"/>
      <c r="C43" s="276"/>
      <c r="D43" s="276"/>
      <c r="E43" s="276"/>
      <c r="F43" s="278"/>
      <c r="G43" s="278"/>
      <c r="H43" s="123"/>
      <c r="I43" s="36"/>
      <c r="J43" s="37"/>
      <c r="K43" s="224"/>
      <c r="L43" s="231"/>
      <c r="M43" s="232"/>
      <c r="N43" s="228"/>
    </row>
    <row r="44" spans="1:14">
      <c r="B44" s="779" t="s">
        <v>2105</v>
      </c>
      <c r="C44" s="780"/>
      <c r="D44" s="780"/>
      <c r="E44" s="38"/>
      <c r="F44" s="39"/>
      <c r="G44" s="39"/>
      <c r="H44" s="40"/>
      <c r="I44" s="36"/>
      <c r="J44" s="37"/>
      <c r="K44" s="234"/>
      <c r="L44" s="231"/>
      <c r="M44" s="351">
        <v>0.05</v>
      </c>
      <c r="N44" s="295">
        <f>N81*M44</f>
        <v>104.76938637365021</v>
      </c>
    </row>
    <row r="45" spans="1:14" ht="15.75" thickBot="1">
      <c r="B45" s="772"/>
      <c r="C45" s="773"/>
      <c r="D45" s="773"/>
      <c r="E45" s="773"/>
      <c r="F45" s="773"/>
      <c r="G45" s="773"/>
      <c r="H45" s="774"/>
      <c r="I45" s="781"/>
      <c r="J45" s="782"/>
      <c r="K45" s="41"/>
      <c r="L45" s="783"/>
      <c r="M45" s="784"/>
      <c r="N45" s="105"/>
    </row>
    <row r="46" spans="1:14" ht="15.75" thickBot="1">
      <c r="B46" s="759" t="s">
        <v>2072</v>
      </c>
      <c r="C46" s="760"/>
      <c r="D46" s="760"/>
      <c r="E46" s="760"/>
      <c r="F46" s="760"/>
      <c r="G46" s="760"/>
      <c r="H46" s="760"/>
      <c r="I46" s="760"/>
      <c r="J46" s="760"/>
      <c r="K46" s="760"/>
      <c r="L46" s="760"/>
      <c r="M46" s="761"/>
      <c r="N46" s="344">
        <f>SUM(N36:N44)</f>
        <v>715.14931001277478</v>
      </c>
    </row>
    <row r="47" spans="1:14">
      <c r="B47" s="235"/>
      <c r="C47" s="34"/>
      <c r="D47" s="34"/>
      <c r="E47" s="34"/>
      <c r="F47" s="34"/>
      <c r="G47" s="34"/>
      <c r="H47" s="34"/>
      <c r="I47" s="34"/>
      <c r="J47" s="34"/>
      <c r="K47" s="34"/>
      <c r="L47" s="34"/>
      <c r="M47" s="34"/>
      <c r="N47" s="35"/>
    </row>
    <row r="48" spans="1:14">
      <c r="B48" s="64" t="s">
        <v>2073</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750" t="s">
        <v>2063</v>
      </c>
      <c r="C50" s="751"/>
      <c r="D50" s="751"/>
      <c r="E50" s="751"/>
      <c r="F50" s="751"/>
      <c r="G50" s="751"/>
      <c r="H50" s="751"/>
      <c r="I50" s="752"/>
      <c r="J50" s="270" t="s">
        <v>2065</v>
      </c>
      <c r="K50" s="85" t="s">
        <v>2066</v>
      </c>
      <c r="L50" s="753" t="s">
        <v>2074</v>
      </c>
      <c r="M50" s="752"/>
      <c r="N50" s="86" t="s">
        <v>2071</v>
      </c>
    </row>
    <row r="51" spans="1:14">
      <c r="A51" s="108" t="s">
        <v>1377</v>
      </c>
      <c r="B51" s="43" t="str">
        <f>VLOOKUP(A51,MATERIALES!A5:D373,3,FALSE)</f>
        <v>Fundente</v>
      </c>
      <c r="C51" s="236"/>
      <c r="D51" s="236"/>
      <c r="E51" s="236"/>
      <c r="F51" s="236"/>
      <c r="G51" s="236"/>
      <c r="H51" s="236"/>
      <c r="I51" s="236"/>
      <c r="J51" s="266" t="str">
        <f>VLOOKUP(A51,MATERIALES!A6:D643,2,FALSE)</f>
        <v>kg</v>
      </c>
      <c r="K51" s="237">
        <v>5.0000000000000001E-3</v>
      </c>
      <c r="L51" s="222"/>
      <c r="M51" s="352">
        <f>VLOOKUP(A51,MATERIALES!A5:D396,4,FALSE)</f>
        <v>38522.599936120409</v>
      </c>
      <c r="N51" s="227">
        <f>K51*M51</f>
        <v>192.61299968060206</v>
      </c>
    </row>
    <row r="52" spans="1:14">
      <c r="A52" s="108" t="s">
        <v>1379</v>
      </c>
      <c r="B52" s="43" t="str">
        <f>VLOOKUP(A52,MATERIALES!A6:D373,3,FALSE)</f>
        <v>Gas propano</v>
      </c>
      <c r="C52" s="371"/>
      <c r="D52" s="371"/>
      <c r="E52" s="371"/>
      <c r="F52" s="371"/>
      <c r="G52" s="371"/>
      <c r="H52" s="371"/>
      <c r="I52" s="371"/>
      <c r="J52" s="267" t="str">
        <f>VLOOKUP(A52,MATERIALES!A6:D644,2,FALSE)</f>
        <v>kg</v>
      </c>
      <c r="K52" s="347">
        <v>5.0000000000000001E-3</v>
      </c>
      <c r="L52" s="367"/>
      <c r="M52" s="352">
        <f>VLOOKUP(A52,MATERIALES!A6:D397,4,FALSE)</f>
        <v>3393.6713269339029</v>
      </c>
      <c r="N52" s="227">
        <f t="shared" ref="N52:N58" si="1">K52*M52</f>
        <v>16.968356634669515</v>
      </c>
    </row>
    <row r="53" spans="1:14">
      <c r="A53" s="108" t="s">
        <v>1595</v>
      </c>
      <c r="B53" s="43" t="str">
        <f>VLOOKUP(A53,MATERIALES!A6:D373,3,FALSE)</f>
        <v>Oxigeno industrial</v>
      </c>
      <c r="C53" s="371"/>
      <c r="D53" s="371"/>
      <c r="E53" s="371"/>
      <c r="F53" s="371"/>
      <c r="G53" s="371"/>
      <c r="H53" s="371"/>
      <c r="I53" s="371"/>
      <c r="J53" s="267" t="str">
        <f>VLOOKUP(A53,MATERIALES!A7:D645,2,FALSE)</f>
        <v>kg</v>
      </c>
      <c r="K53" s="347">
        <v>5.0000000000000001E-3</v>
      </c>
      <c r="L53" s="367"/>
      <c r="M53" s="352">
        <f>VLOOKUP(A53,MATERIALES!A6:D398,4,FALSE)</f>
        <v>12318.597338121088</v>
      </c>
      <c r="N53" s="227">
        <f t="shared" si="1"/>
        <v>61.592986690605443</v>
      </c>
    </row>
    <row r="54" spans="1:14">
      <c r="A54" s="108" t="s">
        <v>1696</v>
      </c>
      <c r="B54" s="43" t="str">
        <f>VLOOKUP(A54,MATERIALES!A6:D373,3,FALSE)</f>
        <v>Soldadura 7018</v>
      </c>
      <c r="C54" s="371"/>
      <c r="D54" s="371"/>
      <c r="E54" s="371"/>
      <c r="F54" s="371"/>
      <c r="G54" s="371"/>
      <c r="H54" s="371"/>
      <c r="I54" s="371"/>
      <c r="J54" s="267" t="str">
        <f>VLOOKUP(A54,MATERIALES!A8:D646,2,FALSE)</f>
        <v>kg</v>
      </c>
      <c r="K54" s="347">
        <v>0.01</v>
      </c>
      <c r="L54" s="367"/>
      <c r="M54" s="352">
        <f>VLOOKUP(A54,MATERIALES!A6:D399,4,FALSE)</f>
        <v>10023.227958216898</v>
      </c>
      <c r="N54" s="227">
        <f t="shared" si="1"/>
        <v>100.23227958216899</v>
      </c>
    </row>
    <row r="55" spans="1:14">
      <c r="A55" s="108" t="s">
        <v>1702</v>
      </c>
      <c r="B55" s="43" t="str">
        <f>VLOOKUP(A55,MATERIALES!A7:D373,3,FALSE)</f>
        <v>Soldadura L-70</v>
      </c>
      <c r="C55" s="371"/>
      <c r="D55" s="371"/>
      <c r="E55" s="371"/>
      <c r="F55" s="371"/>
      <c r="G55" s="371"/>
      <c r="H55" s="371"/>
      <c r="I55" s="371"/>
      <c r="J55" s="267" t="str">
        <f>VLOOKUP(A55,MATERIALES!A9:D647,2,FALSE)</f>
        <v>kg</v>
      </c>
      <c r="K55" s="347">
        <v>0.01</v>
      </c>
      <c r="L55" s="367"/>
      <c r="M55" s="352">
        <f>VLOOKUP(A55,MATERIALES!A7:D400,4,FALSE)</f>
        <v>17720.732954166979</v>
      </c>
      <c r="N55" s="227">
        <f t="shared" si="1"/>
        <v>177.20732954166979</v>
      </c>
    </row>
    <row r="56" spans="1:14">
      <c r="A56" s="108" t="s">
        <v>1623</v>
      </c>
      <c r="B56" s="43" t="str">
        <f>VLOOKUP(A56,MATERIALES!A8:D373,3,FALSE)</f>
        <v>Pintura anticorrosiva</v>
      </c>
      <c r="C56" s="371"/>
      <c r="D56" s="371"/>
      <c r="E56" s="371"/>
      <c r="F56" s="371"/>
      <c r="G56" s="371"/>
      <c r="H56" s="371"/>
      <c r="I56" s="371"/>
      <c r="J56" s="267" t="str">
        <f>VLOOKUP(A56,MATERIALES!A10:D648,2,FALSE)</f>
        <v>gal</v>
      </c>
      <c r="K56" s="382">
        <v>5.0000000000000001E-4</v>
      </c>
      <c r="L56" s="367"/>
      <c r="M56" s="352">
        <f>VLOOKUP(A56,MATERIALES!A8:D401,4,FALSE)</f>
        <v>50263.635339028828</v>
      </c>
      <c r="N56" s="227">
        <f t="shared" si="1"/>
        <v>25.131817669514415</v>
      </c>
    </row>
    <row r="57" spans="1:14">
      <c r="A57" s="108" t="s">
        <v>1621</v>
      </c>
      <c r="B57" s="43" t="str">
        <f>VLOOKUP(A57,MATERIALES!A9:D373,3,FALSE)</f>
        <v xml:space="preserve">Pintura acrílica, esmalte o similar </v>
      </c>
      <c r="C57" s="371"/>
      <c r="D57" s="371"/>
      <c r="E57" s="371"/>
      <c r="F57" s="371"/>
      <c r="G57" s="371"/>
      <c r="H57" s="371"/>
      <c r="I57" s="371"/>
      <c r="J57" s="267" t="str">
        <f>VLOOKUP(A57,MATERIALES!A11:D649,2,FALSE)</f>
        <v>gal</v>
      </c>
      <c r="K57" s="347">
        <v>1E-3</v>
      </c>
      <c r="L57" s="367"/>
      <c r="M57" s="352">
        <f>VLOOKUP(A57,MATERIALES!A9:D402,4,FALSE)</f>
        <v>84949.79151937658</v>
      </c>
      <c r="N57" s="227">
        <f t="shared" si="1"/>
        <v>84.949791519376589</v>
      </c>
    </row>
    <row r="58" spans="1:14" ht="15.75" thickBot="1">
      <c r="A58" t="s">
        <v>1310</v>
      </c>
      <c r="B58" s="43" t="str">
        <f>VLOOKUP(A58,MATERIALES!A10:D373,3,FALSE)</f>
        <v>Disolvente para pintura (TINNER)</v>
      </c>
      <c r="C58" s="265"/>
      <c r="D58" s="265"/>
      <c r="E58" s="265"/>
      <c r="F58" s="265"/>
      <c r="G58" s="265"/>
      <c r="H58" s="265"/>
      <c r="I58" s="265"/>
      <c r="J58" s="379" t="str">
        <f>VLOOKUP(A58,MATERIALES!A11:D650,2,FALSE)</f>
        <v>gal</v>
      </c>
      <c r="K58" s="124">
        <v>1E-3</v>
      </c>
      <c r="L58" s="280"/>
      <c r="M58" s="352">
        <f>VLOOKUP(A58,MATERIALES!A10:D403,4,FALSE)</f>
        <v>22043.521530463979</v>
      </c>
      <c r="N58" s="227">
        <f t="shared" si="1"/>
        <v>22.04352153046398</v>
      </c>
    </row>
    <row r="59" spans="1:14" ht="15.75" thickBot="1">
      <c r="B59" s="759" t="s">
        <v>2072</v>
      </c>
      <c r="C59" s="760"/>
      <c r="D59" s="760"/>
      <c r="E59" s="760"/>
      <c r="F59" s="760"/>
      <c r="G59" s="760"/>
      <c r="H59" s="760"/>
      <c r="I59" s="760"/>
      <c r="J59" s="760"/>
      <c r="K59" s="760"/>
      <c r="L59" s="760"/>
      <c r="M59" s="761"/>
      <c r="N59" s="344">
        <f>SUM(N51:N58)</f>
        <v>680.73908284907077</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8" t="s">
        <v>2076</v>
      </c>
      <c r="C63" s="269"/>
      <c r="D63" s="269"/>
      <c r="E63" s="269"/>
      <c r="F63" s="269"/>
      <c r="G63" s="269"/>
      <c r="H63" s="73" t="s">
        <v>2065</v>
      </c>
      <c r="I63" s="74" t="s">
        <v>2077</v>
      </c>
      <c r="J63" s="75" t="s">
        <v>2106</v>
      </c>
      <c r="K63" s="73" t="s">
        <v>2107</v>
      </c>
      <c r="L63" s="762" t="s">
        <v>2080</v>
      </c>
      <c r="M63" s="735"/>
      <c r="N63" s="76" t="s">
        <v>2071</v>
      </c>
    </row>
    <row r="64" spans="1:14">
      <c r="B64" s="46"/>
      <c r="C64" s="272"/>
      <c r="D64" s="272"/>
      <c r="E64" s="272"/>
      <c r="F64" s="272"/>
      <c r="G64" s="272"/>
      <c r="H64" s="266"/>
      <c r="I64" s="234"/>
      <c r="J64" s="241"/>
      <c r="K64" s="234"/>
      <c r="L64" s="763"/>
      <c r="M64" s="764"/>
      <c r="N64" s="242"/>
    </row>
    <row r="65" spans="1:15">
      <c r="B65" s="46"/>
      <c r="C65" s="47"/>
      <c r="D65" s="47"/>
      <c r="E65" s="47"/>
      <c r="F65" s="47"/>
      <c r="G65" s="47"/>
      <c r="H65" s="266"/>
      <c r="I65" s="234"/>
      <c r="J65" s="241"/>
      <c r="K65" s="234"/>
      <c r="L65" s="763"/>
      <c r="M65" s="764"/>
      <c r="N65" s="242"/>
    </row>
    <row r="66" spans="1:15">
      <c r="B66" s="46"/>
      <c r="C66" s="47"/>
      <c r="D66" s="47"/>
      <c r="E66" s="47"/>
      <c r="F66" s="47"/>
      <c r="G66" s="47"/>
      <c r="H66" s="266"/>
      <c r="I66" s="234"/>
      <c r="J66" s="241"/>
      <c r="K66" s="234"/>
      <c r="L66" s="763"/>
      <c r="M66" s="764"/>
      <c r="N66" s="242"/>
    </row>
    <row r="67" spans="1:15">
      <c r="B67" s="46"/>
      <c r="C67" s="47"/>
      <c r="D67" s="47"/>
      <c r="E67" s="47"/>
      <c r="F67" s="47"/>
      <c r="G67" s="47"/>
      <c r="H67" s="266"/>
      <c r="I67" s="234"/>
      <c r="J67" s="241"/>
      <c r="K67" s="234"/>
      <c r="L67" s="763"/>
      <c r="M67" s="764"/>
      <c r="N67" s="242"/>
    </row>
    <row r="68" spans="1:15">
      <c r="B68" s="46"/>
      <c r="C68" s="47"/>
      <c r="D68" s="47"/>
      <c r="E68" s="47"/>
      <c r="F68" s="47"/>
      <c r="G68" s="47"/>
      <c r="H68" s="243"/>
      <c r="I68" s="234"/>
      <c r="J68" s="234"/>
      <c r="K68" s="234"/>
      <c r="L68" s="244"/>
      <c r="M68" s="245"/>
      <c r="N68" s="246"/>
    </row>
    <row r="69" spans="1:15" ht="15.75" thickBot="1">
      <c r="B69" s="264"/>
      <c r="C69" s="265"/>
      <c r="D69" s="265"/>
      <c r="E69" s="265"/>
      <c r="F69" s="265"/>
      <c r="G69" s="265"/>
      <c r="H69" s="48"/>
      <c r="I69" s="124"/>
      <c r="J69" s="124"/>
      <c r="K69" s="124"/>
      <c r="L69" s="748"/>
      <c r="M69" s="749"/>
      <c r="N69" s="125"/>
    </row>
    <row r="70" spans="1:15" ht="15.75" thickBot="1">
      <c r="B70" s="765" t="s">
        <v>2072</v>
      </c>
      <c r="C70" s="766"/>
      <c r="D70" s="766"/>
      <c r="E70" s="766"/>
      <c r="F70" s="766"/>
      <c r="G70" s="766"/>
      <c r="H70" s="766"/>
      <c r="I70" s="766"/>
      <c r="J70" s="766"/>
      <c r="K70" s="766"/>
      <c r="L70" s="766"/>
      <c r="M70" s="767"/>
      <c r="N70" s="104"/>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85" t="s">
        <v>2108</v>
      </c>
      <c r="C74" s="786"/>
      <c r="D74" s="786"/>
      <c r="E74" s="786"/>
      <c r="F74" s="786"/>
      <c r="G74" s="786"/>
      <c r="H74" s="786"/>
      <c r="I74" s="73" t="s">
        <v>2082</v>
      </c>
      <c r="J74" s="75" t="s">
        <v>2109</v>
      </c>
      <c r="K74" s="74" t="s">
        <v>2084</v>
      </c>
      <c r="L74" s="787" t="s">
        <v>2070</v>
      </c>
      <c r="M74" s="788"/>
      <c r="N74" s="98" t="s">
        <v>2071</v>
      </c>
    </row>
    <row r="75" spans="1:15">
      <c r="A75" s="141" t="s">
        <v>760</v>
      </c>
      <c r="B75" s="49" t="str">
        <f>VLOOKUP(A75,'MANO DE OBRA'!A8:D68,3,FALSE)</f>
        <v>Soldador (2)</v>
      </c>
      <c r="C75" s="47"/>
      <c r="D75" s="47"/>
      <c r="E75" s="47"/>
      <c r="F75" s="47"/>
      <c r="G75" s="47"/>
      <c r="H75" s="47"/>
      <c r="I75" s="247">
        <f>K75/J75*100</f>
        <v>115336.47958314378</v>
      </c>
      <c r="J75" s="248">
        <v>185</v>
      </c>
      <c r="K75" s="249">
        <f>VLOOKUP(A75,'MANO DE OBRA'!A8:D99,4,FALSE)</f>
        <v>213372.48722881597</v>
      </c>
      <c r="L75" s="50"/>
      <c r="M75" s="380">
        <v>320</v>
      </c>
      <c r="N75" s="345">
        <f>K75/M75</f>
        <v>666.78902259004985</v>
      </c>
      <c r="O75" s="106"/>
    </row>
    <row r="76" spans="1:15">
      <c r="A76" s="141" t="s">
        <v>698</v>
      </c>
      <c r="B76" s="49" t="str">
        <f>VLOOKUP(A76,'MANO DE OBRA'!A8:D69,3,FALSE)</f>
        <v>Inspector de fabricación y montaje</v>
      </c>
      <c r="C76" s="47"/>
      <c r="D76" s="47"/>
      <c r="E76" s="47"/>
      <c r="F76" s="47"/>
      <c r="G76" s="47"/>
      <c r="H76" s="47"/>
      <c r="I76" s="247">
        <f>K76/J76*100</f>
        <v>87942.625377371514</v>
      </c>
      <c r="J76" s="248">
        <v>185</v>
      </c>
      <c r="K76" s="249">
        <f>VLOOKUP(A76,'MANO DE OBRA'!A8:D100,4,FALSE)</f>
        <v>162693.85694813728</v>
      </c>
      <c r="L76" s="50"/>
      <c r="M76" s="380">
        <v>320</v>
      </c>
      <c r="N76" s="345">
        <f>K76/M76</f>
        <v>508.41830296292903</v>
      </c>
    </row>
    <row r="77" spans="1:15">
      <c r="A77" t="s">
        <v>708</v>
      </c>
      <c r="B77" s="49" t="str">
        <f>VLOOKUP(A77,'MANO DE OBRA'!A9:D70,3,FALSE)</f>
        <v>Obrero (3)</v>
      </c>
      <c r="C77" s="47"/>
      <c r="D77" s="47"/>
      <c r="E77" s="47"/>
      <c r="F77" s="47"/>
      <c r="G77" s="47"/>
      <c r="H77" s="47"/>
      <c r="I77" s="247">
        <f>K77/J77*100</f>
        <v>101498.09999999999</v>
      </c>
      <c r="J77" s="248">
        <v>185</v>
      </c>
      <c r="K77" s="249">
        <f>VLOOKUP(A77,'MANO DE OBRA'!A9:D101,4,FALSE)</f>
        <v>187771.48499999999</v>
      </c>
      <c r="L77" s="50"/>
      <c r="M77" s="380">
        <v>320</v>
      </c>
      <c r="N77" s="345">
        <f>K77/M77</f>
        <v>586.78589062499998</v>
      </c>
    </row>
    <row r="78" spans="1:15">
      <c r="A78" t="s">
        <v>728</v>
      </c>
      <c r="B78" s="49" t="str">
        <f>VLOOKUP(A78,'MANO DE OBRA'!A10:D71,3,FALSE)</f>
        <v>Oficial</v>
      </c>
      <c r="C78" s="47"/>
      <c r="D78" s="47"/>
      <c r="E78" s="47"/>
      <c r="F78" s="47"/>
      <c r="G78" s="47"/>
      <c r="H78" s="47"/>
      <c r="I78" s="247">
        <f>K78/J78*100</f>
        <v>57668.23979157189</v>
      </c>
      <c r="J78" s="248">
        <v>185</v>
      </c>
      <c r="K78" s="249">
        <f>VLOOKUP(A78,'MANO DE OBRA'!A10:D102,4,FALSE)</f>
        <v>106686.24361440798</v>
      </c>
      <c r="L78" s="273"/>
      <c r="M78" s="380">
        <v>320</v>
      </c>
      <c r="N78" s="345">
        <f>K78/M78</f>
        <v>333.39451129502493</v>
      </c>
    </row>
    <row r="79" spans="1:15">
      <c r="B79" s="49"/>
      <c r="C79" s="47"/>
      <c r="D79" s="47"/>
      <c r="E79" s="47"/>
      <c r="F79" s="47"/>
      <c r="G79" s="47"/>
      <c r="H79" s="47"/>
      <c r="I79" s="247"/>
      <c r="J79" s="248"/>
      <c r="K79" s="249"/>
      <c r="L79" s="273"/>
      <c r="M79" s="380"/>
      <c r="N79" s="345"/>
    </row>
    <row r="80" spans="1:15" ht="15.75" thickBot="1">
      <c r="B80" s="746"/>
      <c r="C80" s="747"/>
      <c r="D80" s="747"/>
      <c r="E80" s="747"/>
      <c r="F80" s="747"/>
      <c r="G80" s="747"/>
      <c r="H80" s="747"/>
      <c r="I80" s="411"/>
      <c r="J80" s="412"/>
      <c r="K80" s="415"/>
      <c r="L80" s="416"/>
      <c r="M80" s="417"/>
      <c r="N80" s="345"/>
    </row>
    <row r="81" spans="1:14" ht="15.75" thickBot="1">
      <c r="B81" s="765" t="s">
        <v>2072</v>
      </c>
      <c r="C81" s="766"/>
      <c r="D81" s="766"/>
      <c r="E81" s="766"/>
      <c r="F81" s="766"/>
      <c r="G81" s="766"/>
      <c r="H81" s="766"/>
      <c r="I81" s="766"/>
      <c r="J81" s="766"/>
      <c r="K81" s="766"/>
      <c r="L81" s="766"/>
      <c r="M81" s="767"/>
      <c r="N81" s="256">
        <f>SUM(N75:N80)</f>
        <v>2095.3877274730039</v>
      </c>
    </row>
    <row r="82" spans="1:14" ht="15.75" thickBot="1">
      <c r="B82" s="33"/>
      <c r="C82" s="34"/>
      <c r="D82" s="34"/>
      <c r="E82" s="34"/>
      <c r="F82" s="34"/>
      <c r="G82" s="34"/>
      <c r="H82" s="34"/>
      <c r="I82" s="34"/>
      <c r="J82" s="34"/>
      <c r="K82" s="34"/>
      <c r="L82" s="34"/>
      <c r="M82" s="34"/>
      <c r="N82" s="35"/>
    </row>
    <row r="83" spans="1:14" ht="15.75" thickBot="1">
      <c r="B83" s="759" t="s">
        <v>2085</v>
      </c>
      <c r="C83" s="760"/>
      <c r="D83" s="760"/>
      <c r="E83" s="760"/>
      <c r="F83" s="760"/>
      <c r="G83" s="760"/>
      <c r="H83" s="760"/>
      <c r="I83" s="760"/>
      <c r="J83" s="760"/>
      <c r="K83" s="760"/>
      <c r="L83" s="760"/>
      <c r="M83" s="761"/>
      <c r="N83" s="99">
        <f>N46+N59+N70+N81</f>
        <v>3491.2761203348496</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750" t="s">
        <v>2110</v>
      </c>
      <c r="C87" s="751"/>
      <c r="D87" s="751"/>
      <c r="E87" s="751"/>
      <c r="F87" s="751"/>
      <c r="G87" s="751"/>
      <c r="H87" s="751"/>
      <c r="I87" s="269"/>
      <c r="J87" s="289"/>
      <c r="K87" s="257" t="s">
        <v>2087</v>
      </c>
      <c r="L87" s="789" t="s">
        <v>2088</v>
      </c>
      <c r="M87" s="790"/>
      <c r="N87" s="258"/>
    </row>
    <row r="88" spans="1:14">
      <c r="B88" s="791" t="s">
        <v>2111</v>
      </c>
      <c r="C88" s="792"/>
      <c r="D88" s="792"/>
      <c r="E88" s="792"/>
      <c r="F88" s="792"/>
      <c r="G88" s="792"/>
      <c r="H88" s="792"/>
      <c r="I88" s="87"/>
      <c r="J88" s="88"/>
      <c r="K88" s="259">
        <v>0.2</v>
      </c>
      <c r="L88" s="793">
        <f>N83*K88</f>
        <v>698.25522406696996</v>
      </c>
      <c r="M88" s="794"/>
      <c r="N88" s="51"/>
    </row>
    <row r="89" spans="1:14">
      <c r="B89" s="89" t="s">
        <v>2090</v>
      </c>
      <c r="C89" s="90"/>
      <c r="D89" s="90"/>
      <c r="E89" s="90"/>
      <c r="F89" s="90"/>
      <c r="G89" s="90"/>
      <c r="H89" s="90"/>
      <c r="I89" s="87"/>
      <c r="J89" s="88"/>
      <c r="K89" s="259">
        <v>0.05</v>
      </c>
      <c r="L89" s="793">
        <f>N83*K89</f>
        <v>174.56380601674249</v>
      </c>
      <c r="M89" s="794"/>
      <c r="N89" s="51"/>
    </row>
    <row r="90" spans="1:14" ht="15.75" thickBot="1">
      <c r="B90" s="91" t="s">
        <v>2091</v>
      </c>
      <c r="C90" s="92"/>
      <c r="D90" s="92"/>
      <c r="E90" s="92"/>
      <c r="F90" s="92"/>
      <c r="G90" s="92"/>
      <c r="H90" s="92"/>
      <c r="I90" s="93"/>
      <c r="J90" s="94"/>
      <c r="K90" s="260">
        <v>0.05</v>
      </c>
      <c r="L90" s="795">
        <f>N83*K90</f>
        <v>174.56380601674249</v>
      </c>
      <c r="M90" s="796"/>
      <c r="N90" s="51"/>
    </row>
    <row r="91" spans="1:14" ht="15.75" thickBot="1">
      <c r="B91" s="759" t="s">
        <v>2072</v>
      </c>
      <c r="C91" s="760"/>
      <c r="D91" s="760"/>
      <c r="E91" s="760"/>
      <c r="F91" s="760"/>
      <c r="G91" s="760"/>
      <c r="H91" s="760"/>
      <c r="I91" s="760"/>
      <c r="J91" s="760"/>
      <c r="K91" s="760"/>
      <c r="L91" s="760"/>
      <c r="M91" s="761"/>
      <c r="N91" s="52">
        <f>L88+L89+L90</f>
        <v>1047.3828361004551</v>
      </c>
    </row>
    <row r="92" spans="1:14" ht="15.75" thickBot="1">
      <c r="B92" s="33"/>
      <c r="C92" s="34"/>
      <c r="D92" s="34"/>
      <c r="E92" s="34"/>
      <c r="F92" s="34"/>
      <c r="G92" s="34"/>
      <c r="H92" s="34"/>
      <c r="I92" s="34"/>
      <c r="J92" s="34"/>
      <c r="K92" s="34"/>
      <c r="L92" s="34"/>
      <c r="M92" s="34"/>
      <c r="N92" s="35"/>
    </row>
    <row r="93" spans="1:14" ht="15.75" thickBot="1">
      <c r="A93" t="s">
        <v>2114</v>
      </c>
      <c r="B93" s="759" t="s">
        <v>2113</v>
      </c>
      <c r="C93" s="760"/>
      <c r="D93" s="760"/>
      <c r="E93" s="760"/>
      <c r="F93" s="760"/>
      <c r="G93" s="760"/>
      <c r="H93" s="760"/>
      <c r="I93" s="760"/>
      <c r="J93" s="760"/>
      <c r="K93" s="760"/>
      <c r="L93" s="760"/>
      <c r="M93" s="761"/>
      <c r="N93" s="166">
        <f>N83+N91</f>
        <v>4538.6589564353044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3" t="s">
        <v>2097</v>
      </c>
      <c r="C103" s="204"/>
      <c r="D103" s="204"/>
      <c r="E103" s="204"/>
      <c r="F103" s="204"/>
      <c r="G103" s="204"/>
      <c r="H103" s="204"/>
      <c r="I103" s="204"/>
      <c r="J103" s="204"/>
      <c r="K103" s="204"/>
      <c r="L103" s="204"/>
      <c r="M103" s="204"/>
      <c r="N103" s="205"/>
    </row>
    <row r="104" spans="2:14">
      <c r="B104" s="206"/>
      <c r="C104" s="207"/>
      <c r="D104" s="207"/>
      <c r="E104" s="207"/>
      <c r="F104" s="207"/>
      <c r="G104" s="207"/>
      <c r="H104" s="207"/>
      <c r="I104" s="207"/>
      <c r="J104" s="207"/>
      <c r="K104" s="207"/>
      <c r="L104" s="207"/>
      <c r="M104" s="207"/>
      <c r="N104" s="208"/>
    </row>
    <row r="105" spans="2:14">
      <c r="B105" s="206"/>
      <c r="C105" s="207"/>
      <c r="D105" s="207"/>
      <c r="E105" s="207"/>
      <c r="F105" s="207"/>
      <c r="G105" s="207"/>
      <c r="H105" s="207"/>
      <c r="I105" s="207"/>
      <c r="J105" s="207"/>
      <c r="K105" s="207"/>
      <c r="L105" s="207"/>
      <c r="M105" s="207"/>
      <c r="N105" s="208"/>
    </row>
    <row r="106" spans="2:14">
      <c r="B106" s="206"/>
      <c r="C106" s="207"/>
      <c r="D106" s="207"/>
      <c r="E106" s="207"/>
      <c r="F106" s="207"/>
      <c r="G106" s="207"/>
      <c r="H106" s="207"/>
      <c r="I106" s="207"/>
      <c r="J106" s="207"/>
      <c r="K106" s="207"/>
      <c r="L106" s="207"/>
      <c r="M106" s="207"/>
      <c r="N106" s="208"/>
    </row>
    <row r="107" spans="2:14" ht="15.75" thickBot="1">
      <c r="B107" s="209"/>
      <c r="C107" s="210"/>
      <c r="D107" s="210"/>
      <c r="E107" s="210"/>
      <c r="F107" s="210"/>
      <c r="G107" s="210"/>
      <c r="H107" s="210"/>
      <c r="I107" s="210"/>
      <c r="J107" s="210"/>
      <c r="K107" s="210"/>
      <c r="L107" s="210"/>
      <c r="M107" s="210"/>
      <c r="N107" s="211"/>
    </row>
    <row r="108" spans="2:14">
      <c r="B108" s="212"/>
      <c r="C108" s="213"/>
      <c r="D108" s="213"/>
      <c r="E108" s="213"/>
      <c r="F108" s="213"/>
      <c r="G108" s="213"/>
      <c r="H108" s="213"/>
      <c r="I108" s="213"/>
      <c r="J108" s="213"/>
      <c r="K108" s="213"/>
      <c r="L108" s="213"/>
      <c r="M108" s="213"/>
      <c r="N108" s="214"/>
    </row>
    <row r="109" spans="2:14">
      <c r="B109" s="198" t="s">
        <v>2098</v>
      </c>
      <c r="C109" s="31"/>
      <c r="D109" s="31"/>
      <c r="E109" s="31"/>
      <c r="F109" s="31"/>
      <c r="G109" s="31"/>
      <c r="H109" s="31"/>
      <c r="I109" s="31"/>
      <c r="J109" s="31"/>
      <c r="K109" s="31"/>
      <c r="L109" s="31"/>
      <c r="M109" s="31"/>
      <c r="N109" s="32"/>
    </row>
    <row r="110" spans="2:14" ht="15" customHeight="1">
      <c r="B110" s="797" t="s">
        <v>2099</v>
      </c>
      <c r="C110" s="798"/>
      <c r="D110" s="798"/>
      <c r="E110" s="798"/>
      <c r="F110" s="798"/>
      <c r="G110" s="798"/>
      <c r="H110" s="798"/>
      <c r="I110" s="798"/>
      <c r="J110" s="798"/>
      <c r="K110" s="798"/>
      <c r="L110" s="798"/>
      <c r="M110" s="798"/>
      <c r="N110" s="799"/>
    </row>
    <row r="111" spans="2:14" ht="15" customHeight="1">
      <c r="B111" s="797"/>
      <c r="C111" s="798"/>
      <c r="D111" s="798"/>
      <c r="E111" s="798"/>
      <c r="F111" s="798"/>
      <c r="G111" s="798"/>
      <c r="H111" s="798"/>
      <c r="I111" s="798"/>
      <c r="J111" s="798"/>
      <c r="K111" s="798"/>
      <c r="L111" s="798"/>
      <c r="M111" s="798"/>
      <c r="N111" s="799"/>
    </row>
    <row r="112" spans="2:14" ht="30" customHeight="1">
      <c r="B112" s="800" t="s">
        <v>2100</v>
      </c>
      <c r="C112" s="801"/>
      <c r="D112" s="801"/>
      <c r="E112" s="801"/>
      <c r="F112" s="801"/>
      <c r="G112" s="801"/>
      <c r="H112" s="801"/>
      <c r="I112" s="801"/>
      <c r="J112" s="801"/>
      <c r="K112" s="801"/>
      <c r="L112" s="801"/>
      <c r="M112" s="801"/>
      <c r="N112" s="802"/>
    </row>
    <row r="113" spans="2:14">
      <c r="B113" s="800"/>
      <c r="C113" s="801"/>
      <c r="D113" s="801"/>
      <c r="E113" s="801"/>
      <c r="F113" s="801"/>
      <c r="G113" s="801"/>
      <c r="H113" s="801"/>
      <c r="I113" s="801"/>
      <c r="J113" s="801"/>
      <c r="K113" s="801"/>
      <c r="L113" s="801"/>
      <c r="M113" s="801"/>
      <c r="N113" s="802"/>
    </row>
    <row r="114" spans="2:14">
      <c r="B114" s="286"/>
      <c r="C114" s="287"/>
      <c r="D114" s="287"/>
      <c r="E114" s="287"/>
      <c r="F114" s="287"/>
      <c r="G114" s="287"/>
      <c r="H114" s="287"/>
      <c r="I114" s="287"/>
      <c r="J114" s="287"/>
      <c r="K114" s="287"/>
      <c r="L114" s="287"/>
      <c r="M114" s="287"/>
      <c r="N114" s="288"/>
    </row>
    <row r="115" spans="2:14">
      <c r="B115" s="286"/>
      <c r="C115" s="287"/>
      <c r="D115" s="287"/>
      <c r="E115" s="287"/>
      <c r="F115" s="287"/>
      <c r="G115" s="287"/>
      <c r="H115" s="287"/>
      <c r="I115" s="287"/>
      <c r="J115" s="287"/>
      <c r="K115" s="287"/>
      <c r="L115" s="287"/>
      <c r="M115" s="287"/>
      <c r="N115" s="288"/>
    </row>
    <row r="116" spans="2:14">
      <c r="B116" s="286"/>
      <c r="C116" s="287"/>
      <c r="D116" s="287"/>
      <c r="E116" s="287"/>
      <c r="F116" s="287"/>
      <c r="G116" s="287"/>
      <c r="H116" s="287"/>
      <c r="I116" s="287"/>
      <c r="J116" s="287"/>
      <c r="K116" s="287"/>
      <c r="L116" s="287"/>
      <c r="M116" s="287"/>
      <c r="N116" s="288"/>
    </row>
    <row r="117" spans="2:14">
      <c r="B117" s="198"/>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736"/>
      <c r="K123" s="736"/>
      <c r="L123" s="736"/>
      <c r="M123" s="736"/>
      <c r="N123" s="737"/>
    </row>
    <row r="124" spans="2:14" ht="15.75" thickBot="1">
      <c r="B124" s="216" t="s">
        <v>2103</v>
      </c>
      <c r="C124" s="343"/>
      <c r="D124" s="343"/>
      <c r="E124" s="57"/>
      <c r="F124" s="57"/>
      <c r="G124" s="57"/>
      <c r="H124" s="57"/>
      <c r="I124" s="57"/>
      <c r="J124" s="738"/>
      <c r="K124" s="738"/>
      <c r="L124" s="738"/>
      <c r="M124" s="738"/>
      <c r="N124" s="739"/>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42.75" customHeight="1" thickBot="1">
      <c r="A31" t="s">
        <v>21</v>
      </c>
      <c r="B31" s="80" t="s">
        <v>487</v>
      </c>
      <c r="C31" s="899" t="s">
        <v>2262</v>
      </c>
      <c r="D31" s="900"/>
      <c r="E31" s="900"/>
      <c r="F31" s="900"/>
      <c r="G31" s="900"/>
      <c r="H31" s="900"/>
      <c r="I31" s="900"/>
      <c r="J31" s="900"/>
      <c r="K31" s="409"/>
      <c r="L31" s="261" t="s">
        <v>32</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859</v>
      </c>
      <c r="B36" s="772" t="str">
        <f>VLOOKUP(A36,EQUIPOS!A6:D154,3,FALSE)</f>
        <v>Diferencial</v>
      </c>
      <c r="C36" s="773"/>
      <c r="D36" s="773"/>
      <c r="E36" s="773"/>
      <c r="F36" s="773"/>
      <c r="G36" s="773"/>
      <c r="H36" s="774"/>
      <c r="I36" s="222"/>
      <c r="J36" s="223"/>
      <c r="K36" s="224">
        <f>VLOOKUP(A36,EQUIPOS!A6:D163,4,FALSE)</f>
        <v>2544.8606028090271</v>
      </c>
      <c r="L36" s="225"/>
      <c r="M36" s="291">
        <v>4</v>
      </c>
      <c r="N36" s="227">
        <f>K36/M36</f>
        <v>636.21515070225678</v>
      </c>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0.1</v>
      </c>
      <c r="N41" s="295">
        <f>N75*M41</f>
        <v>1115.7756987950249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1751.9908494972817</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1585</v>
      </c>
      <c r="B48" s="43" t="str">
        <f>VLOOKUP(A48,MATERIALES!A5:D373,3,FALSE)</f>
        <v>Mortero 1:3 Para Anillos</v>
      </c>
      <c r="C48" s="236"/>
      <c r="D48" s="236"/>
      <c r="E48" s="236"/>
      <c r="F48" s="236"/>
      <c r="G48" s="236"/>
      <c r="H48" s="236"/>
      <c r="I48" s="236"/>
      <c r="J48" s="266" t="str">
        <f>VLOOKUP(A48,MATERIALES!A4:D640,2,FALSE)</f>
        <v>m3</v>
      </c>
      <c r="K48" s="237">
        <v>0.01</v>
      </c>
      <c r="L48" s="222"/>
      <c r="M48" s="352">
        <f>VLOOKUP(A48,MATERIALES!A5:D396,4,FALSE)</f>
        <v>429146.88770904805</v>
      </c>
      <c r="N48" s="227">
        <f>K48*M48</f>
        <v>4291.4688770904804</v>
      </c>
    </row>
    <row r="49" spans="1:14">
      <c r="A49" s="108" t="s">
        <v>1786</v>
      </c>
      <c r="B49" s="43" t="str">
        <f>VLOOKUP(A49,MATERIALES!A6:D373,3,FALSE)</f>
        <v>Tubo concreto simple 450 mm</v>
      </c>
      <c r="C49" s="371"/>
      <c r="D49" s="371"/>
      <c r="E49" s="371"/>
      <c r="F49" s="371"/>
      <c r="G49" s="371"/>
      <c r="H49" s="371"/>
      <c r="I49" s="371"/>
      <c r="J49" s="267" t="str">
        <f>VLOOKUP(A49,MATERIALES!A5:D641,2,FALSE)</f>
        <v>m</v>
      </c>
      <c r="K49" s="347">
        <v>1</v>
      </c>
      <c r="L49" s="367"/>
      <c r="M49" s="352">
        <f>VLOOKUP(A49,MATERIALES!A6:D397,4,FALSE)</f>
        <v>127869.48554888318</v>
      </c>
      <c r="N49" s="227">
        <f>K49*M49</f>
        <v>127869.48554888318</v>
      </c>
    </row>
    <row r="50" spans="1:14">
      <c r="A50" s="108" t="s">
        <v>1278</v>
      </c>
      <c r="B50" s="43" t="str">
        <f>VLOOKUP(A50,MATERIALES!A6:D373,3,FALSE)</f>
        <v>Concreto Resistencia  14 (Mpa)</v>
      </c>
      <c r="C50" s="371"/>
      <c r="D50" s="371"/>
      <c r="E50" s="371"/>
      <c r="F50" s="371"/>
      <c r="G50" s="371"/>
      <c r="H50" s="371"/>
      <c r="I50" s="371"/>
      <c r="J50" s="267" t="str">
        <f>VLOOKUP(A50,MATERIALES!A6:D642,2,FALSE)</f>
        <v>m3</v>
      </c>
      <c r="K50" s="347">
        <v>0.36499999999999999</v>
      </c>
      <c r="L50" s="367"/>
      <c r="M50" s="352">
        <f>VLOOKUP(A50,MATERIALES!A6:D398,4,FALSE)</f>
        <v>420413.95266271051</v>
      </c>
      <c r="N50" s="227">
        <f>K50*M50</f>
        <v>153451.09272188932</v>
      </c>
    </row>
    <row r="51" spans="1:14">
      <c r="A51" s="108"/>
      <c r="B51" s="43"/>
      <c r="C51" s="371"/>
      <c r="D51" s="371"/>
      <c r="E51" s="371"/>
      <c r="F51" s="371"/>
      <c r="G51" s="371"/>
      <c r="H51" s="371"/>
      <c r="I51" s="371"/>
      <c r="J51" s="266"/>
      <c r="K51" s="347"/>
      <c r="L51" s="367"/>
      <c r="M51" s="352"/>
      <c r="N51" s="227"/>
    </row>
    <row r="52" spans="1:14" ht="15.75" thickBot="1">
      <c r="B52" s="43"/>
      <c r="C52" s="265"/>
      <c r="D52" s="265"/>
      <c r="E52" s="265"/>
      <c r="F52" s="265"/>
      <c r="G52" s="265"/>
      <c r="H52" s="265"/>
      <c r="I52" s="265"/>
      <c r="J52" s="381"/>
      <c r="K52" s="124"/>
      <c r="L52" s="280"/>
      <c r="M52" s="352"/>
      <c r="N52" s="227"/>
    </row>
    <row r="53" spans="1:14" ht="15.75" thickBot="1">
      <c r="B53" s="759" t="s">
        <v>2072</v>
      </c>
      <c r="C53" s="760"/>
      <c r="D53" s="760"/>
      <c r="E53" s="760"/>
      <c r="F53" s="760"/>
      <c r="G53" s="760"/>
      <c r="H53" s="760"/>
      <c r="I53" s="760"/>
      <c r="J53" s="760"/>
      <c r="K53" s="760"/>
      <c r="L53" s="760"/>
      <c r="M53" s="761"/>
      <c r="N53" s="344">
        <f>SUM(N48:N52)</f>
        <v>285612.04714786296</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2024</v>
      </c>
      <c r="B58" s="46" t="str">
        <f>VLOOKUP(A58,TRANSPORTE!A1:D117,3,FALSE)</f>
        <v>Transporte de Tubería de Concreto Reforzado</v>
      </c>
      <c r="C58" s="272"/>
      <c r="D58" s="272"/>
      <c r="E58" s="272"/>
      <c r="F58" s="272"/>
      <c r="G58" s="272"/>
      <c r="H58" s="266" t="s">
        <v>1043</v>
      </c>
      <c r="I58" s="234">
        <v>0.28000000000000003</v>
      </c>
      <c r="J58" s="241">
        <v>1</v>
      </c>
      <c r="K58" s="234">
        <f>I58*J58</f>
        <v>0.28000000000000003</v>
      </c>
      <c r="L58" s="763">
        <f>VLOOKUP(A58,TRANSPORTE!A1:D117,4,FALSE)</f>
        <v>2.7326860287972456</v>
      </c>
      <c r="M58" s="764"/>
      <c r="N58" s="242">
        <f>K58*L58</f>
        <v>0.76515208806322887</v>
      </c>
    </row>
    <row r="59" spans="1:14">
      <c r="B59" s="46"/>
      <c r="C59" s="47"/>
      <c r="D59" s="47"/>
      <c r="E59" s="47"/>
      <c r="F59" s="47"/>
      <c r="G59" s="47"/>
      <c r="H59" s="266"/>
      <c r="I59" s="234"/>
      <c r="J59" s="241"/>
      <c r="K59" s="234"/>
      <c r="L59" s="763"/>
      <c r="M59" s="764"/>
      <c r="N59" s="242"/>
    </row>
    <row r="60" spans="1:14">
      <c r="B60" s="46"/>
      <c r="C60" s="47"/>
      <c r="D60" s="47"/>
      <c r="E60" s="47"/>
      <c r="F60" s="47"/>
      <c r="G60" s="47"/>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f>
        <v>0.76515208806322887</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788"/>
      <c r="N68" s="98" t="s">
        <v>2071</v>
      </c>
    </row>
    <row r="69" spans="1:15">
      <c r="A69" s="141" t="s">
        <v>710</v>
      </c>
      <c r="B69" s="49" t="str">
        <f>VLOOKUP(A69,'MANO DE OBRA'!A8:D68,3,FALSE)</f>
        <v>Obrero (4)</v>
      </c>
      <c r="C69" s="47"/>
      <c r="D69" s="47"/>
      <c r="E69" s="47"/>
      <c r="F69" s="47"/>
      <c r="G69" s="47"/>
      <c r="H69" s="47"/>
      <c r="I69" s="247">
        <f>K69/J69*100</f>
        <v>135330.79999999999</v>
      </c>
      <c r="J69" s="248">
        <v>185</v>
      </c>
      <c r="K69" s="249">
        <f>VLOOKUP(A69,'MANO DE OBRA'!A8:D99,4,FALSE)</f>
        <v>250361.97999999998</v>
      </c>
      <c r="L69" s="50"/>
      <c r="M69" s="380">
        <v>32</v>
      </c>
      <c r="N69" s="345">
        <f>K69/M69</f>
        <v>7823.8118749999994</v>
      </c>
      <c r="O69" s="106"/>
    </row>
    <row r="70" spans="1:15">
      <c r="A70" s="141" t="s">
        <v>728</v>
      </c>
      <c r="B70" s="49" t="str">
        <f>VLOOKUP(A70,'MANO DE OBRA'!A8:D69,3,FALSE)</f>
        <v>Oficial</v>
      </c>
      <c r="C70" s="47"/>
      <c r="D70" s="47"/>
      <c r="E70" s="47"/>
      <c r="F70" s="47"/>
      <c r="G70" s="47"/>
      <c r="H70" s="47"/>
      <c r="I70" s="247">
        <f>K70/J70*100</f>
        <v>57668.23979157189</v>
      </c>
      <c r="J70" s="248">
        <v>185</v>
      </c>
      <c r="K70" s="249">
        <f>VLOOKUP(A70,'MANO DE OBRA'!A8:D100,4,FALSE)</f>
        <v>106686.24361440798</v>
      </c>
      <c r="L70" s="50"/>
      <c r="M70" s="380">
        <v>32</v>
      </c>
      <c r="N70" s="345">
        <f>K70/M70</f>
        <v>3333.9451129502495</v>
      </c>
    </row>
    <row r="71" spans="1:15">
      <c r="B71" s="49"/>
      <c r="C71" s="47"/>
      <c r="D71" s="47"/>
      <c r="E71" s="47"/>
      <c r="F71" s="47"/>
      <c r="G71" s="47"/>
      <c r="H71" s="47"/>
      <c r="I71" s="247"/>
      <c r="J71" s="248"/>
      <c r="K71" s="249"/>
      <c r="L71" s="50"/>
      <c r="M71" s="378"/>
      <c r="N71" s="345"/>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ht="15.75" thickBot="1">
      <c r="B74" s="746"/>
      <c r="C74" s="747"/>
      <c r="D74" s="747"/>
      <c r="E74" s="747"/>
      <c r="F74" s="747"/>
      <c r="G74" s="747"/>
      <c r="H74" s="747"/>
      <c r="I74" s="124"/>
      <c r="J74" s="124"/>
      <c r="K74" s="124"/>
      <c r="L74" s="847"/>
      <c r="M74" s="847"/>
      <c r="N74" s="45"/>
    </row>
    <row r="75" spans="1:15" ht="15.75" thickBot="1">
      <c r="B75" s="765" t="s">
        <v>2072</v>
      </c>
      <c r="C75" s="766"/>
      <c r="D75" s="766"/>
      <c r="E75" s="766"/>
      <c r="F75" s="766"/>
      <c r="G75" s="766"/>
      <c r="H75" s="766"/>
      <c r="I75" s="766"/>
      <c r="J75" s="766"/>
      <c r="K75" s="766"/>
      <c r="L75" s="766"/>
      <c r="M75" s="767"/>
      <c r="N75" s="256">
        <f>SUM(N69:N74)</f>
        <v>11157.756987950248</v>
      </c>
    </row>
    <row r="76" spans="1:15" ht="15.75" thickBot="1">
      <c r="B76" s="33"/>
      <c r="C76" s="34"/>
      <c r="D76" s="34"/>
      <c r="E76" s="34"/>
      <c r="F76" s="34"/>
      <c r="G76" s="34"/>
      <c r="H76" s="34"/>
      <c r="I76" s="34"/>
      <c r="J76" s="34"/>
      <c r="K76" s="34"/>
      <c r="L76" s="34"/>
      <c r="M76" s="34"/>
      <c r="N76" s="35"/>
    </row>
    <row r="77" spans="1:15" ht="15.75" thickBot="1">
      <c r="B77" s="759" t="s">
        <v>2085</v>
      </c>
      <c r="C77" s="760"/>
      <c r="D77" s="760"/>
      <c r="E77" s="760"/>
      <c r="F77" s="760"/>
      <c r="G77" s="760"/>
      <c r="H77" s="760"/>
      <c r="I77" s="760"/>
      <c r="J77" s="760"/>
      <c r="K77" s="760"/>
      <c r="L77" s="760"/>
      <c r="M77" s="761"/>
      <c r="N77" s="99">
        <f>N43+N53+N64+N75</f>
        <v>298522.56013739854</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750" t="s">
        <v>2110</v>
      </c>
      <c r="C81" s="751"/>
      <c r="D81" s="751"/>
      <c r="E81" s="751"/>
      <c r="F81" s="751"/>
      <c r="G81" s="751"/>
      <c r="H81" s="751"/>
      <c r="I81" s="269"/>
      <c r="J81" s="289"/>
      <c r="K81" s="257" t="s">
        <v>2087</v>
      </c>
      <c r="L81" s="789" t="s">
        <v>2088</v>
      </c>
      <c r="M81" s="790"/>
      <c r="N81" s="258"/>
    </row>
    <row r="82" spans="1:14">
      <c r="B82" s="791" t="s">
        <v>2111</v>
      </c>
      <c r="C82" s="792"/>
      <c r="D82" s="792"/>
      <c r="E82" s="792"/>
      <c r="F82" s="792"/>
      <c r="G82" s="792"/>
      <c r="H82" s="792"/>
      <c r="I82" s="87"/>
      <c r="J82" s="88"/>
      <c r="K82" s="259">
        <v>0.2</v>
      </c>
      <c r="L82" s="793">
        <f>N77*K82</f>
        <v>59704.512027479708</v>
      </c>
      <c r="M82" s="794"/>
      <c r="N82" s="51"/>
    </row>
    <row r="83" spans="1:14">
      <c r="B83" s="89" t="s">
        <v>2090</v>
      </c>
      <c r="C83" s="90"/>
      <c r="D83" s="90"/>
      <c r="E83" s="90"/>
      <c r="F83" s="90"/>
      <c r="G83" s="90"/>
      <c r="H83" s="90"/>
      <c r="I83" s="87"/>
      <c r="J83" s="88"/>
      <c r="K83" s="259">
        <v>0.05</v>
      </c>
      <c r="L83" s="793">
        <f>N77*K83</f>
        <v>14926.128006869927</v>
      </c>
      <c r="M83" s="794"/>
      <c r="N83" s="51"/>
    </row>
    <row r="84" spans="1:14" ht="15.75" thickBot="1">
      <c r="B84" s="91" t="s">
        <v>2091</v>
      </c>
      <c r="C84" s="92"/>
      <c r="D84" s="92"/>
      <c r="E84" s="92"/>
      <c r="F84" s="92"/>
      <c r="G84" s="92"/>
      <c r="H84" s="92"/>
      <c r="I84" s="93"/>
      <c r="J84" s="94"/>
      <c r="K84" s="260">
        <v>0.05</v>
      </c>
      <c r="L84" s="795">
        <f>N77*K84</f>
        <v>14926.128006869927</v>
      </c>
      <c r="M84" s="796"/>
      <c r="N84" s="51"/>
    </row>
    <row r="85" spans="1:14" ht="15.75" thickBot="1">
      <c r="B85" s="759" t="s">
        <v>2072</v>
      </c>
      <c r="C85" s="760"/>
      <c r="D85" s="760"/>
      <c r="E85" s="760"/>
      <c r="F85" s="760"/>
      <c r="G85" s="760"/>
      <c r="H85" s="760"/>
      <c r="I85" s="760"/>
      <c r="J85" s="760"/>
      <c r="K85" s="760"/>
      <c r="L85" s="760"/>
      <c r="M85" s="761"/>
      <c r="N85" s="52">
        <f>L82+L83+L84</f>
        <v>89556.768041219562</v>
      </c>
    </row>
    <row r="86" spans="1:14" ht="15.75" thickBot="1">
      <c r="B86" s="33"/>
      <c r="C86" s="34"/>
      <c r="D86" s="34"/>
      <c r="E86" s="34"/>
      <c r="F86" s="34"/>
      <c r="G86" s="34"/>
      <c r="H86" s="34"/>
      <c r="I86" s="34"/>
      <c r="J86" s="34"/>
      <c r="K86" s="34"/>
      <c r="L86" s="34"/>
      <c r="M86" s="34"/>
      <c r="N86" s="35"/>
    </row>
    <row r="87" spans="1:14" ht="15.75" thickBot="1">
      <c r="A87" t="s">
        <v>2114</v>
      </c>
      <c r="B87" s="759" t="s">
        <v>2113</v>
      </c>
      <c r="C87" s="760"/>
      <c r="D87" s="760"/>
      <c r="E87" s="760"/>
      <c r="F87" s="760"/>
      <c r="G87" s="760"/>
      <c r="H87" s="760"/>
      <c r="I87" s="760"/>
      <c r="J87" s="760"/>
      <c r="K87" s="760"/>
      <c r="L87" s="760"/>
      <c r="M87" s="761"/>
      <c r="N87" s="166">
        <f>N77+N85</f>
        <v>388079.3281786181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3" t="s">
        <v>2097</v>
      </c>
      <c r="C97" s="204"/>
      <c r="D97" s="204"/>
      <c r="E97" s="204"/>
      <c r="F97" s="204"/>
      <c r="G97" s="204"/>
      <c r="H97" s="204"/>
      <c r="I97" s="204"/>
      <c r="J97" s="204"/>
      <c r="K97" s="204"/>
      <c r="L97" s="204"/>
      <c r="M97" s="204"/>
      <c r="N97" s="205"/>
    </row>
    <row r="98" spans="2:14">
      <c r="B98" s="206"/>
      <c r="C98" s="207"/>
      <c r="D98" s="207"/>
      <c r="E98" s="207"/>
      <c r="F98" s="207"/>
      <c r="G98" s="207"/>
      <c r="H98" s="207"/>
      <c r="I98" s="207"/>
      <c r="J98" s="207"/>
      <c r="K98" s="207"/>
      <c r="L98" s="207"/>
      <c r="M98" s="207"/>
      <c r="N98" s="208"/>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ht="15.75" thickBot="1">
      <c r="B101" s="209"/>
      <c r="C101" s="210"/>
      <c r="D101" s="210"/>
      <c r="E101" s="210"/>
      <c r="F101" s="210"/>
      <c r="G101" s="210"/>
      <c r="H101" s="210"/>
      <c r="I101" s="210"/>
      <c r="J101" s="210"/>
      <c r="K101" s="210"/>
      <c r="L101" s="210"/>
      <c r="M101" s="210"/>
      <c r="N101" s="211"/>
    </row>
    <row r="102" spans="2:14">
      <c r="B102" s="212"/>
      <c r="C102" s="213"/>
      <c r="D102" s="213"/>
      <c r="E102" s="213"/>
      <c r="F102" s="213"/>
      <c r="G102" s="213"/>
      <c r="H102" s="213"/>
      <c r="I102" s="213"/>
      <c r="J102" s="213"/>
      <c r="K102" s="213"/>
      <c r="L102" s="213"/>
      <c r="M102" s="213"/>
      <c r="N102" s="214"/>
    </row>
    <row r="103" spans="2:14">
      <c r="B103" s="198" t="s">
        <v>2098</v>
      </c>
      <c r="C103" s="31"/>
      <c r="D103" s="31"/>
      <c r="E103" s="31"/>
      <c r="F103" s="31"/>
      <c r="G103" s="31"/>
      <c r="H103" s="31"/>
      <c r="I103" s="31"/>
      <c r="J103" s="31"/>
      <c r="K103" s="31"/>
      <c r="L103" s="31"/>
      <c r="M103" s="31"/>
      <c r="N103" s="32"/>
    </row>
    <row r="104" spans="2:14" ht="15" customHeight="1">
      <c r="B104" s="797" t="s">
        <v>2099</v>
      </c>
      <c r="C104" s="798"/>
      <c r="D104" s="798"/>
      <c r="E104" s="798"/>
      <c r="F104" s="798"/>
      <c r="G104" s="798"/>
      <c r="H104" s="798"/>
      <c r="I104" s="798"/>
      <c r="J104" s="798"/>
      <c r="K104" s="798"/>
      <c r="L104" s="798"/>
      <c r="M104" s="798"/>
      <c r="N104" s="799"/>
    </row>
    <row r="105" spans="2:14" ht="15" customHeight="1">
      <c r="B105" s="797"/>
      <c r="C105" s="798"/>
      <c r="D105" s="798"/>
      <c r="E105" s="798"/>
      <c r="F105" s="798"/>
      <c r="G105" s="798"/>
      <c r="H105" s="798"/>
      <c r="I105" s="798"/>
      <c r="J105" s="798"/>
      <c r="K105" s="798"/>
      <c r="L105" s="798"/>
      <c r="M105" s="798"/>
      <c r="N105" s="799"/>
    </row>
    <row r="106" spans="2:14" ht="30" customHeight="1">
      <c r="B106" s="800" t="s">
        <v>2100</v>
      </c>
      <c r="C106" s="801"/>
      <c r="D106" s="801"/>
      <c r="E106" s="801"/>
      <c r="F106" s="801"/>
      <c r="G106" s="801"/>
      <c r="H106" s="801"/>
      <c r="I106" s="801"/>
      <c r="J106" s="801"/>
      <c r="K106" s="801"/>
      <c r="L106" s="801"/>
      <c r="M106" s="801"/>
      <c r="N106" s="802"/>
    </row>
    <row r="107" spans="2:14">
      <c r="B107" s="800"/>
      <c r="C107" s="801"/>
      <c r="D107" s="801"/>
      <c r="E107" s="801"/>
      <c r="F107" s="801"/>
      <c r="G107" s="801"/>
      <c r="H107" s="801"/>
      <c r="I107" s="801"/>
      <c r="J107" s="801"/>
      <c r="K107" s="801"/>
      <c r="L107" s="801"/>
      <c r="M107" s="801"/>
      <c r="N107" s="802"/>
    </row>
    <row r="108" spans="2:14">
      <c r="B108" s="286"/>
      <c r="C108" s="287"/>
      <c r="D108" s="287"/>
      <c r="E108" s="287"/>
      <c r="F108" s="287"/>
      <c r="G108" s="287"/>
      <c r="H108" s="287"/>
      <c r="I108" s="287"/>
      <c r="J108" s="287"/>
      <c r="K108" s="287"/>
      <c r="L108" s="287"/>
      <c r="M108" s="287"/>
      <c r="N108" s="288"/>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198"/>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736"/>
      <c r="K117" s="736"/>
      <c r="L117" s="736"/>
      <c r="M117" s="736"/>
      <c r="N117" s="737"/>
    </row>
    <row r="118" spans="2:14" ht="15.75" thickBot="1">
      <c r="B118" s="216" t="s">
        <v>2103</v>
      </c>
      <c r="C118" s="343"/>
      <c r="D118" s="343"/>
      <c r="E118" s="57"/>
      <c r="F118" s="57"/>
      <c r="G118" s="57"/>
      <c r="H118" s="57"/>
      <c r="I118" s="57"/>
      <c r="J118" s="738"/>
      <c r="K118" s="738"/>
      <c r="L118" s="738"/>
      <c r="M118" s="738"/>
      <c r="N118" s="739"/>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45" customHeight="1" thickBot="1">
      <c r="A31" t="s">
        <v>21</v>
      </c>
      <c r="B31" s="80" t="s">
        <v>489</v>
      </c>
      <c r="C31" s="910" t="s">
        <v>2263</v>
      </c>
      <c r="D31" s="911"/>
      <c r="E31" s="911"/>
      <c r="F31" s="911"/>
      <c r="G31" s="911"/>
      <c r="H31" s="911"/>
      <c r="I31" s="911"/>
      <c r="J31" s="911"/>
      <c r="K31" s="418"/>
      <c r="L31" s="261" t="s">
        <v>32</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859</v>
      </c>
      <c r="B36" s="772" t="str">
        <f>VLOOKUP(A36,EQUIPOS!A6:D154,3,FALSE)</f>
        <v>Diferencial</v>
      </c>
      <c r="C36" s="773"/>
      <c r="D36" s="773"/>
      <c r="E36" s="773"/>
      <c r="F36" s="773"/>
      <c r="G36" s="773"/>
      <c r="H36" s="774"/>
      <c r="I36" s="222"/>
      <c r="J36" s="223"/>
      <c r="K36" s="224">
        <f>VLOOKUP(A36,EQUIPOS!A6:D163,4,FALSE)</f>
        <v>2544.8606028090271</v>
      </c>
      <c r="L36" s="225"/>
      <c r="M36" s="387">
        <v>4</v>
      </c>
      <c r="N36" s="227">
        <f>K36/M36</f>
        <v>636.21515070225678</v>
      </c>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0.1</v>
      </c>
      <c r="N41" s="295">
        <f>N75*M41</f>
        <v>1115.7756987950249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1751.9908494972817</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1585</v>
      </c>
      <c r="B48" s="43" t="str">
        <f>VLOOKUP(A48,MATERIALES!A5:D373,3,FALSE)</f>
        <v>Mortero 1:3 Para Anillos</v>
      </c>
      <c r="C48" s="236"/>
      <c r="D48" s="236"/>
      <c r="E48" s="236"/>
      <c r="F48" s="236"/>
      <c r="G48" s="236"/>
      <c r="H48" s="236"/>
      <c r="I48" s="236"/>
      <c r="J48" s="266" t="str">
        <f>VLOOKUP(A48,MATERIALES!A4:D640,2,FALSE)</f>
        <v>m3</v>
      </c>
      <c r="K48" s="237">
        <v>0.02</v>
      </c>
      <c r="L48" s="222"/>
      <c r="M48" s="352">
        <f>VLOOKUP(A48,MATERIALES!A5:D396,4,FALSE)</f>
        <v>429146.88770904805</v>
      </c>
      <c r="N48" s="227">
        <f>K48*M48</f>
        <v>8582.9377541809608</v>
      </c>
    </row>
    <row r="49" spans="1:14">
      <c r="A49" s="108" t="s">
        <v>1786</v>
      </c>
      <c r="B49" s="43" t="str">
        <f>VLOOKUP(A49,MATERIALES!A6:D373,3,FALSE)</f>
        <v>Tubo concreto simple 450 mm</v>
      </c>
      <c r="C49" s="371"/>
      <c r="D49" s="371"/>
      <c r="E49" s="371"/>
      <c r="F49" s="371"/>
      <c r="G49" s="371"/>
      <c r="H49" s="371"/>
      <c r="I49" s="371"/>
      <c r="J49" s="267" t="str">
        <f>VLOOKUP(A49,MATERIALES!A5:D641,2,FALSE)</f>
        <v>m</v>
      </c>
      <c r="K49" s="347">
        <v>1</v>
      </c>
      <c r="L49" s="367"/>
      <c r="M49" s="352">
        <f>VLOOKUP(A49,MATERIALES!A6:D397,4,FALSE)</f>
        <v>127869.48554888318</v>
      </c>
      <c r="N49" s="227">
        <f>K49*M49</f>
        <v>127869.48554888318</v>
      </c>
    </row>
    <row r="50" spans="1:14">
      <c r="A50" s="108" t="s">
        <v>1278</v>
      </c>
      <c r="B50" s="43" t="str">
        <f>VLOOKUP(A50,MATERIALES!A6:D373,3,FALSE)</f>
        <v>Concreto Resistencia  14 (Mpa)</v>
      </c>
      <c r="C50" s="371"/>
      <c r="D50" s="371"/>
      <c r="E50" s="371"/>
      <c r="F50" s="371"/>
      <c r="G50" s="371"/>
      <c r="H50" s="371"/>
      <c r="I50" s="371"/>
      <c r="J50" s="267" t="str">
        <f>VLOOKUP(A50,MATERIALES!A6:D642,2,FALSE)</f>
        <v>m3</v>
      </c>
      <c r="K50" s="347">
        <v>0.46</v>
      </c>
      <c r="L50" s="367"/>
      <c r="M50" s="352">
        <f>VLOOKUP(A50,MATERIALES!A6:D398,4,FALSE)</f>
        <v>420413.95266271051</v>
      </c>
      <c r="N50" s="227">
        <f>K50*M50</f>
        <v>193390.41822484683</v>
      </c>
    </row>
    <row r="51" spans="1:14">
      <c r="A51" s="108"/>
      <c r="B51" s="43"/>
      <c r="C51" s="371"/>
      <c r="D51" s="371"/>
      <c r="E51" s="371"/>
      <c r="F51" s="371"/>
      <c r="G51" s="371"/>
      <c r="H51" s="371"/>
      <c r="I51" s="371"/>
      <c r="J51" s="266"/>
      <c r="K51" s="347"/>
      <c r="L51" s="367"/>
      <c r="M51" s="352"/>
      <c r="N51" s="227"/>
    </row>
    <row r="52" spans="1:14" ht="15.75" thickBot="1">
      <c r="B52" s="43"/>
      <c r="C52" s="265"/>
      <c r="D52" s="265"/>
      <c r="E52" s="265"/>
      <c r="F52" s="265"/>
      <c r="G52" s="265"/>
      <c r="H52" s="265"/>
      <c r="I52" s="265"/>
      <c r="J52" s="381"/>
      <c r="K52" s="124"/>
      <c r="L52" s="280"/>
      <c r="M52" s="352"/>
      <c r="N52" s="227"/>
    </row>
    <row r="53" spans="1:14" ht="15.75" thickBot="1">
      <c r="B53" s="759" t="s">
        <v>2072</v>
      </c>
      <c r="C53" s="760"/>
      <c r="D53" s="760"/>
      <c r="E53" s="760"/>
      <c r="F53" s="760"/>
      <c r="G53" s="760"/>
      <c r="H53" s="760"/>
      <c r="I53" s="760"/>
      <c r="J53" s="760"/>
      <c r="K53" s="760"/>
      <c r="L53" s="760"/>
      <c r="M53" s="761"/>
      <c r="N53" s="344">
        <f>SUM(N48:N52)</f>
        <v>329842.84152791096</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2024</v>
      </c>
      <c r="B58" s="46" t="str">
        <f>VLOOKUP(A58,TRANSPORTE!A1:D117,3,FALSE)</f>
        <v>Transporte de Tubería de Concreto Reforzado</v>
      </c>
      <c r="C58" s="272"/>
      <c r="D58" s="272"/>
      <c r="E58" s="272"/>
      <c r="F58" s="272"/>
      <c r="G58" s="272"/>
      <c r="H58" s="266" t="s">
        <v>1043</v>
      </c>
      <c r="I58" s="234">
        <v>0.28000000000000003</v>
      </c>
      <c r="J58" s="241">
        <v>1</v>
      </c>
      <c r="K58" s="234">
        <f>I58*J58</f>
        <v>0.28000000000000003</v>
      </c>
      <c r="L58" s="763">
        <f>VLOOKUP(A58,TRANSPORTE!A1:D117,4,FALSE)</f>
        <v>2.7326860287972456</v>
      </c>
      <c r="M58" s="764"/>
      <c r="N58" s="242">
        <f>K58*L58</f>
        <v>0.76515208806322887</v>
      </c>
    </row>
    <row r="59" spans="1:14">
      <c r="B59" s="46"/>
      <c r="C59" s="47"/>
      <c r="D59" s="47"/>
      <c r="E59" s="47"/>
      <c r="F59" s="47"/>
      <c r="G59" s="47"/>
      <c r="H59" s="266"/>
      <c r="I59" s="234"/>
      <c r="J59" s="241"/>
      <c r="K59" s="234"/>
      <c r="L59" s="763"/>
      <c r="M59" s="764"/>
      <c r="N59" s="242"/>
    </row>
    <row r="60" spans="1:14">
      <c r="B60" s="46"/>
      <c r="C60" s="47"/>
      <c r="D60" s="47"/>
      <c r="E60" s="47"/>
      <c r="F60" s="47"/>
      <c r="G60" s="47"/>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f>
        <v>0.76515208806322887</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788"/>
      <c r="N68" s="98" t="s">
        <v>2071</v>
      </c>
    </row>
    <row r="69" spans="1:15">
      <c r="A69" s="141" t="s">
        <v>710</v>
      </c>
      <c r="B69" s="49" t="str">
        <f>VLOOKUP(A69,'MANO DE OBRA'!A8:D68,3,FALSE)</f>
        <v>Obrero (4)</v>
      </c>
      <c r="C69" s="47"/>
      <c r="D69" s="47"/>
      <c r="E69" s="47"/>
      <c r="F69" s="47"/>
      <c r="G69" s="47"/>
      <c r="H69" s="47"/>
      <c r="I69" s="247">
        <f>K69/J69*100</f>
        <v>135330.79999999999</v>
      </c>
      <c r="J69" s="248">
        <v>185</v>
      </c>
      <c r="K69" s="249">
        <f>VLOOKUP(A69,'MANO DE OBRA'!A8:D99,4,FALSE)</f>
        <v>250361.97999999998</v>
      </c>
      <c r="L69" s="50"/>
      <c r="M69" s="380">
        <v>32</v>
      </c>
      <c r="N69" s="345">
        <f>K69/M69</f>
        <v>7823.8118749999994</v>
      </c>
      <c r="O69" s="106"/>
    </row>
    <row r="70" spans="1:15">
      <c r="A70" s="141" t="s">
        <v>728</v>
      </c>
      <c r="B70" s="49" t="str">
        <f>VLOOKUP(A70,'MANO DE OBRA'!A8:D69,3,FALSE)</f>
        <v>Oficial</v>
      </c>
      <c r="C70" s="47"/>
      <c r="D70" s="47"/>
      <c r="E70" s="47"/>
      <c r="F70" s="47"/>
      <c r="G70" s="47"/>
      <c r="H70" s="47"/>
      <c r="I70" s="247">
        <f>K70/J70*100</f>
        <v>57668.23979157189</v>
      </c>
      <c r="J70" s="248">
        <v>185</v>
      </c>
      <c r="K70" s="249">
        <f>VLOOKUP(A70,'MANO DE OBRA'!A8:D100,4,FALSE)</f>
        <v>106686.24361440798</v>
      </c>
      <c r="L70" s="50"/>
      <c r="M70" s="380">
        <v>32</v>
      </c>
      <c r="N70" s="345">
        <f>K70/M70</f>
        <v>3333.9451129502495</v>
      </c>
    </row>
    <row r="71" spans="1:15">
      <c r="B71" s="49"/>
      <c r="C71" s="47"/>
      <c r="D71" s="47"/>
      <c r="E71" s="47"/>
      <c r="F71" s="47"/>
      <c r="G71" s="47"/>
      <c r="H71" s="47"/>
      <c r="I71" s="247"/>
      <c r="J71" s="248"/>
      <c r="K71" s="249"/>
      <c r="L71" s="50"/>
      <c r="M71" s="378"/>
      <c r="N71" s="345"/>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ht="15.75" thickBot="1">
      <c r="B74" s="746"/>
      <c r="C74" s="747"/>
      <c r="D74" s="747"/>
      <c r="E74" s="747"/>
      <c r="F74" s="747"/>
      <c r="G74" s="747"/>
      <c r="H74" s="747"/>
      <c r="I74" s="124"/>
      <c r="J74" s="124"/>
      <c r="K74" s="124"/>
      <c r="L74" s="847"/>
      <c r="M74" s="847"/>
      <c r="N74" s="45"/>
    </row>
    <row r="75" spans="1:15" ht="15.75" thickBot="1">
      <c r="B75" s="765" t="s">
        <v>2072</v>
      </c>
      <c r="C75" s="766"/>
      <c r="D75" s="766"/>
      <c r="E75" s="766"/>
      <c r="F75" s="766"/>
      <c r="G75" s="766"/>
      <c r="H75" s="766"/>
      <c r="I75" s="766"/>
      <c r="J75" s="766"/>
      <c r="K75" s="766"/>
      <c r="L75" s="766"/>
      <c r="M75" s="767"/>
      <c r="N75" s="256">
        <f>SUM(N69:N74)</f>
        <v>11157.756987950248</v>
      </c>
    </row>
    <row r="76" spans="1:15" ht="15.75" thickBot="1">
      <c r="B76" s="33"/>
      <c r="C76" s="34"/>
      <c r="D76" s="34"/>
      <c r="E76" s="34"/>
      <c r="F76" s="34"/>
      <c r="G76" s="34"/>
      <c r="H76" s="34"/>
      <c r="I76" s="34"/>
      <c r="J76" s="34"/>
      <c r="K76" s="34"/>
      <c r="L76" s="34"/>
      <c r="M76" s="34"/>
      <c r="N76" s="35"/>
    </row>
    <row r="77" spans="1:15" ht="15.75" thickBot="1">
      <c r="B77" s="759" t="s">
        <v>2085</v>
      </c>
      <c r="C77" s="760"/>
      <c r="D77" s="760"/>
      <c r="E77" s="760"/>
      <c r="F77" s="760"/>
      <c r="G77" s="760"/>
      <c r="H77" s="760"/>
      <c r="I77" s="760"/>
      <c r="J77" s="760"/>
      <c r="K77" s="760"/>
      <c r="L77" s="760"/>
      <c r="M77" s="761"/>
      <c r="N77" s="99">
        <f>N43+N53+N64+N75</f>
        <v>342753.35451744654</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750" t="s">
        <v>2110</v>
      </c>
      <c r="C81" s="751"/>
      <c r="D81" s="751"/>
      <c r="E81" s="751"/>
      <c r="F81" s="751"/>
      <c r="G81" s="751"/>
      <c r="H81" s="751"/>
      <c r="I81" s="269"/>
      <c r="J81" s="289"/>
      <c r="K81" s="257" t="s">
        <v>2087</v>
      </c>
      <c r="L81" s="789" t="s">
        <v>2088</v>
      </c>
      <c r="M81" s="790"/>
      <c r="N81" s="258"/>
    </row>
    <row r="82" spans="1:14">
      <c r="B82" s="791" t="s">
        <v>2111</v>
      </c>
      <c r="C82" s="792"/>
      <c r="D82" s="792"/>
      <c r="E82" s="792"/>
      <c r="F82" s="792"/>
      <c r="G82" s="792"/>
      <c r="H82" s="792"/>
      <c r="I82" s="87"/>
      <c r="J82" s="88"/>
      <c r="K82" s="259">
        <v>0.2</v>
      </c>
      <c r="L82" s="793">
        <f>N77*K82</f>
        <v>68550.670903489314</v>
      </c>
      <c r="M82" s="794"/>
      <c r="N82" s="51"/>
    </row>
    <row r="83" spans="1:14">
      <c r="B83" s="89" t="s">
        <v>2090</v>
      </c>
      <c r="C83" s="90"/>
      <c r="D83" s="90"/>
      <c r="E83" s="90"/>
      <c r="F83" s="90"/>
      <c r="G83" s="90"/>
      <c r="H83" s="90"/>
      <c r="I83" s="87"/>
      <c r="J83" s="88"/>
      <c r="K83" s="259">
        <v>0.05</v>
      </c>
      <c r="L83" s="793">
        <f>N77*K83</f>
        <v>17137.667725872328</v>
      </c>
      <c r="M83" s="794"/>
      <c r="N83" s="51"/>
    </row>
    <row r="84" spans="1:14" ht="15.75" thickBot="1">
      <c r="B84" s="91" t="s">
        <v>2091</v>
      </c>
      <c r="C84" s="92"/>
      <c r="D84" s="92"/>
      <c r="E84" s="92"/>
      <c r="F84" s="92"/>
      <c r="G84" s="92"/>
      <c r="H84" s="92"/>
      <c r="I84" s="93"/>
      <c r="J84" s="94"/>
      <c r="K84" s="260">
        <v>0.05</v>
      </c>
      <c r="L84" s="795">
        <f>N77*K84</f>
        <v>17137.667725872328</v>
      </c>
      <c r="M84" s="796"/>
      <c r="N84" s="51"/>
    </row>
    <row r="85" spans="1:14" ht="15.75" thickBot="1">
      <c r="B85" s="759" t="s">
        <v>2072</v>
      </c>
      <c r="C85" s="760"/>
      <c r="D85" s="760"/>
      <c r="E85" s="760"/>
      <c r="F85" s="760"/>
      <c r="G85" s="760"/>
      <c r="H85" s="760"/>
      <c r="I85" s="760"/>
      <c r="J85" s="760"/>
      <c r="K85" s="760"/>
      <c r="L85" s="760"/>
      <c r="M85" s="761"/>
      <c r="N85" s="52">
        <f>L82+L83+L84</f>
        <v>102826.00635523399</v>
      </c>
    </row>
    <row r="86" spans="1:14" ht="15.75" thickBot="1">
      <c r="B86" s="33"/>
      <c r="C86" s="34"/>
      <c r="D86" s="34"/>
      <c r="E86" s="34"/>
      <c r="F86" s="34"/>
      <c r="G86" s="34"/>
      <c r="H86" s="34"/>
      <c r="I86" s="34"/>
      <c r="J86" s="34"/>
      <c r="K86" s="34"/>
      <c r="L86" s="34"/>
      <c r="M86" s="34"/>
      <c r="N86" s="35"/>
    </row>
    <row r="87" spans="1:14" ht="15.75" thickBot="1">
      <c r="A87" t="s">
        <v>2114</v>
      </c>
      <c r="B87" s="759" t="s">
        <v>2113</v>
      </c>
      <c r="C87" s="760"/>
      <c r="D87" s="760"/>
      <c r="E87" s="760"/>
      <c r="F87" s="760"/>
      <c r="G87" s="760"/>
      <c r="H87" s="760"/>
      <c r="I87" s="760"/>
      <c r="J87" s="760"/>
      <c r="K87" s="760"/>
      <c r="L87" s="760"/>
      <c r="M87" s="761"/>
      <c r="N87" s="166">
        <f>N77+N85</f>
        <v>445579.36087268055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3" t="s">
        <v>2097</v>
      </c>
      <c r="C97" s="204"/>
      <c r="D97" s="204"/>
      <c r="E97" s="204"/>
      <c r="F97" s="204"/>
      <c r="G97" s="204"/>
      <c r="H97" s="204"/>
      <c r="I97" s="204"/>
      <c r="J97" s="204"/>
      <c r="K97" s="204"/>
      <c r="L97" s="204"/>
      <c r="M97" s="204"/>
      <c r="N97" s="205"/>
    </row>
    <row r="98" spans="2:14">
      <c r="B98" s="206"/>
      <c r="C98" s="207"/>
      <c r="D98" s="207"/>
      <c r="E98" s="207"/>
      <c r="F98" s="207"/>
      <c r="G98" s="207"/>
      <c r="H98" s="207"/>
      <c r="I98" s="207"/>
      <c r="J98" s="207"/>
      <c r="K98" s="207"/>
      <c r="L98" s="207"/>
      <c r="M98" s="207"/>
      <c r="N98" s="208"/>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ht="15.75" thickBot="1">
      <c r="B101" s="209"/>
      <c r="C101" s="210"/>
      <c r="D101" s="210"/>
      <c r="E101" s="210"/>
      <c r="F101" s="210"/>
      <c r="G101" s="210"/>
      <c r="H101" s="210"/>
      <c r="I101" s="210"/>
      <c r="J101" s="210"/>
      <c r="K101" s="210"/>
      <c r="L101" s="210"/>
      <c r="M101" s="210"/>
      <c r="N101" s="211"/>
    </row>
    <row r="102" spans="2:14">
      <c r="B102" s="212"/>
      <c r="C102" s="213"/>
      <c r="D102" s="213"/>
      <c r="E102" s="213"/>
      <c r="F102" s="213"/>
      <c r="G102" s="213"/>
      <c r="H102" s="213"/>
      <c r="I102" s="213"/>
      <c r="J102" s="213"/>
      <c r="K102" s="213"/>
      <c r="L102" s="213"/>
      <c r="M102" s="213"/>
      <c r="N102" s="214"/>
    </row>
    <row r="103" spans="2:14">
      <c r="B103" s="198" t="s">
        <v>2098</v>
      </c>
      <c r="C103" s="31"/>
      <c r="D103" s="31"/>
      <c r="E103" s="31"/>
      <c r="F103" s="31"/>
      <c r="G103" s="31"/>
      <c r="H103" s="31"/>
      <c r="I103" s="31"/>
      <c r="J103" s="31"/>
      <c r="K103" s="31"/>
      <c r="L103" s="31"/>
      <c r="M103" s="31"/>
      <c r="N103" s="32"/>
    </row>
    <row r="104" spans="2:14" ht="15" customHeight="1">
      <c r="B104" s="797" t="s">
        <v>2099</v>
      </c>
      <c r="C104" s="798"/>
      <c r="D104" s="798"/>
      <c r="E104" s="798"/>
      <c r="F104" s="798"/>
      <c r="G104" s="798"/>
      <c r="H104" s="798"/>
      <c r="I104" s="798"/>
      <c r="J104" s="798"/>
      <c r="K104" s="798"/>
      <c r="L104" s="798"/>
      <c r="M104" s="798"/>
      <c r="N104" s="799"/>
    </row>
    <row r="105" spans="2:14" ht="15" customHeight="1">
      <c r="B105" s="797"/>
      <c r="C105" s="798"/>
      <c r="D105" s="798"/>
      <c r="E105" s="798"/>
      <c r="F105" s="798"/>
      <c r="G105" s="798"/>
      <c r="H105" s="798"/>
      <c r="I105" s="798"/>
      <c r="J105" s="798"/>
      <c r="K105" s="798"/>
      <c r="L105" s="798"/>
      <c r="M105" s="798"/>
      <c r="N105" s="799"/>
    </row>
    <row r="106" spans="2:14" ht="30" customHeight="1">
      <c r="B106" s="800" t="s">
        <v>2100</v>
      </c>
      <c r="C106" s="801"/>
      <c r="D106" s="801"/>
      <c r="E106" s="801"/>
      <c r="F106" s="801"/>
      <c r="G106" s="801"/>
      <c r="H106" s="801"/>
      <c r="I106" s="801"/>
      <c r="J106" s="801"/>
      <c r="K106" s="801"/>
      <c r="L106" s="801"/>
      <c r="M106" s="801"/>
      <c r="N106" s="802"/>
    </row>
    <row r="107" spans="2:14">
      <c r="B107" s="800"/>
      <c r="C107" s="801"/>
      <c r="D107" s="801"/>
      <c r="E107" s="801"/>
      <c r="F107" s="801"/>
      <c r="G107" s="801"/>
      <c r="H107" s="801"/>
      <c r="I107" s="801"/>
      <c r="J107" s="801"/>
      <c r="K107" s="801"/>
      <c r="L107" s="801"/>
      <c r="M107" s="801"/>
      <c r="N107" s="802"/>
    </row>
    <row r="108" spans="2:14">
      <c r="B108" s="286"/>
      <c r="C108" s="287"/>
      <c r="D108" s="287"/>
      <c r="E108" s="287"/>
      <c r="F108" s="287"/>
      <c r="G108" s="287"/>
      <c r="H108" s="287"/>
      <c r="I108" s="287"/>
      <c r="J108" s="287"/>
      <c r="K108" s="287"/>
      <c r="L108" s="287"/>
      <c r="M108" s="287"/>
      <c r="N108" s="288"/>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198"/>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736"/>
      <c r="K117" s="736"/>
      <c r="L117" s="736"/>
      <c r="M117" s="736"/>
      <c r="N117" s="737"/>
    </row>
    <row r="118" spans="2:14" ht="15.75" thickBot="1">
      <c r="B118" s="216" t="s">
        <v>2103</v>
      </c>
      <c r="C118" s="343"/>
      <c r="D118" s="343"/>
      <c r="E118" s="57"/>
      <c r="F118" s="57"/>
      <c r="G118" s="57"/>
      <c r="H118" s="57"/>
      <c r="I118" s="57"/>
      <c r="J118" s="738"/>
      <c r="K118" s="738"/>
      <c r="L118" s="738"/>
      <c r="M118" s="738"/>
      <c r="N118" s="739"/>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491</v>
      </c>
      <c r="C31" s="81" t="s">
        <v>2264</v>
      </c>
      <c r="D31" s="82"/>
      <c r="E31" s="82"/>
      <c r="F31" s="82"/>
      <c r="G31" s="82"/>
      <c r="H31" s="82"/>
      <c r="I31" s="82"/>
      <c r="J31" s="82"/>
      <c r="K31" s="394"/>
      <c r="L31" s="261" t="s">
        <v>32</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1001</v>
      </c>
      <c r="B36" s="772" t="str">
        <f>VLOOKUP(A36,EQUIPOS!A6:D154,3,FALSE)</f>
        <v>Retroexcavadora A25C</v>
      </c>
      <c r="C36" s="773"/>
      <c r="D36" s="773"/>
      <c r="E36" s="773"/>
      <c r="F36" s="773"/>
      <c r="G36" s="773"/>
      <c r="H36" s="774"/>
      <c r="I36" s="222"/>
      <c r="J36" s="223"/>
      <c r="K36" s="224">
        <f>VLOOKUP(A36,EQUIPOS!A6:D163,4,FALSE)</f>
        <v>213099.40647403634</v>
      </c>
      <c r="L36" s="225"/>
      <c r="M36" s="291">
        <v>3</v>
      </c>
      <c r="N36" s="227">
        <f>K36/M36</f>
        <v>71033.135491345442</v>
      </c>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0.1</v>
      </c>
      <c r="N41" s="295">
        <f>N75*M41</f>
        <v>1487.7009317267</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72520.836423072134</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1585</v>
      </c>
      <c r="B48" s="43" t="str">
        <f>VLOOKUP(A48,MATERIALES!A5:D373,3,FALSE)</f>
        <v>Mortero 1:3 Para Anillos</v>
      </c>
      <c r="C48" s="236"/>
      <c r="D48" s="236"/>
      <c r="E48" s="236"/>
      <c r="F48" s="236"/>
      <c r="G48" s="236"/>
      <c r="H48" s="236"/>
      <c r="I48" s="236"/>
      <c r="J48" s="266" t="str">
        <f>VLOOKUP(A48,MATERIALES!A4:D640,2,FALSE)</f>
        <v>m3</v>
      </c>
      <c r="K48" s="237">
        <v>0.02</v>
      </c>
      <c r="L48" s="222"/>
      <c r="M48" s="352">
        <f>VLOOKUP(A48,MATERIALES!A5:D396,4,FALSE)</f>
        <v>429146.88770904805</v>
      </c>
      <c r="N48" s="227">
        <f>K48*M48</f>
        <v>8582.9377541809608</v>
      </c>
    </row>
    <row r="49" spans="1:14">
      <c r="A49" s="108" t="s">
        <v>1532</v>
      </c>
      <c r="B49" s="43" t="str">
        <f>VLOOKUP(A49,MATERIALES!A6:D373,3,FALSE)</f>
        <v>Material para solado y atraque</v>
      </c>
      <c r="C49" s="371"/>
      <c r="D49" s="371"/>
      <c r="E49" s="371"/>
      <c r="F49" s="371"/>
      <c r="G49" s="371"/>
      <c r="H49" s="371"/>
      <c r="I49" s="371"/>
      <c r="J49" s="267" t="str">
        <f>VLOOKUP(A49,MATERIALES!A5:D641,2,FALSE)</f>
        <v>m3</v>
      </c>
      <c r="K49" s="347">
        <v>0.46</v>
      </c>
      <c r="L49" s="367"/>
      <c r="M49" s="352">
        <f>VLOOKUP(A49,MATERIALES!A6:D397,4,FALSE)</f>
        <v>33459.880968972371</v>
      </c>
      <c r="N49" s="227">
        <f>K49*M49</f>
        <v>15391.545245727291</v>
      </c>
    </row>
    <row r="50" spans="1:14">
      <c r="A50" s="108" t="s">
        <v>1782</v>
      </c>
      <c r="B50" s="43" t="str">
        <f>VLOOKUP(A50,MATERIALES!A6:D373,3,FALSE)</f>
        <v>Tubo concreto reforzado 900mm (tipo 1)</v>
      </c>
      <c r="C50" s="371"/>
      <c r="D50" s="371"/>
      <c r="E50" s="371"/>
      <c r="F50" s="371"/>
      <c r="G50" s="371"/>
      <c r="H50" s="371"/>
      <c r="I50" s="371"/>
      <c r="J50" s="267" t="str">
        <f>VLOOKUP(A50,MATERIALES!A6:D642,2,FALSE)</f>
        <v>m</v>
      </c>
      <c r="K50" s="347">
        <v>1</v>
      </c>
      <c r="L50" s="367"/>
      <c r="M50" s="352">
        <f>VLOOKUP(A50,MATERIALES!A6:D398,4,FALSE)</f>
        <v>446699.05123736389</v>
      </c>
      <c r="N50" s="227">
        <f>K50*M50</f>
        <v>446699.05123736389</v>
      </c>
    </row>
    <row r="51" spans="1:14">
      <c r="A51" s="108"/>
      <c r="B51" s="43"/>
      <c r="C51" s="371"/>
      <c r="D51" s="371"/>
      <c r="E51" s="371"/>
      <c r="F51" s="371"/>
      <c r="G51" s="371"/>
      <c r="H51" s="371"/>
      <c r="I51" s="371"/>
      <c r="J51" s="266"/>
      <c r="K51" s="347"/>
      <c r="L51" s="367"/>
      <c r="M51" s="352"/>
      <c r="N51" s="227"/>
    </row>
    <row r="52" spans="1:14" ht="15.75" thickBot="1">
      <c r="B52" s="43"/>
      <c r="C52" s="265"/>
      <c r="D52" s="265"/>
      <c r="E52" s="265"/>
      <c r="F52" s="265"/>
      <c r="G52" s="265"/>
      <c r="H52" s="265"/>
      <c r="I52" s="265"/>
      <c r="J52" s="381"/>
      <c r="K52" s="124"/>
      <c r="L52" s="280"/>
      <c r="M52" s="352"/>
      <c r="N52" s="227"/>
    </row>
    <row r="53" spans="1:14" ht="15.75" thickBot="1">
      <c r="B53" s="759" t="s">
        <v>2072</v>
      </c>
      <c r="C53" s="760"/>
      <c r="D53" s="760"/>
      <c r="E53" s="760"/>
      <c r="F53" s="760"/>
      <c r="G53" s="760"/>
      <c r="H53" s="760"/>
      <c r="I53" s="760"/>
      <c r="J53" s="760"/>
      <c r="K53" s="760"/>
      <c r="L53" s="760"/>
      <c r="M53" s="761"/>
      <c r="N53" s="344">
        <f>SUM(N48:N52)</f>
        <v>470673.53423727216</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2024</v>
      </c>
      <c r="B58" s="46" t="str">
        <f>VLOOKUP(A58,TRANSPORTE!A1:D117,3,FALSE)</f>
        <v>Transporte de Tubería de Concreto Reforzado</v>
      </c>
      <c r="C58" s="272"/>
      <c r="D58" s="272"/>
      <c r="E58" s="272"/>
      <c r="F58" s="272"/>
      <c r="G58" s="272"/>
      <c r="H58" s="266" t="s">
        <v>1043</v>
      </c>
      <c r="I58" s="234">
        <v>0.28000000000000003</v>
      </c>
      <c r="J58" s="241">
        <v>1</v>
      </c>
      <c r="K58" s="234">
        <f>I58*J58</f>
        <v>0.28000000000000003</v>
      </c>
      <c r="L58" s="763">
        <f>VLOOKUP(A58,TRANSPORTE!A1:D117,4,FALSE)</f>
        <v>2.7326860287972456</v>
      </c>
      <c r="M58" s="764"/>
      <c r="N58" s="242">
        <f>K58*L58</f>
        <v>0.76515208806322887</v>
      </c>
    </row>
    <row r="59" spans="1:14">
      <c r="A59" t="s">
        <v>1872</v>
      </c>
      <c r="B59" s="46" t="str">
        <f>VLOOKUP(A59,TRANSPORTE!A1:D117,3,FALSE)</f>
        <v>Transporte de Material de Solado y Atraque Tubería de Concreto Reforzado</v>
      </c>
      <c r="C59" s="47"/>
      <c r="D59" s="47"/>
      <c r="E59" s="47"/>
      <c r="F59" s="47"/>
      <c r="G59" s="47"/>
      <c r="H59" s="266" t="s">
        <v>1038</v>
      </c>
      <c r="I59" s="234">
        <v>0.46</v>
      </c>
      <c r="J59" s="241">
        <v>1</v>
      </c>
      <c r="K59" s="234">
        <f>I59*J59</f>
        <v>0.46</v>
      </c>
      <c r="L59" s="763">
        <f>VLOOKUP(A59,TRANSPORTE!A1:D117,4,FALSE)</f>
        <v>1355.0479121462611</v>
      </c>
      <c r="M59" s="764"/>
      <c r="N59" s="242">
        <f>K59*L59</f>
        <v>623.32203958728007</v>
      </c>
    </row>
    <row r="60" spans="1:14">
      <c r="B60" s="46"/>
      <c r="C60" s="47"/>
      <c r="D60" s="47"/>
      <c r="E60" s="47"/>
      <c r="F60" s="47"/>
      <c r="G60" s="47"/>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N58+N59+N60+N61+N62</f>
        <v>624.08719167534332</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788"/>
      <c r="N68" s="98" t="s">
        <v>2071</v>
      </c>
    </row>
    <row r="69" spans="1:15">
      <c r="A69" s="141" t="s">
        <v>710</v>
      </c>
      <c r="B69" s="49" t="str">
        <f>VLOOKUP(A69,'MANO DE OBRA'!A8:D68,3,FALSE)</f>
        <v>Obrero (4)</v>
      </c>
      <c r="C69" s="47"/>
      <c r="D69" s="47"/>
      <c r="E69" s="47"/>
      <c r="F69" s="47"/>
      <c r="G69" s="47"/>
      <c r="H69" s="47"/>
      <c r="I69" s="247">
        <f>K69/J69*100</f>
        <v>135330.79999999999</v>
      </c>
      <c r="J69" s="248">
        <v>185</v>
      </c>
      <c r="K69" s="249">
        <f>VLOOKUP(A69,'MANO DE OBRA'!A8:D99,4,FALSE)</f>
        <v>250361.97999999998</v>
      </c>
      <c r="L69" s="50"/>
      <c r="M69" s="380">
        <v>24</v>
      </c>
      <c r="N69" s="345">
        <f>K69/M69</f>
        <v>10431.749166666666</v>
      </c>
      <c r="O69" s="106"/>
    </row>
    <row r="70" spans="1:15">
      <c r="A70" s="141" t="s">
        <v>728</v>
      </c>
      <c r="B70" s="49" t="str">
        <f>VLOOKUP(A70,'MANO DE OBRA'!A8:D69,3,FALSE)</f>
        <v>Oficial</v>
      </c>
      <c r="C70" s="47"/>
      <c r="D70" s="47"/>
      <c r="E70" s="47"/>
      <c r="F70" s="47"/>
      <c r="G70" s="47"/>
      <c r="H70" s="47"/>
      <c r="I70" s="247">
        <f>K70/J70*100</f>
        <v>57668.23979157189</v>
      </c>
      <c r="J70" s="248">
        <v>185</v>
      </c>
      <c r="K70" s="249">
        <f>VLOOKUP(A70,'MANO DE OBRA'!A8:D100,4,FALSE)</f>
        <v>106686.24361440798</v>
      </c>
      <c r="L70" s="50"/>
      <c r="M70" s="380">
        <v>24</v>
      </c>
      <c r="N70" s="345">
        <f>K70/M70</f>
        <v>4445.260150600333</v>
      </c>
    </row>
    <row r="71" spans="1:15">
      <c r="B71" s="49"/>
      <c r="C71" s="47"/>
      <c r="D71" s="47"/>
      <c r="E71" s="47"/>
      <c r="F71" s="47"/>
      <c r="G71" s="47"/>
      <c r="H71" s="47"/>
      <c r="I71" s="247"/>
      <c r="J71" s="248"/>
      <c r="K71" s="249"/>
      <c r="L71" s="50"/>
      <c r="M71" s="378"/>
      <c r="N71" s="345"/>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ht="15.75" thickBot="1">
      <c r="B74" s="746"/>
      <c r="C74" s="747"/>
      <c r="D74" s="747"/>
      <c r="E74" s="747"/>
      <c r="F74" s="747"/>
      <c r="G74" s="747"/>
      <c r="H74" s="747"/>
      <c r="I74" s="124"/>
      <c r="J74" s="124"/>
      <c r="K74" s="124"/>
      <c r="L74" s="847"/>
      <c r="M74" s="847"/>
      <c r="N74" s="125"/>
    </row>
    <row r="75" spans="1:15" ht="15.75" thickBot="1">
      <c r="B75" s="765" t="s">
        <v>2072</v>
      </c>
      <c r="C75" s="766"/>
      <c r="D75" s="766"/>
      <c r="E75" s="766"/>
      <c r="F75" s="766"/>
      <c r="G75" s="766"/>
      <c r="H75" s="766"/>
      <c r="I75" s="766"/>
      <c r="J75" s="766"/>
      <c r="K75" s="766"/>
      <c r="L75" s="766"/>
      <c r="M75" s="767"/>
      <c r="N75" s="401">
        <f>SUM(N69:N74)</f>
        <v>14877.009317266999</v>
      </c>
    </row>
    <row r="76" spans="1:15" ht="15.75" thickBot="1">
      <c r="B76" s="33"/>
      <c r="C76" s="34"/>
      <c r="D76" s="34"/>
      <c r="E76" s="34"/>
      <c r="F76" s="34"/>
      <c r="G76" s="34"/>
      <c r="H76" s="34"/>
      <c r="I76" s="34"/>
      <c r="J76" s="34"/>
      <c r="K76" s="34"/>
      <c r="L76" s="34"/>
      <c r="M76" s="34"/>
      <c r="N76" s="35"/>
    </row>
    <row r="77" spans="1:15" ht="15.75" thickBot="1">
      <c r="B77" s="759" t="s">
        <v>2085</v>
      </c>
      <c r="C77" s="760"/>
      <c r="D77" s="760"/>
      <c r="E77" s="760"/>
      <c r="F77" s="760"/>
      <c r="G77" s="760"/>
      <c r="H77" s="760"/>
      <c r="I77" s="760"/>
      <c r="J77" s="760"/>
      <c r="K77" s="760"/>
      <c r="L77" s="760"/>
      <c r="M77" s="761"/>
      <c r="N77" s="99">
        <f>N43+N53+N64+N75</f>
        <v>558695.46716928657</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750" t="s">
        <v>2110</v>
      </c>
      <c r="C81" s="751"/>
      <c r="D81" s="751"/>
      <c r="E81" s="751"/>
      <c r="F81" s="751"/>
      <c r="G81" s="751"/>
      <c r="H81" s="751"/>
      <c r="I81" s="269"/>
      <c r="J81" s="289"/>
      <c r="K81" s="257" t="s">
        <v>2087</v>
      </c>
      <c r="L81" s="789" t="s">
        <v>2088</v>
      </c>
      <c r="M81" s="790"/>
      <c r="N81" s="258"/>
    </row>
    <row r="82" spans="1:14">
      <c r="B82" s="791" t="s">
        <v>2111</v>
      </c>
      <c r="C82" s="792"/>
      <c r="D82" s="792"/>
      <c r="E82" s="792"/>
      <c r="F82" s="792"/>
      <c r="G82" s="792"/>
      <c r="H82" s="792"/>
      <c r="I82" s="87"/>
      <c r="J82" s="88"/>
      <c r="K82" s="259">
        <v>0.2</v>
      </c>
      <c r="L82" s="793">
        <f>N77*K82</f>
        <v>111739.09343385731</v>
      </c>
      <c r="M82" s="794"/>
      <c r="N82" s="51"/>
    </row>
    <row r="83" spans="1:14">
      <c r="B83" s="89" t="s">
        <v>2090</v>
      </c>
      <c r="C83" s="90"/>
      <c r="D83" s="90"/>
      <c r="E83" s="90"/>
      <c r="F83" s="90"/>
      <c r="G83" s="90"/>
      <c r="H83" s="90"/>
      <c r="I83" s="87"/>
      <c r="J83" s="88"/>
      <c r="K83" s="259">
        <v>0.05</v>
      </c>
      <c r="L83" s="793">
        <f>N77*K83</f>
        <v>27934.773358464328</v>
      </c>
      <c r="M83" s="794"/>
      <c r="N83" s="51"/>
    </row>
    <row r="84" spans="1:14" ht="15.75" thickBot="1">
      <c r="B84" s="91" t="s">
        <v>2091</v>
      </c>
      <c r="C84" s="92"/>
      <c r="D84" s="92"/>
      <c r="E84" s="92"/>
      <c r="F84" s="92"/>
      <c r="G84" s="92"/>
      <c r="H84" s="92"/>
      <c r="I84" s="93"/>
      <c r="J84" s="94"/>
      <c r="K84" s="260">
        <v>0.05</v>
      </c>
      <c r="L84" s="795">
        <f>N77*K84</f>
        <v>27934.773358464328</v>
      </c>
      <c r="M84" s="796"/>
      <c r="N84" s="51"/>
    </row>
    <row r="85" spans="1:14" ht="15.75" thickBot="1">
      <c r="B85" s="759" t="s">
        <v>2072</v>
      </c>
      <c r="C85" s="760"/>
      <c r="D85" s="760"/>
      <c r="E85" s="760"/>
      <c r="F85" s="760"/>
      <c r="G85" s="760"/>
      <c r="H85" s="760"/>
      <c r="I85" s="760"/>
      <c r="J85" s="760"/>
      <c r="K85" s="760"/>
      <c r="L85" s="760"/>
      <c r="M85" s="761"/>
      <c r="N85" s="52">
        <f>L82+L83+L84</f>
        <v>167608.64015078597</v>
      </c>
    </row>
    <row r="86" spans="1:14" ht="15.75" thickBot="1">
      <c r="B86" s="33"/>
      <c r="C86" s="34"/>
      <c r="D86" s="34"/>
      <c r="E86" s="34"/>
      <c r="F86" s="34"/>
      <c r="G86" s="34"/>
      <c r="H86" s="34"/>
      <c r="I86" s="34"/>
      <c r="J86" s="34"/>
      <c r="K86" s="34"/>
      <c r="L86" s="34"/>
      <c r="M86" s="34"/>
      <c r="N86" s="35"/>
    </row>
    <row r="87" spans="1:14" ht="15.75" thickBot="1">
      <c r="A87" t="s">
        <v>2114</v>
      </c>
      <c r="B87" s="759" t="s">
        <v>2113</v>
      </c>
      <c r="C87" s="760"/>
      <c r="D87" s="760"/>
      <c r="E87" s="760"/>
      <c r="F87" s="760"/>
      <c r="G87" s="760"/>
      <c r="H87" s="760"/>
      <c r="I87" s="760"/>
      <c r="J87" s="760"/>
      <c r="K87" s="760"/>
      <c r="L87" s="760"/>
      <c r="M87" s="761"/>
      <c r="N87" s="166">
        <f>N77+N85</f>
        <v>726304.1073200726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3" t="s">
        <v>2097</v>
      </c>
      <c r="C97" s="204"/>
      <c r="D97" s="204"/>
      <c r="E97" s="204"/>
      <c r="F97" s="204"/>
      <c r="G97" s="204"/>
      <c r="H97" s="204"/>
      <c r="I97" s="204"/>
      <c r="J97" s="204"/>
      <c r="K97" s="204"/>
      <c r="L97" s="204"/>
      <c r="M97" s="204"/>
      <c r="N97" s="205"/>
    </row>
    <row r="98" spans="2:14">
      <c r="B98" s="206"/>
      <c r="C98" s="207"/>
      <c r="D98" s="207"/>
      <c r="E98" s="207"/>
      <c r="F98" s="207"/>
      <c r="G98" s="207"/>
      <c r="H98" s="207"/>
      <c r="I98" s="207"/>
      <c r="J98" s="207"/>
      <c r="K98" s="207"/>
      <c r="L98" s="207"/>
      <c r="M98" s="207"/>
      <c r="N98" s="208"/>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ht="15.75" thickBot="1">
      <c r="B101" s="209"/>
      <c r="C101" s="210"/>
      <c r="D101" s="210"/>
      <c r="E101" s="210"/>
      <c r="F101" s="210"/>
      <c r="G101" s="210"/>
      <c r="H101" s="210"/>
      <c r="I101" s="210"/>
      <c r="J101" s="210"/>
      <c r="K101" s="210"/>
      <c r="L101" s="210"/>
      <c r="M101" s="210"/>
      <c r="N101" s="211"/>
    </row>
    <row r="102" spans="2:14">
      <c r="B102" s="212"/>
      <c r="C102" s="213"/>
      <c r="D102" s="213"/>
      <c r="E102" s="213"/>
      <c r="F102" s="213"/>
      <c r="G102" s="213"/>
      <c r="H102" s="213"/>
      <c r="I102" s="213"/>
      <c r="J102" s="213"/>
      <c r="K102" s="213"/>
      <c r="L102" s="213"/>
      <c r="M102" s="213"/>
      <c r="N102" s="214"/>
    </row>
    <row r="103" spans="2:14">
      <c r="B103" s="198" t="s">
        <v>2098</v>
      </c>
      <c r="C103" s="31"/>
      <c r="D103" s="31"/>
      <c r="E103" s="31"/>
      <c r="F103" s="31"/>
      <c r="G103" s="31"/>
      <c r="H103" s="31"/>
      <c r="I103" s="31"/>
      <c r="J103" s="31"/>
      <c r="K103" s="31"/>
      <c r="L103" s="31"/>
      <c r="M103" s="31"/>
      <c r="N103" s="32"/>
    </row>
    <row r="104" spans="2:14" ht="15" customHeight="1">
      <c r="B104" s="797" t="s">
        <v>2099</v>
      </c>
      <c r="C104" s="798"/>
      <c r="D104" s="798"/>
      <c r="E104" s="798"/>
      <c r="F104" s="798"/>
      <c r="G104" s="798"/>
      <c r="H104" s="798"/>
      <c r="I104" s="798"/>
      <c r="J104" s="798"/>
      <c r="K104" s="798"/>
      <c r="L104" s="798"/>
      <c r="M104" s="798"/>
      <c r="N104" s="799"/>
    </row>
    <row r="105" spans="2:14" ht="15" customHeight="1">
      <c r="B105" s="797"/>
      <c r="C105" s="798"/>
      <c r="D105" s="798"/>
      <c r="E105" s="798"/>
      <c r="F105" s="798"/>
      <c r="G105" s="798"/>
      <c r="H105" s="798"/>
      <c r="I105" s="798"/>
      <c r="J105" s="798"/>
      <c r="K105" s="798"/>
      <c r="L105" s="798"/>
      <c r="M105" s="798"/>
      <c r="N105" s="799"/>
    </row>
    <row r="106" spans="2:14" ht="30" customHeight="1">
      <c r="B106" s="800" t="s">
        <v>2100</v>
      </c>
      <c r="C106" s="801"/>
      <c r="D106" s="801"/>
      <c r="E106" s="801"/>
      <c r="F106" s="801"/>
      <c r="G106" s="801"/>
      <c r="H106" s="801"/>
      <c r="I106" s="801"/>
      <c r="J106" s="801"/>
      <c r="K106" s="801"/>
      <c r="L106" s="801"/>
      <c r="M106" s="801"/>
      <c r="N106" s="802"/>
    </row>
    <row r="107" spans="2:14">
      <c r="B107" s="800"/>
      <c r="C107" s="801"/>
      <c r="D107" s="801"/>
      <c r="E107" s="801"/>
      <c r="F107" s="801"/>
      <c r="G107" s="801"/>
      <c r="H107" s="801"/>
      <c r="I107" s="801"/>
      <c r="J107" s="801"/>
      <c r="K107" s="801"/>
      <c r="L107" s="801"/>
      <c r="M107" s="801"/>
      <c r="N107" s="802"/>
    </row>
    <row r="108" spans="2:14">
      <c r="B108" s="286"/>
      <c r="C108" s="287"/>
      <c r="D108" s="287"/>
      <c r="E108" s="287"/>
      <c r="F108" s="287"/>
      <c r="G108" s="287"/>
      <c r="H108" s="287"/>
      <c r="I108" s="287"/>
      <c r="J108" s="287"/>
      <c r="K108" s="287"/>
      <c r="L108" s="287"/>
      <c r="M108" s="287"/>
      <c r="N108" s="288"/>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198"/>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736"/>
      <c r="K117" s="736"/>
      <c r="L117" s="736"/>
      <c r="M117" s="736"/>
      <c r="N117" s="737"/>
    </row>
    <row r="118" spans="2:14" ht="15.75" thickBot="1">
      <c r="B118" s="216" t="s">
        <v>2103</v>
      </c>
      <c r="C118" s="343"/>
      <c r="D118" s="343"/>
      <c r="E118" s="57"/>
      <c r="F118" s="57"/>
      <c r="G118" s="57"/>
      <c r="H118" s="57"/>
      <c r="I118" s="57"/>
      <c r="J118" s="738"/>
      <c r="K118" s="738"/>
      <c r="L118" s="738"/>
      <c r="M118" s="738"/>
      <c r="N118" s="73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493</v>
      </c>
      <c r="C31" s="81" t="s">
        <v>2265</v>
      </c>
      <c r="D31" s="82"/>
      <c r="E31" s="82"/>
      <c r="F31" s="82"/>
      <c r="G31" s="82"/>
      <c r="H31" s="82"/>
      <c r="I31" s="82"/>
      <c r="J31" s="82"/>
      <c r="K31" s="394"/>
      <c r="L31" s="261" t="s">
        <v>32</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835</v>
      </c>
      <c r="B36" s="772" t="str">
        <f>VLOOKUP(A36,EQUIPOS!A6:D154,3,FALSE)</f>
        <v>COMPACTADOR MANUAL VIBRATORIO (RANA) con motor de 6 HP</v>
      </c>
      <c r="C36" s="773"/>
      <c r="D36" s="773"/>
      <c r="E36" s="773"/>
      <c r="F36" s="773"/>
      <c r="G36" s="773"/>
      <c r="H36" s="774"/>
      <c r="I36" s="222"/>
      <c r="J36" s="223"/>
      <c r="K36" s="224">
        <f>VLOOKUP(A36,EQUIPOS!A6:D163,4,FALSE)</f>
        <v>6737.6080206907236</v>
      </c>
      <c r="L36" s="225"/>
      <c r="M36" s="291">
        <v>0.5</v>
      </c>
      <c r="N36" s="227">
        <f>K36/M36</f>
        <v>13475.216041381447</v>
      </c>
    </row>
    <row r="37" spans="1:14">
      <c r="A37" s="113" t="s">
        <v>1013</v>
      </c>
      <c r="B37" s="772" t="str">
        <f>VLOOKUP(A37,EQUIPOS!A7:D154,3,FALSE)</f>
        <v>Retroexcavadora sobre llantas, motor 62HP, Profundidad de excavación de 5.41 metros.</v>
      </c>
      <c r="C37" s="773"/>
      <c r="D37" s="773"/>
      <c r="E37" s="773"/>
      <c r="F37" s="773"/>
      <c r="G37" s="773"/>
      <c r="H37" s="774"/>
      <c r="I37" s="367"/>
      <c r="J37" s="368"/>
      <c r="K37" s="224">
        <f>VLOOKUP(A37,EQUIPOS!A7:D164,4,FALSE)</f>
        <v>148614.57477519172</v>
      </c>
      <c r="L37" s="290"/>
      <c r="M37" s="291">
        <v>1.5</v>
      </c>
      <c r="N37" s="227">
        <f>K37/M37</f>
        <v>99076.383183461148</v>
      </c>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0.1</v>
      </c>
      <c r="N41" s="295">
        <f>N75*M41</f>
        <v>2975.4018634534</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115527.00108829599</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1532</v>
      </c>
      <c r="B48" s="43" t="str">
        <f>VLOOKUP(A48,MATERIALES!A5:D373,3,FALSE)</f>
        <v>Material para solado y atraque</v>
      </c>
      <c r="C48" s="236"/>
      <c r="D48" s="236"/>
      <c r="E48" s="236"/>
      <c r="F48" s="236"/>
      <c r="G48" s="236"/>
      <c r="H48" s="236"/>
      <c r="I48" s="236"/>
      <c r="J48" s="266" t="str">
        <f>VLOOKUP(A48,MATERIALES!A4:D640,2,FALSE)</f>
        <v>m3</v>
      </c>
      <c r="K48" s="237">
        <v>0.57999999999999996</v>
      </c>
      <c r="L48" s="222"/>
      <c r="M48" s="352">
        <f>VLOOKUP(A48,MATERIALES!A5:D396,4,FALSE)</f>
        <v>33459.880968972371</v>
      </c>
      <c r="N48" s="227">
        <f>K48*M48</f>
        <v>19406.730962003974</v>
      </c>
    </row>
    <row r="49" spans="1:14">
      <c r="A49" s="108" t="s">
        <v>1794</v>
      </c>
      <c r="B49" s="43" t="str">
        <f>VLOOKUP(A49,MATERIALES!A6:D373,3,FALSE)</f>
        <v>Tubo corrugado de acero galvanizado MP-68</v>
      </c>
      <c r="C49" s="371"/>
      <c r="D49" s="371"/>
      <c r="E49" s="371"/>
      <c r="F49" s="371"/>
      <c r="G49" s="371"/>
      <c r="H49" s="371"/>
      <c r="I49" s="371"/>
      <c r="J49" s="267" t="str">
        <f>VLOOKUP(A49,MATERIALES!A5:D641,2,FALSE)</f>
        <v>m</v>
      </c>
      <c r="K49" s="347">
        <v>1</v>
      </c>
      <c r="L49" s="367"/>
      <c r="M49" s="352">
        <f>VLOOKUP(A49,MATERIALES!A6:D397,4,FALSE)</f>
        <v>201243.06780774915</v>
      </c>
      <c r="N49" s="227">
        <f>K49*M49</f>
        <v>201243.06780774915</v>
      </c>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ht="15.75" thickBot="1">
      <c r="B52" s="43"/>
      <c r="C52" s="265"/>
      <c r="D52" s="265"/>
      <c r="E52" s="265"/>
      <c r="F52" s="265"/>
      <c r="G52" s="265"/>
      <c r="H52" s="265"/>
      <c r="I52" s="265"/>
      <c r="J52" s="381"/>
      <c r="K52" s="124"/>
      <c r="L52" s="280"/>
      <c r="M52" s="352"/>
      <c r="N52" s="227"/>
    </row>
    <row r="53" spans="1:14" ht="15.75" thickBot="1">
      <c r="B53" s="759" t="s">
        <v>2072</v>
      </c>
      <c r="C53" s="760"/>
      <c r="D53" s="760"/>
      <c r="E53" s="760"/>
      <c r="F53" s="760"/>
      <c r="G53" s="760"/>
      <c r="H53" s="760"/>
      <c r="I53" s="760"/>
      <c r="J53" s="760"/>
      <c r="K53" s="760"/>
      <c r="L53" s="760"/>
      <c r="M53" s="761"/>
      <c r="N53" s="344">
        <f>SUM(N48:N52)</f>
        <v>220649.79876975314</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2022</v>
      </c>
      <c r="B58" s="46" t="str">
        <f>VLOOKUP(A58,TRANSPORTE!A1:D117,3,FALSE)</f>
        <v>Transporte de tubería</v>
      </c>
      <c r="C58" s="272"/>
      <c r="D58" s="272"/>
      <c r="E58" s="272"/>
      <c r="F58" s="272"/>
      <c r="G58" s="272"/>
      <c r="H58" s="266" t="s">
        <v>1903</v>
      </c>
      <c r="I58" s="234">
        <v>1</v>
      </c>
      <c r="J58" s="241">
        <v>1</v>
      </c>
      <c r="K58" s="234">
        <f>I58*J58</f>
        <v>1</v>
      </c>
      <c r="L58" s="763">
        <f>VLOOKUP(A58,TRANSPORTE!A1:D117,4,FALSE)</f>
        <v>1101.0445794619816</v>
      </c>
      <c r="M58" s="764"/>
      <c r="N58" s="242">
        <f>K58*L58</f>
        <v>1101.0445794619816</v>
      </c>
    </row>
    <row r="59" spans="1:14">
      <c r="A59" t="s">
        <v>1872</v>
      </c>
      <c r="B59" s="46" t="str">
        <f>VLOOKUP(A59,TRANSPORTE!A1:D117,3,FALSE)</f>
        <v>Transporte de Material de Solado y Atraque Tubería de Concreto Reforzado</v>
      </c>
      <c r="C59" s="47"/>
      <c r="D59" s="47"/>
      <c r="E59" s="47"/>
      <c r="F59" s="47"/>
      <c r="G59" s="47"/>
      <c r="H59" s="266" t="s">
        <v>1038</v>
      </c>
      <c r="I59" s="234">
        <v>0.57999999999999996</v>
      </c>
      <c r="J59" s="241">
        <v>1</v>
      </c>
      <c r="K59" s="234">
        <f>I59*J59</f>
        <v>0.57999999999999996</v>
      </c>
      <c r="L59" s="763">
        <f>VLOOKUP(A59,TRANSPORTE!A1:D117,4,FALSE)</f>
        <v>1355.0479121462611</v>
      </c>
      <c r="M59" s="764"/>
      <c r="N59" s="242">
        <f>K59*L59</f>
        <v>785.92778904483134</v>
      </c>
    </row>
    <row r="60" spans="1:14">
      <c r="B60" s="46"/>
      <c r="C60" s="47"/>
      <c r="D60" s="47"/>
      <c r="E60" s="47"/>
      <c r="F60" s="47"/>
      <c r="G60" s="47"/>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N58+N59</f>
        <v>1886.9723685068129</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788"/>
      <c r="N68" s="98" t="s">
        <v>2071</v>
      </c>
    </row>
    <row r="69" spans="1:15">
      <c r="A69" s="141" t="s">
        <v>710</v>
      </c>
      <c r="B69" s="49" t="str">
        <f>VLOOKUP(A69,'MANO DE OBRA'!A8:D68,3,FALSE)</f>
        <v>Obrero (4)</v>
      </c>
      <c r="C69" s="47"/>
      <c r="D69" s="47"/>
      <c r="E69" s="47"/>
      <c r="F69" s="47"/>
      <c r="G69" s="47"/>
      <c r="H69" s="47"/>
      <c r="I69" s="247">
        <f>K69/J69*100</f>
        <v>135330.79999999999</v>
      </c>
      <c r="J69" s="248">
        <v>185</v>
      </c>
      <c r="K69" s="249">
        <f>VLOOKUP(A69,'MANO DE OBRA'!A8:D99,4,FALSE)</f>
        <v>250361.97999999998</v>
      </c>
      <c r="L69" s="50"/>
      <c r="M69" s="380">
        <v>12</v>
      </c>
      <c r="N69" s="345">
        <f>K69/M69</f>
        <v>20863.498333333333</v>
      </c>
      <c r="O69" s="106"/>
    </row>
    <row r="70" spans="1:15">
      <c r="A70" s="141" t="s">
        <v>728</v>
      </c>
      <c r="B70" s="49" t="str">
        <f>VLOOKUP(A70,'MANO DE OBRA'!A8:D69,3,FALSE)</f>
        <v>Oficial</v>
      </c>
      <c r="C70" s="47"/>
      <c r="D70" s="47"/>
      <c r="E70" s="47"/>
      <c r="F70" s="47"/>
      <c r="G70" s="47"/>
      <c r="H70" s="47"/>
      <c r="I70" s="247">
        <f>K70/J70*100</f>
        <v>57668.23979157189</v>
      </c>
      <c r="J70" s="248">
        <v>185</v>
      </c>
      <c r="K70" s="249">
        <f>VLOOKUP(A70,'MANO DE OBRA'!A8:D100,4,FALSE)</f>
        <v>106686.24361440798</v>
      </c>
      <c r="L70" s="50"/>
      <c r="M70" s="380">
        <v>12</v>
      </c>
      <c r="N70" s="345">
        <f>K70/M70</f>
        <v>8890.5203012006659</v>
      </c>
    </row>
    <row r="71" spans="1:15">
      <c r="B71" s="49"/>
      <c r="C71" s="47"/>
      <c r="D71" s="47"/>
      <c r="E71" s="47"/>
      <c r="F71" s="47"/>
      <c r="G71" s="47"/>
      <c r="H71" s="47"/>
      <c r="I71" s="247"/>
      <c r="J71" s="248"/>
      <c r="K71" s="249"/>
      <c r="L71" s="50"/>
      <c r="M71" s="378"/>
      <c r="N71" s="345"/>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ht="15.75" thickBot="1">
      <c r="B74" s="746"/>
      <c r="C74" s="747"/>
      <c r="D74" s="747"/>
      <c r="E74" s="747"/>
      <c r="F74" s="747"/>
      <c r="G74" s="747"/>
      <c r="H74" s="747"/>
      <c r="I74" s="124"/>
      <c r="J74" s="124"/>
      <c r="K74" s="124"/>
      <c r="L74" s="847"/>
      <c r="M74" s="847"/>
      <c r="N74" s="45"/>
    </row>
    <row r="75" spans="1:15" ht="15.75" thickBot="1">
      <c r="B75" s="765" t="s">
        <v>2072</v>
      </c>
      <c r="C75" s="766"/>
      <c r="D75" s="766"/>
      <c r="E75" s="766"/>
      <c r="F75" s="766"/>
      <c r="G75" s="766"/>
      <c r="H75" s="766"/>
      <c r="I75" s="766"/>
      <c r="J75" s="766"/>
      <c r="K75" s="766"/>
      <c r="L75" s="766"/>
      <c r="M75" s="767"/>
      <c r="N75" s="256">
        <f>SUM(N69:N74)</f>
        <v>29754.018634533997</v>
      </c>
    </row>
    <row r="76" spans="1:15" ht="15.75" thickBot="1">
      <c r="B76" s="33"/>
      <c r="C76" s="34"/>
      <c r="D76" s="34"/>
      <c r="E76" s="34"/>
      <c r="F76" s="34"/>
      <c r="G76" s="34"/>
      <c r="H76" s="34"/>
      <c r="I76" s="34"/>
      <c r="J76" s="34"/>
      <c r="K76" s="34"/>
      <c r="L76" s="34"/>
      <c r="M76" s="34"/>
      <c r="N76" s="35"/>
    </row>
    <row r="77" spans="1:15" ht="15.75" thickBot="1">
      <c r="B77" s="759" t="s">
        <v>2085</v>
      </c>
      <c r="C77" s="760"/>
      <c r="D77" s="760"/>
      <c r="E77" s="760"/>
      <c r="F77" s="760"/>
      <c r="G77" s="760"/>
      <c r="H77" s="760"/>
      <c r="I77" s="760"/>
      <c r="J77" s="760"/>
      <c r="K77" s="760"/>
      <c r="L77" s="760"/>
      <c r="M77" s="761"/>
      <c r="N77" s="99">
        <f>N43+N53+N64+N75</f>
        <v>367817.79086108995</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750" t="s">
        <v>2110</v>
      </c>
      <c r="C81" s="751"/>
      <c r="D81" s="751"/>
      <c r="E81" s="751"/>
      <c r="F81" s="751"/>
      <c r="G81" s="751"/>
      <c r="H81" s="751"/>
      <c r="I81" s="269"/>
      <c r="J81" s="289"/>
      <c r="K81" s="257" t="s">
        <v>2087</v>
      </c>
      <c r="L81" s="789" t="s">
        <v>2088</v>
      </c>
      <c r="M81" s="790"/>
      <c r="N81" s="258"/>
    </row>
    <row r="82" spans="1:14">
      <c r="B82" s="791" t="s">
        <v>2111</v>
      </c>
      <c r="C82" s="792"/>
      <c r="D82" s="792"/>
      <c r="E82" s="792"/>
      <c r="F82" s="792"/>
      <c r="G82" s="792"/>
      <c r="H82" s="792"/>
      <c r="I82" s="87"/>
      <c r="J82" s="88"/>
      <c r="K82" s="259">
        <v>0.2</v>
      </c>
      <c r="L82" s="793">
        <f>N77*K82</f>
        <v>73563.558172217992</v>
      </c>
      <c r="M82" s="794"/>
      <c r="N82" s="51"/>
    </row>
    <row r="83" spans="1:14">
      <c r="B83" s="89" t="s">
        <v>2090</v>
      </c>
      <c r="C83" s="90"/>
      <c r="D83" s="90"/>
      <c r="E83" s="90"/>
      <c r="F83" s="90"/>
      <c r="G83" s="90"/>
      <c r="H83" s="90"/>
      <c r="I83" s="87"/>
      <c r="J83" s="88"/>
      <c r="K83" s="259">
        <v>0.05</v>
      </c>
      <c r="L83" s="793">
        <f>N77*K83</f>
        <v>18390.889543054498</v>
      </c>
      <c r="M83" s="794"/>
      <c r="N83" s="51"/>
    </row>
    <row r="84" spans="1:14" ht="15.75" thickBot="1">
      <c r="B84" s="91" t="s">
        <v>2091</v>
      </c>
      <c r="C84" s="92"/>
      <c r="D84" s="92"/>
      <c r="E84" s="92"/>
      <c r="F84" s="92"/>
      <c r="G84" s="92"/>
      <c r="H84" s="92"/>
      <c r="I84" s="93"/>
      <c r="J84" s="94"/>
      <c r="K84" s="260">
        <v>0.05</v>
      </c>
      <c r="L84" s="795">
        <f>N77*K84</f>
        <v>18390.889543054498</v>
      </c>
      <c r="M84" s="796"/>
      <c r="N84" s="51"/>
    </row>
    <row r="85" spans="1:14" ht="15.75" thickBot="1">
      <c r="B85" s="759" t="s">
        <v>2072</v>
      </c>
      <c r="C85" s="760"/>
      <c r="D85" s="760"/>
      <c r="E85" s="760"/>
      <c r="F85" s="760"/>
      <c r="G85" s="760"/>
      <c r="H85" s="760"/>
      <c r="I85" s="760"/>
      <c r="J85" s="760"/>
      <c r="K85" s="760"/>
      <c r="L85" s="760"/>
      <c r="M85" s="761"/>
      <c r="N85" s="52">
        <f>L82+L83+L84</f>
        <v>110345.33725832698</v>
      </c>
    </row>
    <row r="86" spans="1:14" ht="15.75" thickBot="1">
      <c r="B86" s="33"/>
      <c r="C86" s="34"/>
      <c r="D86" s="34"/>
      <c r="E86" s="34"/>
      <c r="F86" s="34"/>
      <c r="G86" s="34"/>
      <c r="H86" s="34"/>
      <c r="I86" s="34"/>
      <c r="J86" s="34"/>
      <c r="K86" s="34"/>
      <c r="L86" s="34"/>
      <c r="M86" s="34"/>
      <c r="N86" s="35"/>
    </row>
    <row r="87" spans="1:14" ht="15.75" thickBot="1">
      <c r="A87" t="s">
        <v>2114</v>
      </c>
      <c r="B87" s="759" t="s">
        <v>2113</v>
      </c>
      <c r="C87" s="760"/>
      <c r="D87" s="760"/>
      <c r="E87" s="760"/>
      <c r="F87" s="760"/>
      <c r="G87" s="760"/>
      <c r="H87" s="760"/>
      <c r="I87" s="760"/>
      <c r="J87" s="760"/>
      <c r="K87" s="760"/>
      <c r="L87" s="760"/>
      <c r="M87" s="761"/>
      <c r="N87" s="166">
        <f>N77+N85</f>
        <v>478163.12811941694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3" t="s">
        <v>2097</v>
      </c>
      <c r="C97" s="204"/>
      <c r="D97" s="204"/>
      <c r="E97" s="204"/>
      <c r="F97" s="204"/>
      <c r="G97" s="204"/>
      <c r="H97" s="204"/>
      <c r="I97" s="204"/>
      <c r="J97" s="204"/>
      <c r="K97" s="204"/>
      <c r="L97" s="204"/>
      <c r="M97" s="204"/>
      <c r="N97" s="205"/>
    </row>
    <row r="98" spans="2:14">
      <c r="B98" s="206"/>
      <c r="C98" s="207"/>
      <c r="D98" s="207"/>
      <c r="E98" s="207"/>
      <c r="F98" s="207"/>
      <c r="G98" s="207"/>
      <c r="H98" s="207"/>
      <c r="I98" s="207"/>
      <c r="J98" s="207"/>
      <c r="K98" s="207"/>
      <c r="L98" s="207"/>
      <c r="M98" s="207"/>
      <c r="N98" s="208"/>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ht="15.75" thickBot="1">
      <c r="B101" s="209"/>
      <c r="C101" s="210"/>
      <c r="D101" s="210"/>
      <c r="E101" s="210"/>
      <c r="F101" s="210"/>
      <c r="G101" s="210"/>
      <c r="H101" s="210"/>
      <c r="I101" s="210"/>
      <c r="J101" s="210"/>
      <c r="K101" s="210"/>
      <c r="L101" s="210"/>
      <c r="M101" s="210"/>
      <c r="N101" s="211"/>
    </row>
    <row r="102" spans="2:14">
      <c r="B102" s="212"/>
      <c r="C102" s="213"/>
      <c r="D102" s="213"/>
      <c r="E102" s="213"/>
      <c r="F102" s="213"/>
      <c r="G102" s="213"/>
      <c r="H102" s="213"/>
      <c r="I102" s="213"/>
      <c r="J102" s="213"/>
      <c r="K102" s="213"/>
      <c r="L102" s="213"/>
      <c r="M102" s="213"/>
      <c r="N102" s="214"/>
    </row>
    <row r="103" spans="2:14">
      <c r="B103" s="198" t="s">
        <v>2098</v>
      </c>
      <c r="C103" s="31"/>
      <c r="D103" s="31"/>
      <c r="E103" s="31"/>
      <c r="F103" s="31"/>
      <c r="G103" s="31"/>
      <c r="H103" s="31"/>
      <c r="I103" s="31"/>
      <c r="J103" s="31"/>
      <c r="K103" s="31"/>
      <c r="L103" s="31"/>
      <c r="M103" s="31"/>
      <c r="N103" s="32"/>
    </row>
    <row r="104" spans="2:14" ht="15" customHeight="1">
      <c r="B104" s="797" t="s">
        <v>2099</v>
      </c>
      <c r="C104" s="798"/>
      <c r="D104" s="798"/>
      <c r="E104" s="798"/>
      <c r="F104" s="798"/>
      <c r="G104" s="798"/>
      <c r="H104" s="798"/>
      <c r="I104" s="798"/>
      <c r="J104" s="798"/>
      <c r="K104" s="798"/>
      <c r="L104" s="798"/>
      <c r="M104" s="798"/>
      <c r="N104" s="799"/>
    </row>
    <row r="105" spans="2:14" ht="15" customHeight="1">
      <c r="B105" s="797"/>
      <c r="C105" s="798"/>
      <c r="D105" s="798"/>
      <c r="E105" s="798"/>
      <c r="F105" s="798"/>
      <c r="G105" s="798"/>
      <c r="H105" s="798"/>
      <c r="I105" s="798"/>
      <c r="J105" s="798"/>
      <c r="K105" s="798"/>
      <c r="L105" s="798"/>
      <c r="M105" s="798"/>
      <c r="N105" s="799"/>
    </row>
    <row r="106" spans="2:14" ht="30" customHeight="1">
      <c r="B106" s="800" t="s">
        <v>2100</v>
      </c>
      <c r="C106" s="801"/>
      <c r="D106" s="801"/>
      <c r="E106" s="801"/>
      <c r="F106" s="801"/>
      <c r="G106" s="801"/>
      <c r="H106" s="801"/>
      <c r="I106" s="801"/>
      <c r="J106" s="801"/>
      <c r="K106" s="801"/>
      <c r="L106" s="801"/>
      <c r="M106" s="801"/>
      <c r="N106" s="802"/>
    </row>
    <row r="107" spans="2:14">
      <c r="B107" s="800"/>
      <c r="C107" s="801"/>
      <c r="D107" s="801"/>
      <c r="E107" s="801"/>
      <c r="F107" s="801"/>
      <c r="G107" s="801"/>
      <c r="H107" s="801"/>
      <c r="I107" s="801"/>
      <c r="J107" s="801"/>
      <c r="K107" s="801"/>
      <c r="L107" s="801"/>
      <c r="M107" s="801"/>
      <c r="N107" s="802"/>
    </row>
    <row r="108" spans="2:14">
      <c r="B108" s="286"/>
      <c r="C108" s="287"/>
      <c r="D108" s="287"/>
      <c r="E108" s="287"/>
      <c r="F108" s="287"/>
      <c r="G108" s="287"/>
      <c r="H108" s="287"/>
      <c r="I108" s="287"/>
      <c r="J108" s="287"/>
      <c r="K108" s="287"/>
      <c r="L108" s="287"/>
      <c r="M108" s="287"/>
      <c r="N108" s="288"/>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198"/>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736"/>
      <c r="K117" s="736"/>
      <c r="L117" s="736"/>
      <c r="M117" s="736"/>
      <c r="N117" s="737"/>
    </row>
    <row r="118" spans="2:14" ht="15.75" thickBot="1">
      <c r="B118" s="216" t="s">
        <v>2103</v>
      </c>
      <c r="C118" s="343"/>
      <c r="D118" s="343"/>
      <c r="E118" s="57"/>
      <c r="F118" s="57"/>
      <c r="G118" s="57"/>
      <c r="H118" s="57"/>
      <c r="I118" s="57"/>
      <c r="J118" s="738"/>
      <c r="K118" s="738"/>
      <c r="L118" s="738"/>
      <c r="M118" s="738"/>
      <c r="N118" s="73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495</v>
      </c>
      <c r="C31" s="81" t="s">
        <v>2266</v>
      </c>
      <c r="D31" s="82"/>
      <c r="E31" s="82"/>
      <c r="F31" s="82"/>
      <c r="G31" s="82"/>
      <c r="H31" s="82"/>
      <c r="I31" s="82"/>
      <c r="J31" s="82"/>
      <c r="K31" s="394"/>
      <c r="L31" s="261" t="s">
        <v>32</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835</v>
      </c>
      <c r="B36" s="772" t="str">
        <f>VLOOKUP(A36,EQUIPOS!A6:D154,3,FALSE)</f>
        <v>COMPACTADOR MANUAL VIBRATORIO (RANA) con motor de 6 HP</v>
      </c>
      <c r="C36" s="773"/>
      <c r="D36" s="773"/>
      <c r="E36" s="773"/>
      <c r="F36" s="773"/>
      <c r="G36" s="773"/>
      <c r="H36" s="774"/>
      <c r="I36" s="222"/>
      <c r="J36" s="223"/>
      <c r="K36" s="224">
        <f>VLOOKUP(A36,EQUIPOS!A6:D163,4,FALSE)</f>
        <v>6737.6080206907236</v>
      </c>
      <c r="L36" s="225"/>
      <c r="M36" s="291">
        <v>0.5</v>
      </c>
      <c r="N36" s="227">
        <f>K36/M36</f>
        <v>13475.216041381447</v>
      </c>
    </row>
    <row r="37" spans="1:14">
      <c r="A37" s="113" t="s">
        <v>997</v>
      </c>
      <c r="B37" s="772" t="str">
        <f>VLOOKUP(A37,EQUIPOS!A7:D154,3,FALSE)</f>
        <v>Retrocargador, pala de 1,1 m3 de capacidad, profundidad de excavación de 4.400 mm y una altura de 5.680 mm</v>
      </c>
      <c r="C37" s="773"/>
      <c r="D37" s="773"/>
      <c r="E37" s="773"/>
      <c r="F37" s="773"/>
      <c r="G37" s="773"/>
      <c r="H37" s="774"/>
      <c r="I37" s="367"/>
      <c r="J37" s="368"/>
      <c r="K37" s="224">
        <f>VLOOKUP(A37,EQUIPOS!A7:D164,4,FALSE)</f>
        <v>123470.04218157181</v>
      </c>
      <c r="L37" s="290"/>
      <c r="M37" s="291">
        <v>1.5</v>
      </c>
      <c r="N37" s="227">
        <f>K37/M37</f>
        <v>82313.361454381215</v>
      </c>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0.1</v>
      </c>
      <c r="N41" s="295">
        <f>N75*M41</f>
        <v>2975.4018634534</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98763.979359216057</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1532</v>
      </c>
      <c r="B48" s="43" t="str">
        <f>VLOOKUP(A48,MATERIALES!A5:D373,3,FALSE)</f>
        <v>Material para solado y atraque</v>
      </c>
      <c r="C48" s="236"/>
      <c r="D48" s="236"/>
      <c r="E48" s="236"/>
      <c r="F48" s="236"/>
      <c r="G48" s="236"/>
      <c r="H48" s="236"/>
      <c r="I48" s="236"/>
      <c r="J48" s="266" t="str">
        <f>VLOOKUP(A48,MATERIALES!A4:D640,2,FALSE)</f>
        <v>m3</v>
      </c>
      <c r="K48" s="237">
        <v>0.57999999999999996</v>
      </c>
      <c r="L48" s="222"/>
      <c r="M48" s="352">
        <f>VLOOKUP(A48,MATERIALES!A5:D396,4,FALSE)</f>
        <v>33459.880968972371</v>
      </c>
      <c r="N48" s="227">
        <f>K48*M48</f>
        <v>19406.730962003974</v>
      </c>
    </row>
    <row r="49" spans="1:14">
      <c r="A49" s="108" t="s">
        <v>1794</v>
      </c>
      <c r="B49" s="43" t="str">
        <f>VLOOKUP(A49,MATERIALES!A6:D373,3,FALSE)</f>
        <v>Tubo corrugado de acero galvanizado MP-68</v>
      </c>
      <c r="C49" s="371"/>
      <c r="D49" s="371"/>
      <c r="E49" s="371"/>
      <c r="F49" s="371"/>
      <c r="G49" s="371"/>
      <c r="H49" s="371"/>
      <c r="I49" s="371"/>
      <c r="J49" s="267" t="str">
        <f>VLOOKUP(A49,MATERIALES!A5:D641,2,FALSE)</f>
        <v>m</v>
      </c>
      <c r="K49" s="347">
        <v>1</v>
      </c>
      <c r="L49" s="367"/>
      <c r="M49" s="352">
        <f>VLOOKUP(A49,MATERIALES!A6:D397,4,FALSE)</f>
        <v>201243.06780774915</v>
      </c>
      <c r="N49" s="227">
        <f>K49*M49</f>
        <v>201243.06780774915</v>
      </c>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ht="15.75" thickBot="1">
      <c r="B52" s="43"/>
      <c r="C52" s="265"/>
      <c r="D52" s="265"/>
      <c r="E52" s="265"/>
      <c r="F52" s="265"/>
      <c r="G52" s="265"/>
      <c r="H52" s="265"/>
      <c r="I52" s="265"/>
      <c r="J52" s="381"/>
      <c r="K52" s="124"/>
      <c r="L52" s="280"/>
      <c r="M52" s="352"/>
      <c r="N52" s="227"/>
    </row>
    <row r="53" spans="1:14" ht="15.75" thickBot="1">
      <c r="B53" s="759" t="s">
        <v>2072</v>
      </c>
      <c r="C53" s="760"/>
      <c r="D53" s="760"/>
      <c r="E53" s="760"/>
      <c r="F53" s="760"/>
      <c r="G53" s="760"/>
      <c r="H53" s="760"/>
      <c r="I53" s="760"/>
      <c r="J53" s="760"/>
      <c r="K53" s="760"/>
      <c r="L53" s="760"/>
      <c r="M53" s="761"/>
      <c r="N53" s="344">
        <f>SUM(N48:N52)</f>
        <v>220649.79876975314</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2022</v>
      </c>
      <c r="B58" s="46" t="str">
        <f>VLOOKUP(A58,TRANSPORTE!A1:D117,3,FALSE)</f>
        <v>Transporte de tubería</v>
      </c>
      <c r="C58" s="272"/>
      <c r="D58" s="272"/>
      <c r="E58" s="272"/>
      <c r="F58" s="272"/>
      <c r="G58" s="272"/>
      <c r="H58" s="266" t="s">
        <v>1903</v>
      </c>
      <c r="I58" s="234">
        <v>1</v>
      </c>
      <c r="J58" s="241">
        <v>1</v>
      </c>
      <c r="K58" s="234">
        <f>I58*J58</f>
        <v>1</v>
      </c>
      <c r="L58" s="763">
        <f>VLOOKUP(A58,TRANSPORTE!A1:D117,4,FALSE)</f>
        <v>1101.0445794619816</v>
      </c>
      <c r="M58" s="764"/>
      <c r="N58" s="242">
        <f>K58*L58</f>
        <v>1101.0445794619816</v>
      </c>
    </row>
    <row r="59" spans="1:14">
      <c r="A59" t="s">
        <v>1872</v>
      </c>
      <c r="B59" s="46" t="str">
        <f>VLOOKUP(A59,TRANSPORTE!A1:D117,3,FALSE)</f>
        <v>Transporte de Material de Solado y Atraque Tubería de Concreto Reforzado</v>
      </c>
      <c r="C59" s="47"/>
      <c r="D59" s="47"/>
      <c r="E59" s="47"/>
      <c r="F59" s="47"/>
      <c r="G59" s="47"/>
      <c r="H59" s="266" t="s">
        <v>1038</v>
      </c>
      <c r="I59" s="234">
        <v>0.57999999999999996</v>
      </c>
      <c r="J59" s="241">
        <v>1</v>
      </c>
      <c r="K59" s="234">
        <f>I59*J59</f>
        <v>0.57999999999999996</v>
      </c>
      <c r="L59" s="763">
        <f>VLOOKUP(A59,TRANSPORTE!A1:D117,4,FALSE)</f>
        <v>1355.0479121462611</v>
      </c>
      <c r="M59" s="764"/>
      <c r="N59" s="242">
        <f>K59*L59</f>
        <v>785.92778904483134</v>
      </c>
    </row>
    <row r="60" spans="1:14">
      <c r="B60" s="46"/>
      <c r="C60" s="47"/>
      <c r="D60" s="47"/>
      <c r="E60" s="47"/>
      <c r="F60" s="47"/>
      <c r="G60" s="47"/>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N58+N59+N60+N61+N62</f>
        <v>1886.9723685068129</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788"/>
      <c r="N68" s="98" t="s">
        <v>2071</v>
      </c>
    </row>
    <row r="69" spans="1:15">
      <c r="A69" s="141" t="s">
        <v>710</v>
      </c>
      <c r="B69" s="49" t="str">
        <f>VLOOKUP(A69,'MANO DE OBRA'!A8:D68,3,FALSE)</f>
        <v>Obrero (4)</v>
      </c>
      <c r="C69" s="47"/>
      <c r="D69" s="47"/>
      <c r="E69" s="47"/>
      <c r="F69" s="47"/>
      <c r="G69" s="47"/>
      <c r="H69" s="47"/>
      <c r="I69" s="247">
        <f>K69/J69*100</f>
        <v>135330.79999999999</v>
      </c>
      <c r="J69" s="248">
        <v>185</v>
      </c>
      <c r="K69" s="249">
        <f>VLOOKUP(A69,'MANO DE OBRA'!A8:D99,4,FALSE)</f>
        <v>250361.97999999998</v>
      </c>
      <c r="L69" s="50"/>
      <c r="M69" s="380">
        <v>12</v>
      </c>
      <c r="N69" s="345">
        <f>K69/M69</f>
        <v>20863.498333333333</v>
      </c>
      <c r="O69" s="106"/>
    </row>
    <row r="70" spans="1:15">
      <c r="A70" s="141" t="s">
        <v>728</v>
      </c>
      <c r="B70" s="49" t="str">
        <f>VLOOKUP(A70,'MANO DE OBRA'!A8:D69,3,FALSE)</f>
        <v>Oficial</v>
      </c>
      <c r="C70" s="47"/>
      <c r="D70" s="47"/>
      <c r="E70" s="47"/>
      <c r="F70" s="47"/>
      <c r="G70" s="47"/>
      <c r="H70" s="47"/>
      <c r="I70" s="247">
        <f>K70/J70*100</f>
        <v>57668.23979157189</v>
      </c>
      <c r="J70" s="248">
        <v>185</v>
      </c>
      <c r="K70" s="249">
        <f>VLOOKUP(A70,'MANO DE OBRA'!A8:D100,4,FALSE)</f>
        <v>106686.24361440798</v>
      </c>
      <c r="L70" s="50"/>
      <c r="M70" s="380">
        <v>12</v>
      </c>
      <c r="N70" s="345">
        <f>K70/M70</f>
        <v>8890.5203012006659</v>
      </c>
    </row>
    <row r="71" spans="1:15">
      <c r="B71" s="49"/>
      <c r="C71" s="47"/>
      <c r="D71" s="47"/>
      <c r="E71" s="47"/>
      <c r="F71" s="47"/>
      <c r="G71" s="47"/>
      <c r="H71" s="47"/>
      <c r="I71" s="247"/>
      <c r="J71" s="248"/>
      <c r="K71" s="249"/>
      <c r="L71" s="50"/>
      <c r="M71" s="378"/>
      <c r="N71" s="345"/>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ht="15.75" thickBot="1">
      <c r="B74" s="746"/>
      <c r="C74" s="747"/>
      <c r="D74" s="747"/>
      <c r="E74" s="747"/>
      <c r="F74" s="747"/>
      <c r="G74" s="747"/>
      <c r="H74" s="747"/>
      <c r="I74" s="124"/>
      <c r="J74" s="124"/>
      <c r="K74" s="124"/>
      <c r="L74" s="847"/>
      <c r="M74" s="847"/>
      <c r="N74" s="45"/>
    </row>
    <row r="75" spans="1:15" ht="15.75" thickBot="1">
      <c r="B75" s="765" t="s">
        <v>2072</v>
      </c>
      <c r="C75" s="766"/>
      <c r="D75" s="766"/>
      <c r="E75" s="766"/>
      <c r="F75" s="766"/>
      <c r="G75" s="766"/>
      <c r="H75" s="766"/>
      <c r="I75" s="766"/>
      <c r="J75" s="766"/>
      <c r="K75" s="766"/>
      <c r="L75" s="766"/>
      <c r="M75" s="767"/>
      <c r="N75" s="256">
        <f>SUM(N69:N74)</f>
        <v>29754.018634533997</v>
      </c>
    </row>
    <row r="76" spans="1:15" ht="15.75" thickBot="1">
      <c r="B76" s="33"/>
      <c r="C76" s="34"/>
      <c r="D76" s="34"/>
      <c r="E76" s="34"/>
      <c r="F76" s="34"/>
      <c r="G76" s="34"/>
      <c r="H76" s="34"/>
      <c r="I76" s="34"/>
      <c r="J76" s="34"/>
      <c r="K76" s="34"/>
      <c r="L76" s="34"/>
      <c r="M76" s="34"/>
      <c r="N76" s="35"/>
    </row>
    <row r="77" spans="1:15" ht="15.75" thickBot="1">
      <c r="B77" s="759" t="s">
        <v>2085</v>
      </c>
      <c r="C77" s="760"/>
      <c r="D77" s="760"/>
      <c r="E77" s="760"/>
      <c r="F77" s="760"/>
      <c r="G77" s="760"/>
      <c r="H77" s="760"/>
      <c r="I77" s="760"/>
      <c r="J77" s="760"/>
      <c r="K77" s="760"/>
      <c r="L77" s="760"/>
      <c r="M77" s="761"/>
      <c r="N77" s="99">
        <f>N43+N53+N64+N75</f>
        <v>351054.76913201</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750" t="s">
        <v>2110</v>
      </c>
      <c r="C81" s="751"/>
      <c r="D81" s="751"/>
      <c r="E81" s="751"/>
      <c r="F81" s="751"/>
      <c r="G81" s="751"/>
      <c r="H81" s="751"/>
      <c r="I81" s="269"/>
      <c r="J81" s="289"/>
      <c r="K81" s="257" t="s">
        <v>2087</v>
      </c>
      <c r="L81" s="789" t="s">
        <v>2088</v>
      </c>
      <c r="M81" s="790"/>
      <c r="N81" s="258"/>
    </row>
    <row r="82" spans="1:14">
      <c r="B82" s="791" t="s">
        <v>2111</v>
      </c>
      <c r="C82" s="792"/>
      <c r="D82" s="792"/>
      <c r="E82" s="792"/>
      <c r="F82" s="792"/>
      <c r="G82" s="792"/>
      <c r="H82" s="792"/>
      <c r="I82" s="87"/>
      <c r="J82" s="88"/>
      <c r="K82" s="259">
        <v>0.2</v>
      </c>
      <c r="L82" s="793">
        <f>N77*K82</f>
        <v>70210.953826402008</v>
      </c>
      <c r="M82" s="794"/>
      <c r="N82" s="51"/>
    </row>
    <row r="83" spans="1:14">
      <c r="B83" s="89" t="s">
        <v>2090</v>
      </c>
      <c r="C83" s="90"/>
      <c r="D83" s="90"/>
      <c r="E83" s="90"/>
      <c r="F83" s="90"/>
      <c r="G83" s="90"/>
      <c r="H83" s="90"/>
      <c r="I83" s="87"/>
      <c r="J83" s="88"/>
      <c r="K83" s="259">
        <v>0.05</v>
      </c>
      <c r="L83" s="793">
        <f>N77*K83</f>
        <v>17552.738456600502</v>
      </c>
      <c r="M83" s="794"/>
      <c r="N83" s="51"/>
    </row>
    <row r="84" spans="1:14" ht="15.75" thickBot="1">
      <c r="B84" s="91" t="s">
        <v>2091</v>
      </c>
      <c r="C84" s="92"/>
      <c r="D84" s="92"/>
      <c r="E84" s="92"/>
      <c r="F84" s="92"/>
      <c r="G84" s="92"/>
      <c r="H84" s="92"/>
      <c r="I84" s="93"/>
      <c r="J84" s="94"/>
      <c r="K84" s="260">
        <v>0.05</v>
      </c>
      <c r="L84" s="795">
        <f>N77*K84</f>
        <v>17552.738456600502</v>
      </c>
      <c r="M84" s="796"/>
      <c r="N84" s="51"/>
    </row>
    <row r="85" spans="1:14" ht="15.75" thickBot="1">
      <c r="B85" s="759" t="s">
        <v>2072</v>
      </c>
      <c r="C85" s="760"/>
      <c r="D85" s="760"/>
      <c r="E85" s="760"/>
      <c r="F85" s="760"/>
      <c r="G85" s="760"/>
      <c r="H85" s="760"/>
      <c r="I85" s="760"/>
      <c r="J85" s="760"/>
      <c r="K85" s="760"/>
      <c r="L85" s="760"/>
      <c r="M85" s="761"/>
      <c r="N85" s="52">
        <f>L82+L83+L84</f>
        <v>105316.43073960302</v>
      </c>
    </row>
    <row r="86" spans="1:14" ht="15.75" thickBot="1">
      <c r="B86" s="33"/>
      <c r="C86" s="34"/>
      <c r="D86" s="34"/>
      <c r="E86" s="34"/>
      <c r="F86" s="34"/>
      <c r="G86" s="34"/>
      <c r="H86" s="34"/>
      <c r="I86" s="34"/>
      <c r="J86" s="34"/>
      <c r="K86" s="34"/>
      <c r="L86" s="34"/>
      <c r="M86" s="34"/>
      <c r="N86" s="35"/>
    </row>
    <row r="87" spans="1:14" ht="15.75" thickBot="1">
      <c r="A87" t="s">
        <v>2114</v>
      </c>
      <c r="B87" s="759" t="s">
        <v>2113</v>
      </c>
      <c r="C87" s="760"/>
      <c r="D87" s="760"/>
      <c r="E87" s="760"/>
      <c r="F87" s="760"/>
      <c r="G87" s="760"/>
      <c r="H87" s="760"/>
      <c r="I87" s="760"/>
      <c r="J87" s="760"/>
      <c r="K87" s="760"/>
      <c r="L87" s="760"/>
      <c r="M87" s="761"/>
      <c r="N87" s="166">
        <f>N77+N85</f>
        <v>456371.199871613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3" t="s">
        <v>2097</v>
      </c>
      <c r="C97" s="204"/>
      <c r="D97" s="204"/>
      <c r="E97" s="204"/>
      <c r="F97" s="204"/>
      <c r="G97" s="204"/>
      <c r="H97" s="204"/>
      <c r="I97" s="204"/>
      <c r="J97" s="204"/>
      <c r="K97" s="204"/>
      <c r="L97" s="204"/>
      <c r="M97" s="204"/>
      <c r="N97" s="205"/>
    </row>
    <row r="98" spans="2:14">
      <c r="B98" s="206"/>
      <c r="C98" s="207"/>
      <c r="D98" s="207"/>
      <c r="E98" s="207"/>
      <c r="F98" s="207"/>
      <c r="G98" s="207"/>
      <c r="H98" s="207"/>
      <c r="I98" s="207"/>
      <c r="J98" s="207"/>
      <c r="K98" s="207"/>
      <c r="L98" s="207"/>
      <c r="M98" s="207"/>
      <c r="N98" s="208"/>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ht="15.75" thickBot="1">
      <c r="B101" s="209"/>
      <c r="C101" s="210"/>
      <c r="D101" s="210"/>
      <c r="E101" s="210"/>
      <c r="F101" s="210"/>
      <c r="G101" s="210"/>
      <c r="H101" s="210"/>
      <c r="I101" s="210"/>
      <c r="J101" s="210"/>
      <c r="K101" s="210"/>
      <c r="L101" s="210"/>
      <c r="M101" s="210"/>
      <c r="N101" s="211"/>
    </row>
    <row r="102" spans="2:14">
      <c r="B102" s="212"/>
      <c r="C102" s="213"/>
      <c r="D102" s="213"/>
      <c r="E102" s="213"/>
      <c r="F102" s="213"/>
      <c r="G102" s="213"/>
      <c r="H102" s="213"/>
      <c r="I102" s="213"/>
      <c r="J102" s="213"/>
      <c r="K102" s="213"/>
      <c r="L102" s="213"/>
      <c r="M102" s="213"/>
      <c r="N102" s="214"/>
    </row>
    <row r="103" spans="2:14">
      <c r="B103" s="198" t="s">
        <v>2098</v>
      </c>
      <c r="C103" s="31"/>
      <c r="D103" s="31"/>
      <c r="E103" s="31"/>
      <c r="F103" s="31"/>
      <c r="G103" s="31"/>
      <c r="H103" s="31"/>
      <c r="I103" s="31"/>
      <c r="J103" s="31"/>
      <c r="K103" s="31"/>
      <c r="L103" s="31"/>
      <c r="M103" s="31"/>
      <c r="N103" s="32"/>
    </row>
    <row r="104" spans="2:14" ht="15" customHeight="1">
      <c r="B104" s="797" t="s">
        <v>2099</v>
      </c>
      <c r="C104" s="798"/>
      <c r="D104" s="798"/>
      <c r="E104" s="798"/>
      <c r="F104" s="798"/>
      <c r="G104" s="798"/>
      <c r="H104" s="798"/>
      <c r="I104" s="798"/>
      <c r="J104" s="798"/>
      <c r="K104" s="798"/>
      <c r="L104" s="798"/>
      <c r="M104" s="798"/>
      <c r="N104" s="799"/>
    </row>
    <row r="105" spans="2:14" ht="15" customHeight="1">
      <c r="B105" s="797"/>
      <c r="C105" s="798"/>
      <c r="D105" s="798"/>
      <c r="E105" s="798"/>
      <c r="F105" s="798"/>
      <c r="G105" s="798"/>
      <c r="H105" s="798"/>
      <c r="I105" s="798"/>
      <c r="J105" s="798"/>
      <c r="K105" s="798"/>
      <c r="L105" s="798"/>
      <c r="M105" s="798"/>
      <c r="N105" s="799"/>
    </row>
    <row r="106" spans="2:14" ht="30" customHeight="1">
      <c r="B106" s="800" t="s">
        <v>2100</v>
      </c>
      <c r="C106" s="801"/>
      <c r="D106" s="801"/>
      <c r="E106" s="801"/>
      <c r="F106" s="801"/>
      <c r="G106" s="801"/>
      <c r="H106" s="801"/>
      <c r="I106" s="801"/>
      <c r="J106" s="801"/>
      <c r="K106" s="801"/>
      <c r="L106" s="801"/>
      <c r="M106" s="801"/>
      <c r="N106" s="802"/>
    </row>
    <row r="107" spans="2:14">
      <c r="B107" s="800"/>
      <c r="C107" s="801"/>
      <c r="D107" s="801"/>
      <c r="E107" s="801"/>
      <c r="F107" s="801"/>
      <c r="G107" s="801"/>
      <c r="H107" s="801"/>
      <c r="I107" s="801"/>
      <c r="J107" s="801"/>
      <c r="K107" s="801"/>
      <c r="L107" s="801"/>
      <c r="M107" s="801"/>
      <c r="N107" s="802"/>
    </row>
    <row r="108" spans="2:14">
      <c r="B108" s="286"/>
      <c r="C108" s="287"/>
      <c r="D108" s="287"/>
      <c r="E108" s="287"/>
      <c r="F108" s="287"/>
      <c r="G108" s="287"/>
      <c r="H108" s="287"/>
      <c r="I108" s="287"/>
      <c r="J108" s="287"/>
      <c r="K108" s="287"/>
      <c r="L108" s="287"/>
      <c r="M108" s="287"/>
      <c r="N108" s="288"/>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198"/>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736"/>
      <c r="K117" s="736"/>
      <c r="L117" s="736"/>
      <c r="M117" s="736"/>
      <c r="N117" s="737"/>
    </row>
    <row r="118" spans="2:14" ht="15.75" thickBot="1">
      <c r="B118" s="216" t="s">
        <v>2103</v>
      </c>
      <c r="C118" s="343"/>
      <c r="D118" s="343"/>
      <c r="E118" s="57"/>
      <c r="F118" s="57"/>
      <c r="G118" s="57"/>
      <c r="H118" s="57"/>
      <c r="I118" s="57"/>
      <c r="J118" s="738"/>
      <c r="K118" s="738"/>
      <c r="L118" s="738"/>
      <c r="M118" s="738"/>
      <c r="N118" s="73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ColWidth="11.42578125"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497</v>
      </c>
      <c r="C31" s="81" t="s">
        <v>2267</v>
      </c>
      <c r="D31" s="82"/>
      <c r="E31" s="82"/>
      <c r="F31" s="82"/>
      <c r="G31" s="82"/>
      <c r="H31" s="82"/>
      <c r="I31" s="82"/>
      <c r="J31" s="82"/>
      <c r="K31" s="394"/>
      <c r="L31" s="261" t="s">
        <v>32</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N75*M41</f>
        <v>147.22886430720399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147.22886430720399</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1764</v>
      </c>
      <c r="B48" s="43" t="str">
        <f>VLOOKUP(A48,MATERIALES!A5:D373,3,FALSE)</f>
        <v>Tubería de Plástico</v>
      </c>
      <c r="C48" s="236"/>
      <c r="D48" s="236"/>
      <c r="E48" s="236"/>
      <c r="F48" s="236"/>
      <c r="G48" s="236"/>
      <c r="H48" s="236"/>
      <c r="I48" s="223"/>
      <c r="J48" s="200" t="str">
        <f>VLOOKUP(A48,MATERIALES!A4:D640,2,FALSE)</f>
        <v>m</v>
      </c>
      <c r="K48" s="237">
        <v>1</v>
      </c>
      <c r="L48" s="222"/>
      <c r="M48" s="352">
        <f>VLOOKUP(A48,MATERIALES!A5:D396,4,FALSE)</f>
        <v>12526.513404226913</v>
      </c>
      <c r="N48" s="227">
        <f>K48*M48</f>
        <v>12526.513404226913</v>
      </c>
    </row>
    <row r="49" spans="1:14">
      <c r="A49" s="108"/>
      <c r="B49" s="43"/>
      <c r="C49" s="371"/>
      <c r="D49" s="371"/>
      <c r="E49" s="371"/>
      <c r="F49" s="371"/>
      <c r="G49" s="371"/>
      <c r="H49" s="371"/>
      <c r="I49" s="371"/>
      <c r="J49" s="266"/>
      <c r="K49" s="347"/>
      <c r="L49" s="367"/>
      <c r="M49" s="352"/>
      <c r="N49" s="227"/>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ht="15.75" thickBot="1">
      <c r="B52" s="43"/>
      <c r="C52" s="265"/>
      <c r="D52" s="265"/>
      <c r="E52" s="265"/>
      <c r="F52" s="265"/>
      <c r="G52" s="265"/>
      <c r="H52" s="265"/>
      <c r="I52" s="265"/>
      <c r="J52" s="381"/>
      <c r="K52" s="124"/>
      <c r="L52" s="280"/>
      <c r="M52" s="352"/>
      <c r="N52" s="227"/>
    </row>
    <row r="53" spans="1:14" ht="15.75" thickBot="1">
      <c r="B53" s="759" t="s">
        <v>2072</v>
      </c>
      <c r="C53" s="760"/>
      <c r="D53" s="760"/>
      <c r="E53" s="760"/>
      <c r="F53" s="760"/>
      <c r="G53" s="760"/>
      <c r="H53" s="760"/>
      <c r="I53" s="760"/>
      <c r="J53" s="760"/>
      <c r="K53" s="760"/>
      <c r="L53" s="760"/>
      <c r="M53" s="761"/>
      <c r="N53" s="344">
        <f>SUM(N48:N52)</f>
        <v>12526.513404226913</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B58" s="46"/>
      <c r="C58" s="272"/>
      <c r="D58" s="272"/>
      <c r="E58" s="272"/>
      <c r="F58" s="272"/>
      <c r="G58" s="272"/>
      <c r="H58" s="266"/>
      <c r="I58" s="234"/>
      <c r="J58" s="241"/>
      <c r="K58" s="234"/>
      <c r="L58" s="763"/>
      <c r="M58" s="764"/>
      <c r="N58" s="242"/>
    </row>
    <row r="59" spans="1:14">
      <c r="B59" s="46"/>
      <c r="C59" s="47"/>
      <c r="D59" s="47"/>
      <c r="E59" s="47"/>
      <c r="F59" s="47"/>
      <c r="G59" s="47"/>
      <c r="H59" s="266"/>
      <c r="I59" s="234"/>
      <c r="J59" s="241"/>
      <c r="K59" s="234"/>
      <c r="L59" s="763"/>
      <c r="M59" s="764"/>
      <c r="N59" s="242"/>
    </row>
    <row r="60" spans="1:14">
      <c r="B60" s="46"/>
      <c r="C60" s="47"/>
      <c r="D60" s="47"/>
      <c r="E60" s="47"/>
      <c r="F60" s="47"/>
      <c r="G60" s="47"/>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788"/>
      <c r="N68" s="98" t="s">
        <v>2071</v>
      </c>
    </row>
    <row r="69" spans="1:15">
      <c r="A69" s="141" t="s">
        <v>708</v>
      </c>
      <c r="B69" s="49" t="str">
        <f>VLOOKUP(A69,'MANO DE OBRA'!A8:D68,3,FALSE)</f>
        <v>Obrero (3)</v>
      </c>
      <c r="C69" s="47"/>
      <c r="D69" s="47"/>
      <c r="E69" s="47"/>
      <c r="F69" s="47"/>
      <c r="G69" s="47"/>
      <c r="H69" s="47"/>
      <c r="I69" s="247">
        <f>K69/J69*100</f>
        <v>101498.09999999999</v>
      </c>
      <c r="J69" s="248">
        <v>185</v>
      </c>
      <c r="K69" s="249">
        <f>VLOOKUP(A69,'MANO DE OBRA'!A8:D99,4,FALSE)</f>
        <v>187771.48499999999</v>
      </c>
      <c r="L69" s="50"/>
      <c r="M69" s="380">
        <v>100</v>
      </c>
      <c r="N69" s="345">
        <f>K69/M69</f>
        <v>1877.7148499999998</v>
      </c>
      <c r="O69" s="106"/>
    </row>
    <row r="70" spans="1:15">
      <c r="A70" s="141" t="s">
        <v>728</v>
      </c>
      <c r="B70" s="49" t="str">
        <f>VLOOKUP(A70,'MANO DE OBRA'!A8:D69,3,FALSE)</f>
        <v>Oficial</v>
      </c>
      <c r="C70" s="47"/>
      <c r="D70" s="47"/>
      <c r="E70" s="47"/>
      <c r="F70" s="47"/>
      <c r="G70" s="47"/>
      <c r="H70" s="47"/>
      <c r="I70" s="247">
        <f>K70/J70*100</f>
        <v>57668.23979157189</v>
      </c>
      <c r="J70" s="248">
        <v>185</v>
      </c>
      <c r="K70" s="249">
        <f>VLOOKUP(A70,'MANO DE OBRA'!A8:D100,4,FALSE)</f>
        <v>106686.24361440798</v>
      </c>
      <c r="L70" s="50"/>
      <c r="M70" s="380">
        <v>100</v>
      </c>
      <c r="N70" s="345">
        <f>K70/M70</f>
        <v>1066.8624361440798</v>
      </c>
    </row>
    <row r="71" spans="1:15">
      <c r="B71" s="49"/>
      <c r="C71" s="47"/>
      <c r="D71" s="47"/>
      <c r="E71" s="47"/>
      <c r="F71" s="47"/>
      <c r="G71" s="47"/>
      <c r="H71" s="47"/>
      <c r="I71" s="247"/>
      <c r="J71" s="248"/>
      <c r="K71" s="249"/>
      <c r="L71" s="50"/>
      <c r="M71" s="378"/>
      <c r="N71" s="345"/>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ht="15.75" thickBot="1">
      <c r="B74" s="746"/>
      <c r="C74" s="747"/>
      <c r="D74" s="747"/>
      <c r="E74" s="747"/>
      <c r="F74" s="747"/>
      <c r="G74" s="747"/>
      <c r="H74" s="747"/>
      <c r="I74" s="124"/>
      <c r="J74" s="124"/>
      <c r="K74" s="124"/>
      <c r="L74" s="847"/>
      <c r="M74" s="847"/>
      <c r="N74" s="45"/>
    </row>
    <row r="75" spans="1:15" ht="15.75" thickBot="1">
      <c r="B75" s="765" t="s">
        <v>2072</v>
      </c>
      <c r="C75" s="766"/>
      <c r="D75" s="766"/>
      <c r="E75" s="766"/>
      <c r="F75" s="766"/>
      <c r="G75" s="766"/>
      <c r="H75" s="766"/>
      <c r="I75" s="766"/>
      <c r="J75" s="766"/>
      <c r="K75" s="766"/>
      <c r="L75" s="766"/>
      <c r="M75" s="767"/>
      <c r="N75" s="256">
        <f>SUM(N69:N74)</f>
        <v>2944.5772861440796</v>
      </c>
    </row>
    <row r="76" spans="1:15" ht="15.75" thickBot="1">
      <c r="B76" s="33"/>
      <c r="C76" s="34"/>
      <c r="D76" s="34"/>
      <c r="E76" s="34"/>
      <c r="F76" s="34"/>
      <c r="G76" s="34"/>
      <c r="H76" s="34"/>
      <c r="I76" s="34"/>
      <c r="J76" s="34"/>
      <c r="K76" s="34"/>
      <c r="L76" s="34"/>
      <c r="M76" s="34"/>
      <c r="N76" s="35"/>
    </row>
    <row r="77" spans="1:15" ht="15.75" thickBot="1">
      <c r="B77" s="759" t="s">
        <v>2085</v>
      </c>
      <c r="C77" s="760"/>
      <c r="D77" s="760"/>
      <c r="E77" s="760"/>
      <c r="F77" s="760"/>
      <c r="G77" s="760"/>
      <c r="H77" s="760"/>
      <c r="I77" s="760"/>
      <c r="J77" s="760"/>
      <c r="K77" s="760"/>
      <c r="L77" s="760"/>
      <c r="M77" s="761"/>
      <c r="N77" s="99">
        <f>N43+N53+N64+N75</f>
        <v>15618.319554678197</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750" t="s">
        <v>2110</v>
      </c>
      <c r="C81" s="751"/>
      <c r="D81" s="751"/>
      <c r="E81" s="751"/>
      <c r="F81" s="751"/>
      <c r="G81" s="751"/>
      <c r="H81" s="751"/>
      <c r="I81" s="269"/>
      <c r="J81" s="289"/>
      <c r="K81" s="257" t="s">
        <v>2087</v>
      </c>
      <c r="L81" s="789" t="s">
        <v>2088</v>
      </c>
      <c r="M81" s="790"/>
      <c r="N81" s="258"/>
    </row>
    <row r="82" spans="1:14">
      <c r="B82" s="791" t="s">
        <v>2111</v>
      </c>
      <c r="C82" s="792"/>
      <c r="D82" s="792"/>
      <c r="E82" s="792"/>
      <c r="F82" s="792"/>
      <c r="G82" s="792"/>
      <c r="H82" s="792"/>
      <c r="I82" s="87"/>
      <c r="J82" s="88"/>
      <c r="K82" s="259">
        <v>0.2</v>
      </c>
      <c r="L82" s="793">
        <f>N77*K82</f>
        <v>3123.6639109356397</v>
      </c>
      <c r="M82" s="794"/>
      <c r="N82" s="51"/>
    </row>
    <row r="83" spans="1:14">
      <c r="B83" s="89" t="s">
        <v>2090</v>
      </c>
      <c r="C83" s="90"/>
      <c r="D83" s="90"/>
      <c r="E83" s="90"/>
      <c r="F83" s="90"/>
      <c r="G83" s="90"/>
      <c r="H83" s="90"/>
      <c r="I83" s="87"/>
      <c r="J83" s="88"/>
      <c r="K83" s="259">
        <v>0.05</v>
      </c>
      <c r="L83" s="793">
        <f>N77*K83</f>
        <v>780.91597773390993</v>
      </c>
      <c r="M83" s="794"/>
      <c r="N83" s="51"/>
    </row>
    <row r="84" spans="1:14" ht="15.75" thickBot="1">
      <c r="B84" s="91" t="s">
        <v>2091</v>
      </c>
      <c r="C84" s="92"/>
      <c r="D84" s="92"/>
      <c r="E84" s="92"/>
      <c r="F84" s="92"/>
      <c r="G84" s="92"/>
      <c r="H84" s="92"/>
      <c r="I84" s="93"/>
      <c r="J84" s="94"/>
      <c r="K84" s="260">
        <v>0.05</v>
      </c>
      <c r="L84" s="795">
        <f>N77*K84</f>
        <v>780.91597773390993</v>
      </c>
      <c r="M84" s="796"/>
      <c r="N84" s="51"/>
    </row>
    <row r="85" spans="1:14" ht="15.75" thickBot="1">
      <c r="B85" s="759" t="s">
        <v>2072</v>
      </c>
      <c r="C85" s="760"/>
      <c r="D85" s="760"/>
      <c r="E85" s="760"/>
      <c r="F85" s="760"/>
      <c r="G85" s="760"/>
      <c r="H85" s="760"/>
      <c r="I85" s="760"/>
      <c r="J85" s="760"/>
      <c r="K85" s="760"/>
      <c r="L85" s="760"/>
      <c r="M85" s="761"/>
      <c r="N85" s="52">
        <f>L82+L83+L84</f>
        <v>4685.4958664034593</v>
      </c>
    </row>
    <row r="86" spans="1:14" ht="15.75" thickBot="1">
      <c r="B86" s="33"/>
      <c r="C86" s="34"/>
      <c r="D86" s="34"/>
      <c r="E86" s="34"/>
      <c r="F86" s="34"/>
      <c r="G86" s="34"/>
      <c r="H86" s="34"/>
      <c r="I86" s="34"/>
      <c r="J86" s="34"/>
      <c r="K86" s="34"/>
      <c r="L86" s="34"/>
      <c r="M86" s="34"/>
      <c r="N86" s="35"/>
    </row>
    <row r="87" spans="1:14" ht="15.75" thickBot="1">
      <c r="A87" t="s">
        <v>2114</v>
      </c>
      <c r="B87" s="759" t="s">
        <v>2113</v>
      </c>
      <c r="C87" s="760"/>
      <c r="D87" s="760"/>
      <c r="E87" s="760"/>
      <c r="F87" s="760"/>
      <c r="G87" s="760"/>
      <c r="H87" s="760"/>
      <c r="I87" s="760"/>
      <c r="J87" s="760"/>
      <c r="K87" s="760"/>
      <c r="L87" s="760"/>
      <c r="M87" s="761"/>
      <c r="N87" s="166">
        <f>N77+N85</f>
        <v>20303.815421081657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3" t="s">
        <v>2097</v>
      </c>
      <c r="C97" s="204"/>
      <c r="D97" s="204"/>
      <c r="E97" s="204"/>
      <c r="F97" s="204"/>
      <c r="G97" s="204"/>
      <c r="H97" s="204"/>
      <c r="I97" s="204"/>
      <c r="J97" s="204"/>
      <c r="K97" s="204"/>
      <c r="L97" s="204"/>
      <c r="M97" s="204"/>
      <c r="N97" s="205"/>
    </row>
    <row r="98" spans="2:14">
      <c r="B98" s="206"/>
      <c r="C98" s="207"/>
      <c r="D98" s="207"/>
      <c r="E98" s="207"/>
      <c r="F98" s="207"/>
      <c r="G98" s="207"/>
      <c r="H98" s="207"/>
      <c r="I98" s="207"/>
      <c r="J98" s="207"/>
      <c r="K98" s="207"/>
      <c r="L98" s="207"/>
      <c r="M98" s="207"/>
      <c r="N98" s="208"/>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ht="15.75" thickBot="1">
      <c r="B101" s="209"/>
      <c r="C101" s="210"/>
      <c r="D101" s="210"/>
      <c r="E101" s="210"/>
      <c r="F101" s="210"/>
      <c r="G101" s="210"/>
      <c r="H101" s="210"/>
      <c r="I101" s="210"/>
      <c r="J101" s="210"/>
      <c r="K101" s="210"/>
      <c r="L101" s="210"/>
      <c r="M101" s="210"/>
      <c r="N101" s="211"/>
    </row>
    <row r="102" spans="2:14">
      <c r="B102" s="212"/>
      <c r="C102" s="213"/>
      <c r="D102" s="213"/>
      <c r="E102" s="213"/>
      <c r="F102" s="213"/>
      <c r="G102" s="213"/>
      <c r="H102" s="213"/>
      <c r="I102" s="213"/>
      <c r="J102" s="213"/>
      <c r="K102" s="213"/>
      <c r="L102" s="213"/>
      <c r="M102" s="213"/>
      <c r="N102" s="214"/>
    </row>
    <row r="103" spans="2:14">
      <c r="B103" s="198" t="s">
        <v>2098</v>
      </c>
      <c r="C103" s="31"/>
      <c r="D103" s="31"/>
      <c r="E103" s="31"/>
      <c r="F103" s="31"/>
      <c r="G103" s="31"/>
      <c r="H103" s="31"/>
      <c r="I103" s="31"/>
      <c r="J103" s="31"/>
      <c r="K103" s="31"/>
      <c r="L103" s="31"/>
      <c r="M103" s="31"/>
      <c r="N103" s="32"/>
    </row>
    <row r="104" spans="2:14" ht="15" customHeight="1">
      <c r="B104" s="797" t="s">
        <v>2099</v>
      </c>
      <c r="C104" s="798"/>
      <c r="D104" s="798"/>
      <c r="E104" s="798"/>
      <c r="F104" s="798"/>
      <c r="G104" s="798"/>
      <c r="H104" s="798"/>
      <c r="I104" s="798"/>
      <c r="J104" s="798"/>
      <c r="K104" s="798"/>
      <c r="L104" s="798"/>
      <c r="M104" s="798"/>
      <c r="N104" s="799"/>
    </row>
    <row r="105" spans="2:14" ht="15" customHeight="1">
      <c r="B105" s="797"/>
      <c r="C105" s="798"/>
      <c r="D105" s="798"/>
      <c r="E105" s="798"/>
      <c r="F105" s="798"/>
      <c r="G105" s="798"/>
      <c r="H105" s="798"/>
      <c r="I105" s="798"/>
      <c r="J105" s="798"/>
      <c r="K105" s="798"/>
      <c r="L105" s="798"/>
      <c r="M105" s="798"/>
      <c r="N105" s="799"/>
    </row>
    <row r="106" spans="2:14" ht="30" customHeight="1">
      <c r="B106" s="800" t="s">
        <v>2100</v>
      </c>
      <c r="C106" s="801"/>
      <c r="D106" s="801"/>
      <c r="E106" s="801"/>
      <c r="F106" s="801"/>
      <c r="G106" s="801"/>
      <c r="H106" s="801"/>
      <c r="I106" s="801"/>
      <c r="J106" s="801"/>
      <c r="K106" s="801"/>
      <c r="L106" s="801"/>
      <c r="M106" s="801"/>
      <c r="N106" s="802"/>
    </row>
    <row r="107" spans="2:14">
      <c r="B107" s="800"/>
      <c r="C107" s="801"/>
      <c r="D107" s="801"/>
      <c r="E107" s="801"/>
      <c r="F107" s="801"/>
      <c r="G107" s="801"/>
      <c r="H107" s="801"/>
      <c r="I107" s="801"/>
      <c r="J107" s="801"/>
      <c r="K107" s="801"/>
      <c r="L107" s="801"/>
      <c r="M107" s="801"/>
      <c r="N107" s="802"/>
    </row>
    <row r="108" spans="2:14">
      <c r="B108" s="286"/>
      <c r="C108" s="287"/>
      <c r="D108" s="287"/>
      <c r="E108" s="287"/>
      <c r="F108" s="287"/>
      <c r="G108" s="287"/>
      <c r="H108" s="287"/>
      <c r="I108" s="287"/>
      <c r="J108" s="287"/>
      <c r="K108" s="287"/>
      <c r="L108" s="287"/>
      <c r="M108" s="287"/>
      <c r="N108" s="288"/>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198"/>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736"/>
      <c r="K117" s="736"/>
      <c r="L117" s="736"/>
      <c r="M117" s="736"/>
      <c r="N117" s="737"/>
    </row>
    <row r="118" spans="2:14" ht="15.75" thickBot="1">
      <c r="B118" s="216" t="s">
        <v>2103</v>
      </c>
      <c r="C118" s="343"/>
      <c r="D118" s="343"/>
      <c r="E118" s="57"/>
      <c r="F118" s="57"/>
      <c r="G118" s="57"/>
      <c r="H118" s="57"/>
      <c r="I118" s="57"/>
      <c r="J118" s="738"/>
      <c r="K118" s="738"/>
      <c r="L118" s="738"/>
      <c r="M118" s="738"/>
      <c r="N118" s="73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ColWidth="11.42578125"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914" t="s">
        <v>2063</v>
      </c>
      <c r="D30" s="915"/>
      <c r="E30" s="915"/>
      <c r="F30" s="915"/>
      <c r="G30" s="915"/>
      <c r="H30" s="915"/>
      <c r="I30" s="915"/>
      <c r="J30" s="395"/>
      <c r="K30" s="262"/>
      <c r="L30" s="770" t="s">
        <v>2065</v>
      </c>
      <c r="M30" s="771"/>
      <c r="N30" s="71" t="s">
        <v>2066</v>
      </c>
    </row>
    <row r="31" spans="1:14" ht="30" customHeight="1" thickBot="1">
      <c r="A31" t="s">
        <v>21</v>
      </c>
      <c r="B31" s="80" t="s">
        <v>499</v>
      </c>
      <c r="C31" s="912" t="s">
        <v>2268</v>
      </c>
      <c r="D31" s="913"/>
      <c r="E31" s="913"/>
      <c r="F31" s="913"/>
      <c r="G31" s="913"/>
      <c r="H31" s="913"/>
      <c r="I31" s="913"/>
      <c r="J31" s="913"/>
      <c r="K31" s="418"/>
      <c r="L31" s="261" t="s">
        <v>24</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N75*M41</f>
        <v>2231.5513975900499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2231.5513975900499</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1613</v>
      </c>
      <c r="B48" s="43" t="str">
        <f>VLOOKUP(A48,MATERIALES!A5:D373,3,FALSE)</f>
        <v>Piedra para gavión</v>
      </c>
      <c r="C48" s="236"/>
      <c r="D48" s="236"/>
      <c r="E48" s="236"/>
      <c r="F48" s="236"/>
      <c r="G48" s="236"/>
      <c r="H48" s="236"/>
      <c r="I48" s="236"/>
      <c r="J48" s="266" t="str">
        <f>VLOOKUP(A48,MATERIALES!A4:D640,2,FALSE)</f>
        <v>m3</v>
      </c>
      <c r="K48" s="237">
        <v>1.1000000000000001</v>
      </c>
      <c r="L48" s="222"/>
      <c r="M48" s="352">
        <f>VLOOKUP(A48,MATERIALES!A5:D396,4,FALSE)</f>
        <v>49078.394953045012</v>
      </c>
      <c r="N48" s="227">
        <f>K48*M48</f>
        <v>53986.234448349518</v>
      </c>
    </row>
    <row r="49" spans="1:14">
      <c r="A49" s="108" t="s">
        <v>1139</v>
      </c>
      <c r="B49" s="43" t="str">
        <f>VLOOKUP(A49,MATERIALES!A6:D373,3,FALSE)</f>
        <v>Alambre galvanizado No. 12</v>
      </c>
      <c r="C49" s="371"/>
      <c r="D49" s="371"/>
      <c r="E49" s="371"/>
      <c r="F49" s="371"/>
      <c r="G49" s="371"/>
      <c r="H49" s="371"/>
      <c r="I49" s="371"/>
      <c r="J49" s="267" t="str">
        <f>VLOOKUP(A49,MATERIALES!A5:D641,2,FALSE)</f>
        <v>kg</v>
      </c>
      <c r="K49" s="347">
        <v>1.1499999999999999</v>
      </c>
      <c r="L49" s="367"/>
      <c r="M49" s="352">
        <f>VLOOKUP(A49,MATERIALES!A6:D397,4,FALSE)</f>
        <v>6181.6070757898706</v>
      </c>
      <c r="N49" s="227">
        <f>K49*M49</f>
        <v>7108.8481371583503</v>
      </c>
    </row>
    <row r="50" spans="1:14">
      <c r="A50" s="108" t="s">
        <v>1583</v>
      </c>
      <c r="B50" s="43" t="str">
        <f>VLOOKUP(A50,MATERIALES!A6:D373,3,FALSE)</f>
        <v>Mortero 1:3 De recubrimiento</v>
      </c>
      <c r="C50" s="371"/>
      <c r="D50" s="371"/>
      <c r="E50" s="371"/>
      <c r="F50" s="371"/>
      <c r="G50" s="371"/>
      <c r="H50" s="371"/>
      <c r="I50" s="371"/>
      <c r="J50" s="267" t="str">
        <f>VLOOKUP(A50,MATERIALES!A6:D642,2,FALSE)</f>
        <v>m3</v>
      </c>
      <c r="K50" s="347">
        <v>0.12</v>
      </c>
      <c r="L50" s="367"/>
      <c r="M50" s="352">
        <f>VLOOKUP(A50,MATERIALES!A6:D398,4,FALSE)</f>
        <v>427759.95408845914</v>
      </c>
      <c r="N50" s="227">
        <f>K50*M50</f>
        <v>51331.194490615097</v>
      </c>
    </row>
    <row r="51" spans="1:14">
      <c r="A51" s="108" t="s">
        <v>1363</v>
      </c>
      <c r="B51" s="43" t="str">
        <f>VLOOKUP(A51,MATERIALES!A6:D373,3,FALSE)</f>
        <v>Formaleta (gaviones, juntas de bordillos, juntas de cunetas, muros, concretos clase D,E, F y G)</v>
      </c>
      <c r="C51" s="371"/>
      <c r="D51" s="371"/>
      <c r="E51" s="371"/>
      <c r="F51" s="371"/>
      <c r="G51" s="371"/>
      <c r="H51" s="371"/>
      <c r="I51" s="371"/>
      <c r="J51" s="267" t="str">
        <f>VLOOKUP(A51,MATERIALES!A6:D643,2,FALSE)</f>
        <v>m2</v>
      </c>
      <c r="K51" s="347">
        <v>2</v>
      </c>
      <c r="L51" s="367"/>
      <c r="M51" s="352">
        <f>VLOOKUP(A51,MATERIALES!A6:D399,4,FALSE)</f>
        <v>5879.5421697829679</v>
      </c>
      <c r="N51" s="227">
        <f>K51*M51</f>
        <v>11759.084339565936</v>
      </c>
    </row>
    <row r="52" spans="1:14" ht="15.75" thickBot="1">
      <c r="A52" t="s">
        <v>1476</v>
      </c>
      <c r="B52" s="43" t="str">
        <f>VLOOKUP(A52,MATERIALES!A7:D373,3,FALSE)</f>
        <v>Malla para gaviones (2M3)</v>
      </c>
      <c r="C52" s="265"/>
      <c r="D52" s="265"/>
      <c r="E52" s="265"/>
      <c r="F52" s="265"/>
      <c r="G52" s="265"/>
      <c r="H52" s="265"/>
      <c r="I52" s="265"/>
      <c r="J52" s="379" t="str">
        <f>VLOOKUP(A52,MATERIALES!A6:D644,2,FALSE)</f>
        <v>u</v>
      </c>
      <c r="K52" s="124">
        <v>0.5</v>
      </c>
      <c r="L52" s="280"/>
      <c r="M52" s="352">
        <f>VLOOKUP(A52,MATERIALES!A7:D400,4,FALSE)</f>
        <v>114839.2602315494</v>
      </c>
      <c r="N52" s="227">
        <f>K52*M52</f>
        <v>57419.6301157747</v>
      </c>
    </row>
    <row r="53" spans="1:14" ht="15.75" thickBot="1">
      <c r="B53" s="759" t="s">
        <v>2072</v>
      </c>
      <c r="C53" s="760"/>
      <c r="D53" s="760"/>
      <c r="E53" s="760"/>
      <c r="F53" s="760"/>
      <c r="G53" s="760"/>
      <c r="H53" s="760"/>
      <c r="I53" s="760"/>
      <c r="J53" s="760"/>
      <c r="K53" s="760"/>
      <c r="L53" s="760"/>
      <c r="M53" s="761"/>
      <c r="N53" s="344">
        <f>SUM(N48:N52)</f>
        <v>181604.9915314636</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1974</v>
      </c>
      <c r="B58" s="46" t="str">
        <f>VLOOKUP(A58,TRANSPORTE!A1:D117,3,FALSE)</f>
        <v>Transporte de piedra para gaviones</v>
      </c>
      <c r="C58" s="272"/>
      <c r="D58" s="272"/>
      <c r="E58" s="272"/>
      <c r="F58" s="272"/>
      <c r="G58" s="272"/>
      <c r="H58" s="266" t="s">
        <v>1038</v>
      </c>
      <c r="I58" s="234">
        <v>1.1000000000000001</v>
      </c>
      <c r="J58" s="241">
        <v>1</v>
      </c>
      <c r="K58" s="234">
        <f>I58*J58</f>
        <v>1.1000000000000001</v>
      </c>
      <c r="L58" s="763">
        <f>VLOOKUP(A58,TRANSPORTE!A1:D117,4,FALSE)</f>
        <v>1355.0479121462611</v>
      </c>
      <c r="M58" s="764"/>
      <c r="N58" s="242">
        <f>K58*L58</f>
        <v>1490.5527033608873</v>
      </c>
    </row>
    <row r="59" spans="1:14">
      <c r="B59" s="46"/>
      <c r="C59" s="47"/>
      <c r="D59" s="47"/>
      <c r="E59" s="47"/>
      <c r="F59" s="47"/>
      <c r="G59" s="47"/>
      <c r="H59" s="266"/>
      <c r="I59" s="234"/>
      <c r="J59" s="241"/>
      <c r="K59" s="234"/>
      <c r="L59" s="763"/>
      <c r="M59" s="764"/>
      <c r="N59" s="242"/>
    </row>
    <row r="60" spans="1:14">
      <c r="B60" s="46"/>
      <c r="C60" s="47"/>
      <c r="D60" s="47"/>
      <c r="E60" s="47"/>
      <c r="F60" s="47"/>
      <c r="G60" s="47"/>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N58+N59+N60+N61+N62</f>
        <v>1490.5527033608873</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788"/>
      <c r="N68" s="98" t="s">
        <v>2071</v>
      </c>
    </row>
    <row r="69" spans="1:15">
      <c r="A69" s="141" t="s">
        <v>710</v>
      </c>
      <c r="B69" s="49" t="str">
        <f>VLOOKUP(A69,'MANO DE OBRA'!A8:D68,3,FALSE)</f>
        <v>Obrero (4)</v>
      </c>
      <c r="C69" s="47"/>
      <c r="D69" s="47"/>
      <c r="E69" s="47"/>
      <c r="F69" s="47"/>
      <c r="G69" s="47"/>
      <c r="H69" s="47"/>
      <c r="I69" s="247">
        <f>K69/J69*100</f>
        <v>135330.79999999999</v>
      </c>
      <c r="J69" s="248">
        <v>185</v>
      </c>
      <c r="K69" s="249">
        <f>VLOOKUP(A69,'MANO DE OBRA'!A8:D99,4,FALSE)</f>
        <v>250361.97999999998</v>
      </c>
      <c r="L69" s="50"/>
      <c r="M69" s="380">
        <v>8</v>
      </c>
      <c r="N69" s="345">
        <f>K69/M69</f>
        <v>31295.247499999998</v>
      </c>
      <c r="O69" s="106"/>
    </row>
    <row r="70" spans="1:15">
      <c r="A70" s="141" t="s">
        <v>728</v>
      </c>
      <c r="B70" s="49" t="str">
        <f>VLOOKUP(A70,'MANO DE OBRA'!A8:D69,3,FALSE)</f>
        <v>Oficial</v>
      </c>
      <c r="C70" s="47"/>
      <c r="D70" s="47"/>
      <c r="E70" s="47"/>
      <c r="F70" s="47"/>
      <c r="G70" s="47"/>
      <c r="H70" s="47"/>
      <c r="I70" s="247">
        <f>K70/J70*100</f>
        <v>57668.23979157189</v>
      </c>
      <c r="J70" s="248">
        <v>185</v>
      </c>
      <c r="K70" s="249">
        <f>VLOOKUP(A70,'MANO DE OBRA'!A8:D100,4,FALSE)</f>
        <v>106686.24361440798</v>
      </c>
      <c r="L70" s="50"/>
      <c r="M70" s="380">
        <v>8</v>
      </c>
      <c r="N70" s="345">
        <f>K70/M70</f>
        <v>13335.780451800998</v>
      </c>
    </row>
    <row r="71" spans="1:15">
      <c r="B71" s="49"/>
      <c r="C71" s="47"/>
      <c r="D71" s="47"/>
      <c r="E71" s="47"/>
      <c r="F71" s="47"/>
      <c r="G71" s="47"/>
      <c r="H71" s="47"/>
      <c r="I71" s="247"/>
      <c r="J71" s="248"/>
      <c r="K71" s="249"/>
      <c r="L71" s="50"/>
      <c r="M71" s="378"/>
      <c r="N71" s="345"/>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ht="15.75" thickBot="1">
      <c r="B74" s="746"/>
      <c r="C74" s="747"/>
      <c r="D74" s="747"/>
      <c r="E74" s="747"/>
      <c r="F74" s="747"/>
      <c r="G74" s="747"/>
      <c r="H74" s="747"/>
      <c r="I74" s="124"/>
      <c r="J74" s="124"/>
      <c r="K74" s="124"/>
      <c r="L74" s="847"/>
      <c r="M74" s="847"/>
      <c r="N74" s="125"/>
    </row>
    <row r="75" spans="1:15" ht="15.75" thickBot="1">
      <c r="B75" s="765" t="s">
        <v>2072</v>
      </c>
      <c r="C75" s="766"/>
      <c r="D75" s="766"/>
      <c r="E75" s="766"/>
      <c r="F75" s="766"/>
      <c r="G75" s="766"/>
      <c r="H75" s="766"/>
      <c r="I75" s="766"/>
      <c r="J75" s="766"/>
      <c r="K75" s="766"/>
      <c r="L75" s="766"/>
      <c r="M75" s="767"/>
      <c r="N75" s="401">
        <f>SUM(N69:N74)</f>
        <v>44631.027951800992</v>
      </c>
    </row>
    <row r="76" spans="1:15" ht="15.75" thickBot="1">
      <c r="B76" s="33"/>
      <c r="C76" s="34"/>
      <c r="D76" s="34"/>
      <c r="E76" s="34"/>
      <c r="F76" s="34"/>
      <c r="G76" s="34"/>
      <c r="H76" s="34"/>
      <c r="I76" s="34"/>
      <c r="J76" s="34"/>
      <c r="K76" s="34"/>
      <c r="L76" s="34"/>
      <c r="M76" s="34"/>
      <c r="N76" s="35"/>
    </row>
    <row r="77" spans="1:15" ht="15.75" thickBot="1">
      <c r="B77" s="759" t="s">
        <v>2085</v>
      </c>
      <c r="C77" s="760"/>
      <c r="D77" s="760"/>
      <c r="E77" s="760"/>
      <c r="F77" s="760"/>
      <c r="G77" s="760"/>
      <c r="H77" s="760"/>
      <c r="I77" s="760"/>
      <c r="J77" s="760"/>
      <c r="K77" s="760"/>
      <c r="L77" s="760"/>
      <c r="M77" s="761"/>
      <c r="N77" s="99">
        <f>N43+N53+N64+N75</f>
        <v>229958.12358421553</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750" t="s">
        <v>2110</v>
      </c>
      <c r="C81" s="751"/>
      <c r="D81" s="751"/>
      <c r="E81" s="751"/>
      <c r="F81" s="751"/>
      <c r="G81" s="751"/>
      <c r="H81" s="751"/>
      <c r="I81" s="269"/>
      <c r="J81" s="289"/>
      <c r="K81" s="257" t="s">
        <v>2087</v>
      </c>
      <c r="L81" s="789" t="s">
        <v>2088</v>
      </c>
      <c r="M81" s="790"/>
      <c r="N81" s="258"/>
    </row>
    <row r="82" spans="1:14">
      <c r="B82" s="791" t="s">
        <v>2111</v>
      </c>
      <c r="C82" s="792"/>
      <c r="D82" s="792"/>
      <c r="E82" s="792"/>
      <c r="F82" s="792"/>
      <c r="G82" s="792"/>
      <c r="H82" s="792"/>
      <c r="I82" s="87"/>
      <c r="J82" s="88"/>
      <c r="K82" s="259">
        <v>0.2</v>
      </c>
      <c r="L82" s="793">
        <f>N77*K82</f>
        <v>45991.624716843107</v>
      </c>
      <c r="M82" s="794"/>
      <c r="N82" s="51"/>
    </row>
    <row r="83" spans="1:14">
      <c r="B83" s="89" t="s">
        <v>2090</v>
      </c>
      <c r="C83" s="90"/>
      <c r="D83" s="90"/>
      <c r="E83" s="90"/>
      <c r="F83" s="90"/>
      <c r="G83" s="90"/>
      <c r="H83" s="90"/>
      <c r="I83" s="87"/>
      <c r="J83" s="88"/>
      <c r="K83" s="259">
        <v>0.05</v>
      </c>
      <c r="L83" s="793">
        <f>N77*K83</f>
        <v>11497.906179210777</v>
      </c>
      <c r="M83" s="794"/>
      <c r="N83" s="51"/>
    </row>
    <row r="84" spans="1:14" ht="15.75" thickBot="1">
      <c r="B84" s="91" t="s">
        <v>2091</v>
      </c>
      <c r="C84" s="92"/>
      <c r="D84" s="92"/>
      <c r="E84" s="92"/>
      <c r="F84" s="92"/>
      <c r="G84" s="92"/>
      <c r="H84" s="92"/>
      <c r="I84" s="93"/>
      <c r="J84" s="94"/>
      <c r="K84" s="260">
        <v>0.05</v>
      </c>
      <c r="L84" s="795">
        <f>N77*K84</f>
        <v>11497.906179210777</v>
      </c>
      <c r="M84" s="796"/>
      <c r="N84" s="51"/>
    </row>
    <row r="85" spans="1:14" ht="15.75" thickBot="1">
      <c r="B85" s="759" t="s">
        <v>2072</v>
      </c>
      <c r="C85" s="760"/>
      <c r="D85" s="760"/>
      <c r="E85" s="760"/>
      <c r="F85" s="760"/>
      <c r="G85" s="760"/>
      <c r="H85" s="760"/>
      <c r="I85" s="760"/>
      <c r="J85" s="760"/>
      <c r="K85" s="760"/>
      <c r="L85" s="760"/>
      <c r="M85" s="761"/>
      <c r="N85" s="52">
        <f>L82+L83+L84</f>
        <v>68987.437075264665</v>
      </c>
    </row>
    <row r="86" spans="1:14" ht="15.75" thickBot="1">
      <c r="B86" s="33"/>
      <c r="C86" s="34"/>
      <c r="D86" s="34"/>
      <c r="E86" s="34"/>
      <c r="F86" s="34"/>
      <c r="G86" s="34"/>
      <c r="H86" s="34"/>
      <c r="I86" s="34"/>
      <c r="J86" s="34"/>
      <c r="K86" s="34"/>
      <c r="L86" s="34"/>
      <c r="M86" s="34"/>
      <c r="N86" s="35"/>
    </row>
    <row r="87" spans="1:14" ht="15.75" thickBot="1">
      <c r="A87" t="s">
        <v>2114</v>
      </c>
      <c r="B87" s="759" t="s">
        <v>2113</v>
      </c>
      <c r="C87" s="760"/>
      <c r="D87" s="760"/>
      <c r="E87" s="760"/>
      <c r="F87" s="760"/>
      <c r="G87" s="760"/>
      <c r="H87" s="760"/>
      <c r="I87" s="760"/>
      <c r="J87" s="760"/>
      <c r="K87" s="760"/>
      <c r="L87" s="760"/>
      <c r="M87" s="761"/>
      <c r="N87" s="166">
        <f>N77+N85</f>
        <v>298945.56065948016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3" t="s">
        <v>2097</v>
      </c>
      <c r="C97" s="204"/>
      <c r="D97" s="204"/>
      <c r="E97" s="204"/>
      <c r="F97" s="204"/>
      <c r="G97" s="204"/>
      <c r="H97" s="204"/>
      <c r="I97" s="204"/>
      <c r="J97" s="204"/>
      <c r="K97" s="204"/>
      <c r="L97" s="204"/>
      <c r="M97" s="204"/>
      <c r="N97" s="205"/>
    </row>
    <row r="98" spans="2:14">
      <c r="B98" s="206"/>
      <c r="C98" s="207"/>
      <c r="D98" s="207"/>
      <c r="E98" s="207"/>
      <c r="F98" s="207"/>
      <c r="G98" s="207"/>
      <c r="H98" s="207"/>
      <c r="I98" s="207"/>
      <c r="J98" s="207"/>
      <c r="K98" s="207"/>
      <c r="L98" s="207"/>
      <c r="M98" s="207"/>
      <c r="N98" s="208"/>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ht="15.75" thickBot="1">
      <c r="B101" s="209"/>
      <c r="C101" s="210"/>
      <c r="D101" s="210"/>
      <c r="E101" s="210"/>
      <c r="F101" s="210"/>
      <c r="G101" s="210"/>
      <c r="H101" s="210"/>
      <c r="I101" s="210"/>
      <c r="J101" s="210"/>
      <c r="K101" s="210"/>
      <c r="L101" s="210"/>
      <c r="M101" s="210"/>
      <c r="N101" s="211"/>
    </row>
    <row r="102" spans="2:14">
      <c r="B102" s="212"/>
      <c r="C102" s="213"/>
      <c r="D102" s="213"/>
      <c r="E102" s="213"/>
      <c r="F102" s="213"/>
      <c r="G102" s="213"/>
      <c r="H102" s="213"/>
      <c r="I102" s="213"/>
      <c r="J102" s="213"/>
      <c r="K102" s="213"/>
      <c r="L102" s="213"/>
      <c r="M102" s="213"/>
      <c r="N102" s="214"/>
    </row>
    <row r="103" spans="2:14">
      <c r="B103" s="198" t="s">
        <v>2098</v>
      </c>
      <c r="C103" s="31"/>
      <c r="D103" s="31"/>
      <c r="E103" s="31"/>
      <c r="F103" s="31"/>
      <c r="G103" s="31"/>
      <c r="H103" s="31"/>
      <c r="I103" s="31"/>
      <c r="J103" s="31"/>
      <c r="K103" s="31"/>
      <c r="L103" s="31"/>
      <c r="M103" s="31"/>
      <c r="N103" s="32"/>
    </row>
    <row r="104" spans="2:14" ht="15" customHeight="1">
      <c r="B104" s="797" t="s">
        <v>2099</v>
      </c>
      <c r="C104" s="798"/>
      <c r="D104" s="798"/>
      <c r="E104" s="798"/>
      <c r="F104" s="798"/>
      <c r="G104" s="798"/>
      <c r="H104" s="798"/>
      <c r="I104" s="798"/>
      <c r="J104" s="798"/>
      <c r="K104" s="798"/>
      <c r="L104" s="798"/>
      <c r="M104" s="798"/>
      <c r="N104" s="799"/>
    </row>
    <row r="105" spans="2:14" ht="15" customHeight="1">
      <c r="B105" s="797"/>
      <c r="C105" s="798"/>
      <c r="D105" s="798"/>
      <c r="E105" s="798"/>
      <c r="F105" s="798"/>
      <c r="G105" s="798"/>
      <c r="H105" s="798"/>
      <c r="I105" s="798"/>
      <c r="J105" s="798"/>
      <c r="K105" s="798"/>
      <c r="L105" s="798"/>
      <c r="M105" s="798"/>
      <c r="N105" s="799"/>
    </row>
    <row r="106" spans="2:14" ht="30" customHeight="1">
      <c r="B106" s="800" t="s">
        <v>2100</v>
      </c>
      <c r="C106" s="801"/>
      <c r="D106" s="801"/>
      <c r="E106" s="801"/>
      <c r="F106" s="801"/>
      <c r="G106" s="801"/>
      <c r="H106" s="801"/>
      <c r="I106" s="801"/>
      <c r="J106" s="801"/>
      <c r="K106" s="801"/>
      <c r="L106" s="801"/>
      <c r="M106" s="801"/>
      <c r="N106" s="802"/>
    </row>
    <row r="107" spans="2:14">
      <c r="B107" s="800"/>
      <c r="C107" s="801"/>
      <c r="D107" s="801"/>
      <c r="E107" s="801"/>
      <c r="F107" s="801"/>
      <c r="G107" s="801"/>
      <c r="H107" s="801"/>
      <c r="I107" s="801"/>
      <c r="J107" s="801"/>
      <c r="K107" s="801"/>
      <c r="L107" s="801"/>
      <c r="M107" s="801"/>
      <c r="N107" s="802"/>
    </row>
    <row r="108" spans="2:14">
      <c r="B108" s="286"/>
      <c r="C108" s="287"/>
      <c r="D108" s="287"/>
      <c r="E108" s="287"/>
      <c r="F108" s="287"/>
      <c r="G108" s="287"/>
      <c r="H108" s="287"/>
      <c r="I108" s="287"/>
      <c r="J108" s="287"/>
      <c r="K108" s="287"/>
      <c r="L108" s="287"/>
      <c r="M108" s="287"/>
      <c r="N108" s="288"/>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198"/>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736"/>
      <c r="K117" s="736"/>
      <c r="L117" s="736"/>
      <c r="M117" s="736"/>
      <c r="N117" s="737"/>
    </row>
    <row r="118" spans="2:14" ht="15.75" thickBot="1">
      <c r="B118" s="216" t="s">
        <v>2103</v>
      </c>
      <c r="C118" s="343"/>
      <c r="D118" s="343"/>
      <c r="E118" s="57"/>
      <c r="F118" s="57"/>
      <c r="G118" s="57"/>
      <c r="H118" s="57"/>
      <c r="I118" s="57"/>
      <c r="J118" s="738"/>
      <c r="K118" s="738"/>
      <c r="L118" s="738"/>
      <c r="M118" s="738"/>
      <c r="N118" s="739"/>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ColWidth="11.42578125"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914" t="s">
        <v>2063</v>
      </c>
      <c r="D30" s="915"/>
      <c r="E30" s="915"/>
      <c r="F30" s="915"/>
      <c r="G30" s="915"/>
      <c r="H30" s="915"/>
      <c r="I30" s="915"/>
      <c r="J30" s="395"/>
      <c r="K30" s="262"/>
      <c r="L30" s="770" t="s">
        <v>2065</v>
      </c>
      <c r="M30" s="771"/>
      <c r="N30" s="71" t="s">
        <v>2066</v>
      </c>
    </row>
    <row r="31" spans="1:14" ht="27" customHeight="1" thickBot="1">
      <c r="A31" t="s">
        <v>21</v>
      </c>
      <c r="B31" s="80" t="s">
        <v>501</v>
      </c>
      <c r="C31" s="912" t="s">
        <v>2269</v>
      </c>
      <c r="D31" s="913"/>
      <c r="E31" s="913"/>
      <c r="F31" s="913"/>
      <c r="G31" s="913"/>
      <c r="H31" s="913"/>
      <c r="I31" s="913"/>
      <c r="J31" s="913"/>
      <c r="K31" s="418"/>
      <c r="L31" s="261" t="s">
        <v>24</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N75*M41</f>
        <v>2231.5513975900499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2231.5513975900499</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1613</v>
      </c>
      <c r="B48" s="43" t="str">
        <f>VLOOKUP(A48,MATERIALES!A5:D373,3,FALSE)</f>
        <v>Piedra para gavión</v>
      </c>
      <c r="C48" s="236"/>
      <c r="D48" s="236"/>
      <c r="E48" s="236"/>
      <c r="F48" s="236"/>
      <c r="G48" s="236"/>
      <c r="H48" s="236"/>
      <c r="I48" s="236"/>
      <c r="J48" s="266" t="str">
        <f>VLOOKUP(A48,MATERIALES!A4:D640,2,FALSE)</f>
        <v>m3</v>
      </c>
      <c r="K48" s="237">
        <v>1.1000000000000001</v>
      </c>
      <c r="L48" s="222"/>
      <c r="M48" s="352">
        <f>VLOOKUP(A48,MATERIALES!A5:D396,4,FALSE)</f>
        <v>49078.394953045012</v>
      </c>
      <c r="N48" s="227">
        <f>K48*M48</f>
        <v>53986.234448349518</v>
      </c>
    </row>
    <row r="49" spans="1:14">
      <c r="A49" s="108" t="s">
        <v>1139</v>
      </c>
      <c r="B49" s="43" t="str">
        <f>VLOOKUP(A49,MATERIALES!A6:D373,3,FALSE)</f>
        <v>Alambre galvanizado No. 12</v>
      </c>
      <c r="C49" s="371"/>
      <c r="D49" s="371"/>
      <c r="E49" s="371"/>
      <c r="F49" s="371"/>
      <c r="G49" s="371"/>
      <c r="H49" s="371"/>
      <c r="I49" s="371"/>
      <c r="J49" s="267" t="str">
        <f>VLOOKUP(A49,MATERIALES!A5:D641,2,FALSE)</f>
        <v>kg</v>
      </c>
      <c r="K49" s="347">
        <v>1.1499999999999999</v>
      </c>
      <c r="L49" s="367"/>
      <c r="M49" s="352">
        <f>VLOOKUP(A49,MATERIALES!A6:D397,4,FALSE)</f>
        <v>6181.6070757898706</v>
      </c>
      <c r="N49" s="227">
        <f>K49*M49</f>
        <v>7108.8481371583503</v>
      </c>
    </row>
    <row r="50" spans="1:14">
      <c r="A50" s="108" t="s">
        <v>1583</v>
      </c>
      <c r="B50" s="43" t="str">
        <f>VLOOKUP(A50,MATERIALES!A6:D373,3,FALSE)</f>
        <v>Mortero 1:3 De recubrimiento</v>
      </c>
      <c r="C50" s="371"/>
      <c r="D50" s="371"/>
      <c r="E50" s="371"/>
      <c r="F50" s="371"/>
      <c r="G50" s="371"/>
      <c r="H50" s="371"/>
      <c r="I50" s="371"/>
      <c r="J50" s="267" t="str">
        <f>VLOOKUP(A50,MATERIALES!A6:D642,2,FALSE)</f>
        <v>m3</v>
      </c>
      <c r="K50" s="347">
        <v>0.12</v>
      </c>
      <c r="L50" s="367"/>
      <c r="M50" s="352">
        <f>VLOOKUP(A50,MATERIALES!A6:D398,4,FALSE)</f>
        <v>427759.95408845914</v>
      </c>
      <c r="N50" s="227">
        <f>K50*M50</f>
        <v>51331.194490615097</v>
      </c>
    </row>
    <row r="51" spans="1:14">
      <c r="A51" s="108" t="s">
        <v>1363</v>
      </c>
      <c r="B51" s="43" t="str">
        <f>VLOOKUP(A51,MATERIALES!A6:D373,3,FALSE)</f>
        <v>Formaleta (gaviones, juntas de bordillos, juntas de cunetas, muros, concretos clase D,E, F y G)</v>
      </c>
      <c r="C51" s="371"/>
      <c r="D51" s="371"/>
      <c r="E51" s="371"/>
      <c r="F51" s="371"/>
      <c r="G51" s="371"/>
      <c r="H51" s="371"/>
      <c r="I51" s="371"/>
      <c r="J51" s="267" t="str">
        <f>VLOOKUP(A51,MATERIALES!A6:D643,2,FALSE)</f>
        <v>m2</v>
      </c>
      <c r="K51" s="347">
        <v>2</v>
      </c>
      <c r="L51" s="367"/>
      <c r="M51" s="352">
        <f>VLOOKUP(A51,MATERIALES!A6:D399,4,FALSE)</f>
        <v>5879.5421697829679</v>
      </c>
      <c r="N51" s="227">
        <f>K51*M51</f>
        <v>11759.084339565936</v>
      </c>
    </row>
    <row r="52" spans="1:14" ht="15.75" thickBot="1">
      <c r="A52" t="s">
        <v>1464</v>
      </c>
      <c r="B52" s="43" t="str">
        <f>VLOOKUP(A52,MATERIALES!A7:D373,3,FALSE)</f>
        <v>Malla Ciclónica Para Gaviones Galvanizada Aleación Zn-5A1-Mm Cal 12 (2M3)</v>
      </c>
      <c r="C52" s="265"/>
      <c r="D52" s="265"/>
      <c r="E52" s="265"/>
      <c r="F52" s="265"/>
      <c r="G52" s="265"/>
      <c r="H52" s="265"/>
      <c r="I52" s="265"/>
      <c r="J52" s="379" t="str">
        <f>VLOOKUP(A52,MATERIALES!A6:D644,2,FALSE)</f>
        <v>u</v>
      </c>
      <c r="K52" s="124">
        <v>0.5</v>
      </c>
      <c r="L52" s="280"/>
      <c r="M52" s="352">
        <f>VLOOKUP(A52,MATERIALES!A7:D400,4,FALSE)</f>
        <v>151556.49675023291</v>
      </c>
      <c r="N52" s="227">
        <f>K52*M52</f>
        <v>75778.248375116455</v>
      </c>
    </row>
    <row r="53" spans="1:14" ht="15.75" thickBot="1">
      <c r="B53" s="759" t="s">
        <v>2072</v>
      </c>
      <c r="C53" s="760"/>
      <c r="D53" s="760"/>
      <c r="E53" s="760"/>
      <c r="F53" s="760"/>
      <c r="G53" s="760"/>
      <c r="H53" s="760"/>
      <c r="I53" s="760"/>
      <c r="J53" s="760"/>
      <c r="K53" s="760"/>
      <c r="L53" s="760"/>
      <c r="M53" s="761"/>
      <c r="N53" s="344">
        <f>SUM(N48:N52)</f>
        <v>199963.60979080535</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1974</v>
      </c>
      <c r="B58" s="46" t="str">
        <f>VLOOKUP(A58,TRANSPORTE!A1:D117,3,FALSE)</f>
        <v>Transporte de piedra para gaviones</v>
      </c>
      <c r="C58" s="272"/>
      <c r="D58" s="272"/>
      <c r="E58" s="272"/>
      <c r="F58" s="272"/>
      <c r="G58" s="272"/>
      <c r="H58" s="266" t="s">
        <v>1038</v>
      </c>
      <c r="I58" s="234">
        <v>1.1000000000000001</v>
      </c>
      <c r="J58" s="241">
        <v>1</v>
      </c>
      <c r="K58" s="234">
        <f>I58*J58</f>
        <v>1.1000000000000001</v>
      </c>
      <c r="L58" s="763">
        <f>VLOOKUP(A58,TRANSPORTE!A1:D117,4,FALSE)</f>
        <v>1355.0479121462611</v>
      </c>
      <c r="M58" s="764"/>
      <c r="N58" s="242">
        <f>K58*L58</f>
        <v>1490.5527033608873</v>
      </c>
    </row>
    <row r="59" spans="1:14">
      <c r="B59" s="46"/>
      <c r="C59" s="47"/>
      <c r="D59" s="47"/>
      <c r="E59" s="47"/>
      <c r="F59" s="47"/>
      <c r="G59" s="47"/>
      <c r="H59" s="266"/>
      <c r="I59" s="234"/>
      <c r="J59" s="241"/>
      <c r="K59" s="234"/>
      <c r="L59" s="763"/>
      <c r="M59" s="764"/>
      <c r="N59" s="242"/>
    </row>
    <row r="60" spans="1:14">
      <c r="B60" s="46"/>
      <c r="C60" s="47"/>
      <c r="D60" s="47"/>
      <c r="E60" s="47"/>
      <c r="F60" s="47"/>
      <c r="G60" s="47"/>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N58+N59+N60+N61+N62</f>
        <v>1490.5527033608873</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788"/>
      <c r="N68" s="98" t="s">
        <v>2071</v>
      </c>
    </row>
    <row r="69" spans="1:15">
      <c r="A69" s="141" t="s">
        <v>710</v>
      </c>
      <c r="B69" s="49" t="str">
        <f>VLOOKUP(A69,'MANO DE OBRA'!A8:D68,3,FALSE)</f>
        <v>Obrero (4)</v>
      </c>
      <c r="C69" s="47"/>
      <c r="D69" s="47"/>
      <c r="E69" s="47"/>
      <c r="F69" s="47"/>
      <c r="G69" s="47"/>
      <c r="H69" s="47"/>
      <c r="I69" s="247">
        <f>K69/J69*100</f>
        <v>135330.79999999999</v>
      </c>
      <c r="J69" s="248">
        <v>185</v>
      </c>
      <c r="K69" s="249">
        <f>VLOOKUP(A69,'MANO DE OBRA'!A8:D99,4,FALSE)</f>
        <v>250361.97999999998</v>
      </c>
      <c r="L69" s="50"/>
      <c r="M69" s="380">
        <v>8</v>
      </c>
      <c r="N69" s="345">
        <f>K69/M69</f>
        <v>31295.247499999998</v>
      </c>
      <c r="O69" s="106"/>
    </row>
    <row r="70" spans="1:15">
      <c r="A70" s="141" t="s">
        <v>728</v>
      </c>
      <c r="B70" s="49" t="str">
        <f>VLOOKUP(A70,'MANO DE OBRA'!A8:D69,3,FALSE)</f>
        <v>Oficial</v>
      </c>
      <c r="C70" s="47"/>
      <c r="D70" s="47"/>
      <c r="E70" s="47"/>
      <c r="F70" s="47"/>
      <c r="G70" s="47"/>
      <c r="H70" s="47"/>
      <c r="I70" s="247">
        <f>K70/J70*100</f>
        <v>57668.23979157189</v>
      </c>
      <c r="J70" s="248">
        <v>185</v>
      </c>
      <c r="K70" s="249">
        <f>VLOOKUP(A70,'MANO DE OBRA'!A8:D100,4,FALSE)</f>
        <v>106686.24361440798</v>
      </c>
      <c r="L70" s="50"/>
      <c r="M70" s="380">
        <v>8</v>
      </c>
      <c r="N70" s="345">
        <f>K70/M70</f>
        <v>13335.780451800998</v>
      </c>
    </row>
    <row r="71" spans="1:15">
      <c r="B71" s="49"/>
      <c r="C71" s="47"/>
      <c r="D71" s="47"/>
      <c r="E71" s="47"/>
      <c r="F71" s="47"/>
      <c r="G71" s="47"/>
      <c r="H71" s="47"/>
      <c r="I71" s="247"/>
      <c r="J71" s="248"/>
      <c r="K71" s="249"/>
      <c r="L71" s="50"/>
      <c r="M71" s="378"/>
      <c r="N71" s="345"/>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ht="15.75" thickBot="1">
      <c r="B74" s="746"/>
      <c r="C74" s="747"/>
      <c r="D74" s="747"/>
      <c r="E74" s="747"/>
      <c r="F74" s="747"/>
      <c r="G74" s="747"/>
      <c r="H74" s="747"/>
      <c r="I74" s="124"/>
      <c r="J74" s="124"/>
      <c r="K74" s="124"/>
      <c r="L74" s="847"/>
      <c r="M74" s="847"/>
      <c r="N74" s="45"/>
    </row>
    <row r="75" spans="1:15" ht="15.75" thickBot="1">
      <c r="B75" s="765" t="s">
        <v>2072</v>
      </c>
      <c r="C75" s="766"/>
      <c r="D75" s="766"/>
      <c r="E75" s="766"/>
      <c r="F75" s="766"/>
      <c r="G75" s="766"/>
      <c r="H75" s="766"/>
      <c r="I75" s="766"/>
      <c r="J75" s="766"/>
      <c r="K75" s="766"/>
      <c r="L75" s="766"/>
      <c r="M75" s="767"/>
      <c r="N75" s="256">
        <f>SUM(N69:N74)</f>
        <v>44631.027951800992</v>
      </c>
    </row>
    <row r="76" spans="1:15" ht="15.75" thickBot="1">
      <c r="B76" s="33"/>
      <c r="C76" s="34"/>
      <c r="D76" s="34"/>
      <c r="E76" s="34"/>
      <c r="F76" s="34"/>
      <c r="G76" s="34"/>
      <c r="H76" s="34"/>
      <c r="I76" s="34"/>
      <c r="J76" s="34"/>
      <c r="K76" s="34"/>
      <c r="L76" s="34"/>
      <c r="M76" s="34"/>
      <c r="N76" s="35"/>
    </row>
    <row r="77" spans="1:15" ht="15.75" thickBot="1">
      <c r="B77" s="759" t="s">
        <v>2085</v>
      </c>
      <c r="C77" s="760"/>
      <c r="D77" s="760"/>
      <c r="E77" s="760"/>
      <c r="F77" s="760"/>
      <c r="G77" s="760"/>
      <c r="H77" s="760"/>
      <c r="I77" s="760"/>
      <c r="J77" s="760"/>
      <c r="K77" s="760"/>
      <c r="L77" s="760"/>
      <c r="M77" s="761"/>
      <c r="N77" s="99">
        <f>N43+N53+N64+N75</f>
        <v>248316.74184355728</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750" t="s">
        <v>2110</v>
      </c>
      <c r="C81" s="751"/>
      <c r="D81" s="751"/>
      <c r="E81" s="751"/>
      <c r="F81" s="751"/>
      <c r="G81" s="751"/>
      <c r="H81" s="751"/>
      <c r="I81" s="269"/>
      <c r="J81" s="289"/>
      <c r="K81" s="257" t="s">
        <v>2087</v>
      </c>
      <c r="L81" s="789" t="s">
        <v>2088</v>
      </c>
      <c r="M81" s="790"/>
      <c r="N81" s="258"/>
    </row>
    <row r="82" spans="1:14">
      <c r="B82" s="791" t="s">
        <v>2111</v>
      </c>
      <c r="C82" s="792"/>
      <c r="D82" s="792"/>
      <c r="E82" s="792"/>
      <c r="F82" s="792"/>
      <c r="G82" s="792"/>
      <c r="H82" s="792"/>
      <c r="I82" s="87"/>
      <c r="J82" s="88"/>
      <c r="K82" s="259">
        <v>0.2</v>
      </c>
      <c r="L82" s="793">
        <f>N77*K82</f>
        <v>49663.348368711457</v>
      </c>
      <c r="M82" s="794"/>
      <c r="N82" s="51"/>
    </row>
    <row r="83" spans="1:14">
      <c r="B83" s="89" t="s">
        <v>2090</v>
      </c>
      <c r="C83" s="90"/>
      <c r="D83" s="90"/>
      <c r="E83" s="90"/>
      <c r="F83" s="90"/>
      <c r="G83" s="90"/>
      <c r="H83" s="90"/>
      <c r="I83" s="87"/>
      <c r="J83" s="88"/>
      <c r="K83" s="259">
        <v>0.05</v>
      </c>
      <c r="L83" s="793">
        <f>N77*K83</f>
        <v>12415.837092177864</v>
      </c>
      <c r="M83" s="794"/>
      <c r="N83" s="51"/>
    </row>
    <row r="84" spans="1:14" ht="15.75" thickBot="1">
      <c r="B84" s="91" t="s">
        <v>2091</v>
      </c>
      <c r="C84" s="92"/>
      <c r="D84" s="92"/>
      <c r="E84" s="92"/>
      <c r="F84" s="92"/>
      <c r="G84" s="92"/>
      <c r="H84" s="92"/>
      <c r="I84" s="93"/>
      <c r="J84" s="94"/>
      <c r="K84" s="260">
        <v>0.05</v>
      </c>
      <c r="L84" s="795">
        <f>N77*K84</f>
        <v>12415.837092177864</v>
      </c>
      <c r="M84" s="796"/>
      <c r="N84" s="51"/>
    </row>
    <row r="85" spans="1:14" ht="15.75" thickBot="1">
      <c r="B85" s="759" t="s">
        <v>2072</v>
      </c>
      <c r="C85" s="760"/>
      <c r="D85" s="760"/>
      <c r="E85" s="760"/>
      <c r="F85" s="760"/>
      <c r="G85" s="760"/>
      <c r="H85" s="760"/>
      <c r="I85" s="760"/>
      <c r="J85" s="760"/>
      <c r="K85" s="760"/>
      <c r="L85" s="760"/>
      <c r="M85" s="761"/>
      <c r="N85" s="52">
        <f>L82+L83+L84</f>
        <v>74495.022553067189</v>
      </c>
    </row>
    <row r="86" spans="1:14" ht="15.75" thickBot="1">
      <c r="B86" s="33"/>
      <c r="C86" s="34"/>
      <c r="D86" s="34"/>
      <c r="E86" s="34"/>
      <c r="F86" s="34"/>
      <c r="G86" s="34"/>
      <c r="H86" s="34"/>
      <c r="I86" s="34"/>
      <c r="J86" s="34"/>
      <c r="K86" s="34"/>
      <c r="L86" s="34"/>
      <c r="M86" s="34"/>
      <c r="N86" s="35"/>
    </row>
    <row r="87" spans="1:14" ht="15.75" thickBot="1">
      <c r="A87" t="s">
        <v>2114</v>
      </c>
      <c r="B87" s="759" t="s">
        <v>2113</v>
      </c>
      <c r="C87" s="760"/>
      <c r="D87" s="760"/>
      <c r="E87" s="760"/>
      <c r="F87" s="760"/>
      <c r="G87" s="760"/>
      <c r="H87" s="760"/>
      <c r="I87" s="760"/>
      <c r="J87" s="760"/>
      <c r="K87" s="760"/>
      <c r="L87" s="760"/>
      <c r="M87" s="761"/>
      <c r="N87" s="166">
        <f>N77+N85</f>
        <v>322811.76439662447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3" t="s">
        <v>2097</v>
      </c>
      <c r="C97" s="204"/>
      <c r="D97" s="204"/>
      <c r="E97" s="204"/>
      <c r="F97" s="204"/>
      <c r="G97" s="204"/>
      <c r="H97" s="204"/>
      <c r="I97" s="204"/>
      <c r="J97" s="204"/>
      <c r="K97" s="204"/>
      <c r="L97" s="204"/>
      <c r="M97" s="204"/>
      <c r="N97" s="205"/>
    </row>
    <row r="98" spans="2:14">
      <c r="B98" s="206"/>
      <c r="C98" s="207"/>
      <c r="D98" s="207"/>
      <c r="E98" s="207"/>
      <c r="F98" s="207"/>
      <c r="G98" s="207"/>
      <c r="H98" s="207"/>
      <c r="I98" s="207"/>
      <c r="J98" s="207"/>
      <c r="K98" s="207"/>
      <c r="L98" s="207"/>
      <c r="M98" s="207"/>
      <c r="N98" s="208"/>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ht="15.75" thickBot="1">
      <c r="B101" s="209"/>
      <c r="C101" s="210"/>
      <c r="D101" s="210"/>
      <c r="E101" s="210"/>
      <c r="F101" s="210"/>
      <c r="G101" s="210"/>
      <c r="H101" s="210"/>
      <c r="I101" s="210"/>
      <c r="J101" s="210"/>
      <c r="K101" s="210"/>
      <c r="L101" s="210"/>
      <c r="M101" s="210"/>
      <c r="N101" s="211"/>
    </row>
    <row r="102" spans="2:14">
      <c r="B102" s="212"/>
      <c r="C102" s="213"/>
      <c r="D102" s="213"/>
      <c r="E102" s="213"/>
      <c r="F102" s="213"/>
      <c r="G102" s="213"/>
      <c r="H102" s="213"/>
      <c r="I102" s="213"/>
      <c r="J102" s="213"/>
      <c r="K102" s="213"/>
      <c r="L102" s="213"/>
      <c r="M102" s="213"/>
      <c r="N102" s="214"/>
    </row>
    <row r="103" spans="2:14">
      <c r="B103" s="198" t="s">
        <v>2098</v>
      </c>
      <c r="C103" s="31"/>
      <c r="D103" s="31"/>
      <c r="E103" s="31"/>
      <c r="F103" s="31"/>
      <c r="G103" s="31"/>
      <c r="H103" s="31"/>
      <c r="I103" s="31"/>
      <c r="J103" s="31"/>
      <c r="K103" s="31"/>
      <c r="L103" s="31"/>
      <c r="M103" s="31"/>
      <c r="N103" s="32"/>
    </row>
    <row r="104" spans="2:14" ht="15" customHeight="1">
      <c r="B104" s="797" t="s">
        <v>2099</v>
      </c>
      <c r="C104" s="798"/>
      <c r="D104" s="798"/>
      <c r="E104" s="798"/>
      <c r="F104" s="798"/>
      <c r="G104" s="798"/>
      <c r="H104" s="798"/>
      <c r="I104" s="798"/>
      <c r="J104" s="798"/>
      <c r="K104" s="798"/>
      <c r="L104" s="798"/>
      <c r="M104" s="798"/>
      <c r="N104" s="799"/>
    </row>
    <row r="105" spans="2:14" ht="15" customHeight="1">
      <c r="B105" s="797"/>
      <c r="C105" s="798"/>
      <c r="D105" s="798"/>
      <c r="E105" s="798"/>
      <c r="F105" s="798"/>
      <c r="G105" s="798"/>
      <c r="H105" s="798"/>
      <c r="I105" s="798"/>
      <c r="J105" s="798"/>
      <c r="K105" s="798"/>
      <c r="L105" s="798"/>
      <c r="M105" s="798"/>
      <c r="N105" s="799"/>
    </row>
    <row r="106" spans="2:14" ht="30" customHeight="1">
      <c r="B106" s="800" t="s">
        <v>2100</v>
      </c>
      <c r="C106" s="801"/>
      <c r="D106" s="801"/>
      <c r="E106" s="801"/>
      <c r="F106" s="801"/>
      <c r="G106" s="801"/>
      <c r="H106" s="801"/>
      <c r="I106" s="801"/>
      <c r="J106" s="801"/>
      <c r="K106" s="801"/>
      <c r="L106" s="801"/>
      <c r="M106" s="801"/>
      <c r="N106" s="802"/>
    </row>
    <row r="107" spans="2:14">
      <c r="B107" s="800"/>
      <c r="C107" s="801"/>
      <c r="D107" s="801"/>
      <c r="E107" s="801"/>
      <c r="F107" s="801"/>
      <c r="G107" s="801"/>
      <c r="H107" s="801"/>
      <c r="I107" s="801"/>
      <c r="J107" s="801"/>
      <c r="K107" s="801"/>
      <c r="L107" s="801"/>
      <c r="M107" s="801"/>
      <c r="N107" s="802"/>
    </row>
    <row r="108" spans="2:14">
      <c r="B108" s="286"/>
      <c r="C108" s="287"/>
      <c r="D108" s="287"/>
      <c r="E108" s="287"/>
      <c r="F108" s="287"/>
      <c r="G108" s="287"/>
      <c r="H108" s="287"/>
      <c r="I108" s="287"/>
      <c r="J108" s="287"/>
      <c r="K108" s="287"/>
      <c r="L108" s="287"/>
      <c r="M108" s="287"/>
      <c r="N108" s="288"/>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198"/>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736"/>
      <c r="K117" s="736"/>
      <c r="L117" s="736"/>
      <c r="M117" s="736"/>
      <c r="N117" s="737"/>
    </row>
    <row r="118" spans="2:14" ht="15.75" thickBot="1">
      <c r="B118" s="216" t="s">
        <v>2103</v>
      </c>
      <c r="C118" s="343"/>
      <c r="D118" s="343"/>
      <c r="E118" s="57"/>
      <c r="F118" s="57"/>
      <c r="G118" s="57"/>
      <c r="H118" s="57"/>
      <c r="I118" s="57"/>
      <c r="J118" s="738"/>
      <c r="K118" s="738"/>
      <c r="L118" s="738"/>
      <c r="M118" s="738"/>
      <c r="N118" s="739"/>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ColWidth="11.42578125"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914" t="s">
        <v>2063</v>
      </c>
      <c r="D30" s="915"/>
      <c r="E30" s="915"/>
      <c r="F30" s="915"/>
      <c r="G30" s="915"/>
      <c r="H30" s="915"/>
      <c r="I30" s="915"/>
      <c r="J30" s="395"/>
      <c r="K30" s="262"/>
      <c r="L30" s="770" t="s">
        <v>2065</v>
      </c>
      <c r="M30" s="771"/>
      <c r="N30" s="71" t="s">
        <v>2066</v>
      </c>
    </row>
    <row r="31" spans="1:14" ht="27" customHeight="1" thickBot="1">
      <c r="A31" t="s">
        <v>21</v>
      </c>
      <c r="B31" s="80" t="s">
        <v>503</v>
      </c>
      <c r="C31" s="912" t="s">
        <v>2270</v>
      </c>
      <c r="D31" s="913"/>
      <c r="E31" s="913"/>
      <c r="F31" s="913"/>
      <c r="G31" s="913"/>
      <c r="H31" s="913"/>
      <c r="I31" s="913"/>
      <c r="J31" s="913"/>
      <c r="K31" s="418"/>
      <c r="L31" s="261" t="s">
        <v>24</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N75*M41</f>
        <v>2231.5513975900499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2231.5513975900499</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1613</v>
      </c>
      <c r="B48" s="43" t="str">
        <f>VLOOKUP(A48,MATERIALES!A5:D373,3,FALSE)</f>
        <v>Piedra para gavión</v>
      </c>
      <c r="C48" s="236"/>
      <c r="D48" s="236"/>
      <c r="E48" s="236"/>
      <c r="F48" s="236"/>
      <c r="G48" s="236"/>
      <c r="H48" s="236"/>
      <c r="I48" s="236"/>
      <c r="J48" s="266" t="str">
        <f>VLOOKUP(A48,MATERIALES!A4:D640,2,FALSE)</f>
        <v>m3</v>
      </c>
      <c r="K48" s="237">
        <v>1.1000000000000001</v>
      </c>
      <c r="L48" s="222"/>
      <c r="M48" s="352">
        <f>VLOOKUP(A48,MATERIALES!A5:D396,4,FALSE)</f>
        <v>49078.394953045012</v>
      </c>
      <c r="N48" s="227">
        <f>K48*M48</f>
        <v>53986.234448349518</v>
      </c>
    </row>
    <row r="49" spans="1:14">
      <c r="A49" s="108" t="s">
        <v>1139</v>
      </c>
      <c r="B49" s="43" t="str">
        <f>VLOOKUP(A49,MATERIALES!A6:D373,3,FALSE)</f>
        <v>Alambre galvanizado No. 12</v>
      </c>
      <c r="C49" s="371"/>
      <c r="D49" s="371"/>
      <c r="E49" s="371"/>
      <c r="F49" s="371"/>
      <c r="G49" s="371"/>
      <c r="H49" s="371"/>
      <c r="I49" s="371"/>
      <c r="J49" s="267" t="str">
        <f>VLOOKUP(A49,MATERIALES!A5:D641,2,FALSE)</f>
        <v>kg</v>
      </c>
      <c r="K49" s="347">
        <v>1.1499999999999999</v>
      </c>
      <c r="L49" s="367"/>
      <c r="M49" s="352">
        <f>VLOOKUP(A49,MATERIALES!A6:D397,4,FALSE)</f>
        <v>6181.6070757898706</v>
      </c>
      <c r="N49" s="227">
        <f>K49*M49</f>
        <v>7108.8481371583503</v>
      </c>
    </row>
    <row r="50" spans="1:14">
      <c r="A50" s="108" t="s">
        <v>1583</v>
      </c>
      <c r="B50" s="43" t="str">
        <f>VLOOKUP(A50,MATERIALES!A6:D373,3,FALSE)</f>
        <v>Mortero 1:3 De recubrimiento</v>
      </c>
      <c r="C50" s="371"/>
      <c r="D50" s="371"/>
      <c r="E50" s="371"/>
      <c r="F50" s="371"/>
      <c r="G50" s="371"/>
      <c r="H50" s="371"/>
      <c r="I50" s="371"/>
      <c r="J50" s="267" t="str">
        <f>VLOOKUP(A50,MATERIALES!A6:D642,2,FALSE)</f>
        <v>m3</v>
      </c>
      <c r="K50" s="347">
        <v>0.12</v>
      </c>
      <c r="L50" s="367"/>
      <c r="M50" s="352">
        <f>VLOOKUP(A50,MATERIALES!A6:D398,4,FALSE)</f>
        <v>427759.95408845914</v>
      </c>
      <c r="N50" s="227">
        <f>K50*M50</f>
        <v>51331.194490615097</v>
      </c>
    </row>
    <row r="51" spans="1:14">
      <c r="A51" s="108" t="s">
        <v>1363</v>
      </c>
      <c r="B51" s="43" t="str">
        <f>VLOOKUP(A51,MATERIALES!A6:D373,3,FALSE)</f>
        <v>Formaleta (gaviones, juntas de bordillos, juntas de cunetas, muros, concretos clase D,E, F y G)</v>
      </c>
      <c r="C51" s="371"/>
      <c r="D51" s="371"/>
      <c r="E51" s="371"/>
      <c r="F51" s="371"/>
      <c r="G51" s="371"/>
      <c r="H51" s="371"/>
      <c r="I51" s="371"/>
      <c r="J51" s="267" t="str">
        <f>VLOOKUP(A51,MATERIALES!A6:D643,2,FALSE)</f>
        <v>m2</v>
      </c>
      <c r="K51" s="347">
        <v>2</v>
      </c>
      <c r="L51" s="367"/>
      <c r="M51" s="352">
        <f>VLOOKUP(A51,MATERIALES!A6:D399,4,FALSE)</f>
        <v>5879.5421697829679</v>
      </c>
      <c r="N51" s="227">
        <f>K51*M51</f>
        <v>11759.084339565936</v>
      </c>
    </row>
    <row r="52" spans="1:14" ht="15.75" thickBot="1">
      <c r="A52" t="s">
        <v>1468</v>
      </c>
      <c r="B52" s="43" t="str">
        <f>VLOOKUP(A52,MATERIALES!A7:D373,3,FALSE)</f>
        <v>Malla Ciclónica Para Gaviones Galvanizada Y Plastificada Con Pvc Cal 12 (2M3)</v>
      </c>
      <c r="C52" s="265"/>
      <c r="D52" s="265"/>
      <c r="E52" s="265"/>
      <c r="F52" s="265"/>
      <c r="G52" s="265"/>
      <c r="H52" s="265"/>
      <c r="I52" s="265"/>
      <c r="J52" s="379" t="str">
        <f>VLOOKUP(A52,MATERIALES!A6:D644,2,FALSE)</f>
        <v>u</v>
      </c>
      <c r="K52" s="124">
        <v>0.5</v>
      </c>
      <c r="L52" s="280"/>
      <c r="M52" s="352">
        <f>VLOOKUP(A52,MATERIALES!A7:D400,4,FALSE)</f>
        <v>163151.27682580607</v>
      </c>
      <c r="N52" s="227">
        <f>K52*M52</f>
        <v>81575.638412903034</v>
      </c>
    </row>
    <row r="53" spans="1:14" ht="15.75" thickBot="1">
      <c r="B53" s="759" t="s">
        <v>2072</v>
      </c>
      <c r="C53" s="760"/>
      <c r="D53" s="760"/>
      <c r="E53" s="760"/>
      <c r="F53" s="760"/>
      <c r="G53" s="760"/>
      <c r="H53" s="760"/>
      <c r="I53" s="760"/>
      <c r="J53" s="760"/>
      <c r="K53" s="760"/>
      <c r="L53" s="760"/>
      <c r="M53" s="761"/>
      <c r="N53" s="344">
        <f>SUM(N48:N52)</f>
        <v>205760.99982859194</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1974</v>
      </c>
      <c r="B58" s="46" t="str">
        <f>VLOOKUP(A58,TRANSPORTE!A1:D117,3,FALSE)</f>
        <v>Transporte de piedra para gaviones</v>
      </c>
      <c r="C58" s="272"/>
      <c r="D58" s="272"/>
      <c r="E58" s="272"/>
      <c r="F58" s="272"/>
      <c r="G58" s="272"/>
      <c r="H58" s="266" t="s">
        <v>1038</v>
      </c>
      <c r="I58" s="234">
        <v>1.1000000000000001</v>
      </c>
      <c r="J58" s="241">
        <v>1</v>
      </c>
      <c r="K58" s="234">
        <f>I58*J58</f>
        <v>1.1000000000000001</v>
      </c>
      <c r="L58" s="763">
        <f>VLOOKUP(A58,TRANSPORTE!A1:D117,4,FALSE)</f>
        <v>1355.0479121462611</v>
      </c>
      <c r="M58" s="764"/>
      <c r="N58" s="242">
        <f>K58*L58</f>
        <v>1490.5527033608873</v>
      </c>
    </row>
    <row r="59" spans="1:14">
      <c r="B59" s="46"/>
      <c r="C59" s="47"/>
      <c r="D59" s="47"/>
      <c r="E59" s="47"/>
      <c r="F59" s="47"/>
      <c r="G59" s="47"/>
      <c r="H59" s="266"/>
      <c r="I59" s="234"/>
      <c r="J59" s="241"/>
      <c r="K59" s="234"/>
      <c r="L59" s="763"/>
      <c r="M59" s="764"/>
      <c r="N59" s="242"/>
    </row>
    <row r="60" spans="1:14">
      <c r="B60" s="46"/>
      <c r="C60" s="47"/>
      <c r="D60" s="47"/>
      <c r="E60" s="47"/>
      <c r="F60" s="47"/>
      <c r="G60" s="47"/>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N58+N59+N60+N61+N62</f>
        <v>1490.5527033608873</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901"/>
      <c r="N68" s="98" t="s">
        <v>2071</v>
      </c>
    </row>
    <row r="69" spans="1:15">
      <c r="A69" s="141" t="s">
        <v>710</v>
      </c>
      <c r="B69" s="49" t="str">
        <f>VLOOKUP(A69,'MANO DE OBRA'!A8:D68,3,FALSE)</f>
        <v>Obrero (4)</v>
      </c>
      <c r="C69" s="47"/>
      <c r="D69" s="47"/>
      <c r="E69" s="47"/>
      <c r="F69" s="47"/>
      <c r="G69" s="47"/>
      <c r="H69" s="47"/>
      <c r="I69" s="247">
        <f>K69/J69*100</f>
        <v>135330.79999999999</v>
      </c>
      <c r="J69" s="248">
        <v>185</v>
      </c>
      <c r="K69" s="249">
        <f>VLOOKUP(A69,'MANO DE OBRA'!A8:D99,4,FALSE)</f>
        <v>250361.97999999998</v>
      </c>
      <c r="L69" s="50"/>
      <c r="M69" s="380">
        <v>8</v>
      </c>
      <c r="N69" s="345">
        <f>K69/M69</f>
        <v>31295.247499999998</v>
      </c>
      <c r="O69" s="106"/>
    </row>
    <row r="70" spans="1:15">
      <c r="A70" s="141" t="s">
        <v>728</v>
      </c>
      <c r="B70" s="49" t="str">
        <f>VLOOKUP(A70,'MANO DE OBRA'!A8:D69,3,FALSE)</f>
        <v>Oficial</v>
      </c>
      <c r="C70" s="47"/>
      <c r="D70" s="47"/>
      <c r="E70" s="47"/>
      <c r="F70" s="47"/>
      <c r="G70" s="47"/>
      <c r="H70" s="47"/>
      <c r="I70" s="247">
        <f>K70/J70*100</f>
        <v>57668.23979157189</v>
      </c>
      <c r="J70" s="248">
        <v>185</v>
      </c>
      <c r="K70" s="249">
        <f>VLOOKUP(A70,'MANO DE OBRA'!A8:D100,4,FALSE)</f>
        <v>106686.24361440798</v>
      </c>
      <c r="L70" s="50"/>
      <c r="M70" s="380">
        <v>8</v>
      </c>
      <c r="N70" s="345">
        <f>K70/M70</f>
        <v>13335.780451800998</v>
      </c>
    </row>
    <row r="71" spans="1:15">
      <c r="B71" s="49"/>
      <c r="C71" s="47"/>
      <c r="D71" s="47"/>
      <c r="E71" s="47"/>
      <c r="F71" s="47"/>
      <c r="G71" s="47"/>
      <c r="H71" s="47"/>
      <c r="I71" s="247"/>
      <c r="J71" s="248"/>
      <c r="K71" s="249"/>
      <c r="L71" s="50"/>
      <c r="M71" s="378"/>
      <c r="N71" s="345"/>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ht="15.75" thickBot="1">
      <c r="B74" s="746"/>
      <c r="C74" s="747"/>
      <c r="D74" s="747"/>
      <c r="E74" s="747"/>
      <c r="F74" s="747"/>
      <c r="G74" s="747"/>
      <c r="H74" s="747"/>
      <c r="I74" s="124"/>
      <c r="J74" s="124"/>
      <c r="K74" s="124"/>
      <c r="L74" s="847"/>
      <c r="M74" s="847"/>
      <c r="N74" s="125"/>
    </row>
    <row r="75" spans="1:15" ht="15.75" thickBot="1">
      <c r="B75" s="765" t="s">
        <v>2072</v>
      </c>
      <c r="C75" s="766"/>
      <c r="D75" s="766"/>
      <c r="E75" s="766"/>
      <c r="F75" s="766"/>
      <c r="G75" s="766"/>
      <c r="H75" s="766"/>
      <c r="I75" s="766"/>
      <c r="J75" s="766"/>
      <c r="K75" s="766"/>
      <c r="L75" s="766"/>
      <c r="M75" s="767"/>
      <c r="N75" s="401">
        <f>SUM(N69:N74)</f>
        <v>44631.027951800992</v>
      </c>
    </row>
    <row r="76" spans="1:15" ht="15.75" thickBot="1">
      <c r="B76" s="33"/>
      <c r="C76" s="34"/>
      <c r="D76" s="34"/>
      <c r="E76" s="34"/>
      <c r="F76" s="34"/>
      <c r="G76" s="34"/>
      <c r="H76" s="34"/>
      <c r="I76" s="34"/>
      <c r="J76" s="34"/>
      <c r="K76" s="34"/>
      <c r="L76" s="34"/>
      <c r="M76" s="34"/>
      <c r="N76" s="35"/>
    </row>
    <row r="77" spans="1:15" ht="15.75" thickBot="1">
      <c r="B77" s="759" t="s">
        <v>2085</v>
      </c>
      <c r="C77" s="760"/>
      <c r="D77" s="760"/>
      <c r="E77" s="760"/>
      <c r="F77" s="760"/>
      <c r="G77" s="760"/>
      <c r="H77" s="760"/>
      <c r="I77" s="760"/>
      <c r="J77" s="760"/>
      <c r="K77" s="760"/>
      <c r="L77" s="760"/>
      <c r="M77" s="761"/>
      <c r="N77" s="99">
        <f>N43+N53+N64+N75</f>
        <v>254114.13188134387</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750" t="s">
        <v>2110</v>
      </c>
      <c r="C81" s="751"/>
      <c r="D81" s="751"/>
      <c r="E81" s="751"/>
      <c r="F81" s="751"/>
      <c r="G81" s="751"/>
      <c r="H81" s="751"/>
      <c r="I81" s="269"/>
      <c r="J81" s="289"/>
      <c r="K81" s="257" t="s">
        <v>2087</v>
      </c>
      <c r="L81" s="789" t="s">
        <v>2088</v>
      </c>
      <c r="M81" s="790"/>
      <c r="N81" s="258"/>
    </row>
    <row r="82" spans="1:14">
      <c r="B82" s="791" t="s">
        <v>2111</v>
      </c>
      <c r="C82" s="792"/>
      <c r="D82" s="792"/>
      <c r="E82" s="792"/>
      <c r="F82" s="792"/>
      <c r="G82" s="792"/>
      <c r="H82" s="792"/>
      <c r="I82" s="87"/>
      <c r="J82" s="88"/>
      <c r="K82" s="259">
        <v>0.2</v>
      </c>
      <c r="L82" s="793">
        <f>N77*K82</f>
        <v>50822.826376268778</v>
      </c>
      <c r="M82" s="794"/>
      <c r="N82" s="51"/>
    </row>
    <row r="83" spans="1:14">
      <c r="B83" s="89" t="s">
        <v>2090</v>
      </c>
      <c r="C83" s="90"/>
      <c r="D83" s="90"/>
      <c r="E83" s="90"/>
      <c r="F83" s="90"/>
      <c r="G83" s="90"/>
      <c r="H83" s="90"/>
      <c r="I83" s="87"/>
      <c r="J83" s="88"/>
      <c r="K83" s="259">
        <v>0.05</v>
      </c>
      <c r="L83" s="793">
        <f>N77*K83</f>
        <v>12705.706594067195</v>
      </c>
      <c r="M83" s="794"/>
      <c r="N83" s="51"/>
    </row>
    <row r="84" spans="1:14" ht="15.75" thickBot="1">
      <c r="B84" s="91" t="s">
        <v>2091</v>
      </c>
      <c r="C84" s="92"/>
      <c r="D84" s="92"/>
      <c r="E84" s="92"/>
      <c r="F84" s="92"/>
      <c r="G84" s="92"/>
      <c r="H84" s="92"/>
      <c r="I84" s="93"/>
      <c r="J84" s="94"/>
      <c r="K84" s="260">
        <v>0.05</v>
      </c>
      <c r="L84" s="795">
        <f>N77*K84</f>
        <v>12705.706594067195</v>
      </c>
      <c r="M84" s="796"/>
      <c r="N84" s="51"/>
    </row>
    <row r="85" spans="1:14" ht="15.75" thickBot="1">
      <c r="B85" s="759" t="s">
        <v>2072</v>
      </c>
      <c r="C85" s="760"/>
      <c r="D85" s="760"/>
      <c r="E85" s="760"/>
      <c r="F85" s="760"/>
      <c r="G85" s="760"/>
      <c r="H85" s="760"/>
      <c r="I85" s="760"/>
      <c r="J85" s="760"/>
      <c r="K85" s="760"/>
      <c r="L85" s="760"/>
      <c r="M85" s="761"/>
      <c r="N85" s="52">
        <f>L82+L83+L84</f>
        <v>76234.239564403164</v>
      </c>
    </row>
    <row r="86" spans="1:14" ht="15.75" thickBot="1">
      <c r="B86" s="33"/>
      <c r="C86" s="34"/>
      <c r="D86" s="34"/>
      <c r="E86" s="34"/>
      <c r="F86" s="34"/>
      <c r="G86" s="34"/>
      <c r="H86" s="34"/>
      <c r="I86" s="34"/>
      <c r="J86" s="34"/>
      <c r="K86" s="34"/>
      <c r="L86" s="34"/>
      <c r="M86" s="34"/>
      <c r="N86" s="35"/>
    </row>
    <row r="87" spans="1:14" ht="15.75" thickBot="1">
      <c r="A87" t="s">
        <v>2114</v>
      </c>
      <c r="B87" s="759" t="s">
        <v>2113</v>
      </c>
      <c r="C87" s="760"/>
      <c r="D87" s="760"/>
      <c r="E87" s="760"/>
      <c r="F87" s="760"/>
      <c r="G87" s="760"/>
      <c r="H87" s="760"/>
      <c r="I87" s="760"/>
      <c r="J87" s="760"/>
      <c r="K87" s="760"/>
      <c r="L87" s="760"/>
      <c r="M87" s="761"/>
      <c r="N87" s="166">
        <f>N77+N85</f>
        <v>330348.37144574703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3" t="s">
        <v>2097</v>
      </c>
      <c r="C97" s="204"/>
      <c r="D97" s="204"/>
      <c r="E97" s="204"/>
      <c r="F97" s="204"/>
      <c r="G97" s="204"/>
      <c r="H97" s="204"/>
      <c r="I97" s="204"/>
      <c r="J97" s="204"/>
      <c r="K97" s="204"/>
      <c r="L97" s="204"/>
      <c r="M97" s="204"/>
      <c r="N97" s="205"/>
    </row>
    <row r="98" spans="2:14">
      <c r="B98" s="206"/>
      <c r="C98" s="207"/>
      <c r="D98" s="207"/>
      <c r="E98" s="207"/>
      <c r="F98" s="207"/>
      <c r="G98" s="207"/>
      <c r="H98" s="207"/>
      <c r="I98" s="207"/>
      <c r="J98" s="207"/>
      <c r="K98" s="207"/>
      <c r="L98" s="207"/>
      <c r="M98" s="207"/>
      <c r="N98" s="208"/>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ht="15.75" thickBot="1">
      <c r="B101" s="209"/>
      <c r="C101" s="210"/>
      <c r="D101" s="210"/>
      <c r="E101" s="210"/>
      <c r="F101" s="210"/>
      <c r="G101" s="210"/>
      <c r="H101" s="210"/>
      <c r="I101" s="210"/>
      <c r="J101" s="210"/>
      <c r="K101" s="210"/>
      <c r="L101" s="210"/>
      <c r="M101" s="210"/>
      <c r="N101" s="211"/>
    </row>
    <row r="102" spans="2:14">
      <c r="B102" s="212"/>
      <c r="C102" s="213"/>
      <c r="D102" s="213"/>
      <c r="E102" s="213"/>
      <c r="F102" s="213"/>
      <c r="G102" s="213"/>
      <c r="H102" s="213"/>
      <c r="I102" s="213"/>
      <c r="J102" s="213"/>
      <c r="K102" s="213"/>
      <c r="L102" s="213"/>
      <c r="M102" s="213"/>
      <c r="N102" s="214"/>
    </row>
    <row r="103" spans="2:14">
      <c r="B103" s="198" t="s">
        <v>2098</v>
      </c>
      <c r="C103" s="31"/>
      <c r="D103" s="31"/>
      <c r="E103" s="31"/>
      <c r="F103" s="31"/>
      <c r="G103" s="31"/>
      <c r="H103" s="31"/>
      <c r="I103" s="31"/>
      <c r="J103" s="31"/>
      <c r="K103" s="31"/>
      <c r="L103" s="31"/>
      <c r="M103" s="31"/>
      <c r="N103" s="32"/>
    </row>
    <row r="104" spans="2:14" ht="15" customHeight="1">
      <c r="B104" s="797" t="s">
        <v>2099</v>
      </c>
      <c r="C104" s="798"/>
      <c r="D104" s="798"/>
      <c r="E104" s="798"/>
      <c r="F104" s="798"/>
      <c r="G104" s="798"/>
      <c r="H104" s="798"/>
      <c r="I104" s="798"/>
      <c r="J104" s="798"/>
      <c r="K104" s="798"/>
      <c r="L104" s="798"/>
      <c r="M104" s="798"/>
      <c r="N104" s="799"/>
    </row>
    <row r="105" spans="2:14" ht="15" customHeight="1">
      <c r="B105" s="797"/>
      <c r="C105" s="798"/>
      <c r="D105" s="798"/>
      <c r="E105" s="798"/>
      <c r="F105" s="798"/>
      <c r="G105" s="798"/>
      <c r="H105" s="798"/>
      <c r="I105" s="798"/>
      <c r="J105" s="798"/>
      <c r="K105" s="798"/>
      <c r="L105" s="798"/>
      <c r="M105" s="798"/>
      <c r="N105" s="799"/>
    </row>
    <row r="106" spans="2:14" ht="30" customHeight="1">
      <c r="B106" s="800" t="s">
        <v>2100</v>
      </c>
      <c r="C106" s="801"/>
      <c r="D106" s="801"/>
      <c r="E106" s="801"/>
      <c r="F106" s="801"/>
      <c r="G106" s="801"/>
      <c r="H106" s="801"/>
      <c r="I106" s="801"/>
      <c r="J106" s="801"/>
      <c r="K106" s="801"/>
      <c r="L106" s="801"/>
      <c r="M106" s="801"/>
      <c r="N106" s="802"/>
    </row>
    <row r="107" spans="2:14">
      <c r="B107" s="800"/>
      <c r="C107" s="801"/>
      <c r="D107" s="801"/>
      <c r="E107" s="801"/>
      <c r="F107" s="801"/>
      <c r="G107" s="801"/>
      <c r="H107" s="801"/>
      <c r="I107" s="801"/>
      <c r="J107" s="801"/>
      <c r="K107" s="801"/>
      <c r="L107" s="801"/>
      <c r="M107" s="801"/>
      <c r="N107" s="802"/>
    </row>
    <row r="108" spans="2:14">
      <c r="B108" s="286"/>
      <c r="C108" s="287"/>
      <c r="D108" s="287"/>
      <c r="E108" s="287"/>
      <c r="F108" s="287"/>
      <c r="G108" s="287"/>
      <c r="H108" s="287"/>
      <c r="I108" s="287"/>
      <c r="J108" s="287"/>
      <c r="K108" s="287"/>
      <c r="L108" s="287"/>
      <c r="M108" s="287"/>
      <c r="N108" s="288"/>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198"/>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736"/>
      <c r="K117" s="736"/>
      <c r="L117" s="736"/>
      <c r="M117" s="736"/>
      <c r="N117" s="737"/>
    </row>
    <row r="118" spans="2:14" ht="15.75" thickBot="1">
      <c r="B118" s="216" t="s">
        <v>2103</v>
      </c>
      <c r="C118" s="343"/>
      <c r="D118" s="343"/>
      <c r="E118" s="57"/>
      <c r="F118" s="57"/>
      <c r="G118" s="57"/>
      <c r="H118" s="57"/>
      <c r="I118" s="57"/>
      <c r="J118" s="738"/>
      <c r="K118" s="738"/>
      <c r="L118" s="738"/>
      <c r="M118" s="738"/>
      <c r="N118" s="739"/>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ColWidth="11.42578125"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914" t="s">
        <v>2063</v>
      </c>
      <c r="D30" s="915"/>
      <c r="E30" s="915"/>
      <c r="F30" s="915"/>
      <c r="G30" s="915"/>
      <c r="H30" s="915"/>
      <c r="I30" s="915"/>
      <c r="J30" s="395"/>
      <c r="K30" s="262"/>
      <c r="L30" s="770" t="s">
        <v>2065</v>
      </c>
      <c r="M30" s="771"/>
      <c r="N30" s="71" t="s">
        <v>2066</v>
      </c>
    </row>
    <row r="31" spans="1:14" ht="28.5" customHeight="1" thickBot="1">
      <c r="A31" t="s">
        <v>21</v>
      </c>
      <c r="B31" s="80" t="s">
        <v>505</v>
      </c>
      <c r="C31" s="912" t="s">
        <v>2271</v>
      </c>
      <c r="D31" s="913"/>
      <c r="E31" s="913"/>
      <c r="F31" s="913"/>
      <c r="G31" s="913"/>
      <c r="H31" s="913"/>
      <c r="I31" s="913"/>
      <c r="J31" s="913"/>
      <c r="K31" s="418"/>
      <c r="L31" s="261" t="s">
        <v>24</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N75*M41</f>
        <v>2231.5513975900499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2231.5513975900499</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1613</v>
      </c>
      <c r="B48" s="43" t="str">
        <f>VLOOKUP(A48,MATERIALES!A5:D373,3,FALSE)</f>
        <v>Piedra para gavión</v>
      </c>
      <c r="C48" s="236"/>
      <c r="D48" s="236"/>
      <c r="E48" s="236"/>
      <c r="F48" s="236"/>
      <c r="G48" s="236"/>
      <c r="H48" s="236"/>
      <c r="I48" s="236"/>
      <c r="J48" s="266" t="str">
        <f>VLOOKUP(A48,MATERIALES!A4:D640,2,FALSE)</f>
        <v>m3</v>
      </c>
      <c r="K48" s="237">
        <v>1.1000000000000001</v>
      </c>
      <c r="L48" s="222"/>
      <c r="M48" s="352">
        <f>VLOOKUP(A48,MATERIALES!A5:D396,4,FALSE)</f>
        <v>49078.394953045012</v>
      </c>
      <c r="N48" s="227">
        <f>K48*M48</f>
        <v>53986.234448349518</v>
      </c>
    </row>
    <row r="49" spans="1:14">
      <c r="A49" s="108" t="s">
        <v>1139</v>
      </c>
      <c r="B49" s="43" t="str">
        <f>VLOOKUP(A49,MATERIALES!A6:D373,3,FALSE)</f>
        <v>Alambre galvanizado No. 12</v>
      </c>
      <c r="C49" s="371"/>
      <c r="D49" s="371"/>
      <c r="E49" s="371"/>
      <c r="F49" s="371"/>
      <c r="G49" s="371"/>
      <c r="H49" s="371"/>
      <c r="I49" s="371"/>
      <c r="J49" s="267" t="str">
        <f>VLOOKUP(A49,MATERIALES!A5:D641,2,FALSE)</f>
        <v>kg</v>
      </c>
      <c r="K49" s="347">
        <v>1.1499999999999999</v>
      </c>
      <c r="L49" s="367"/>
      <c r="M49" s="352">
        <f>VLOOKUP(A49,MATERIALES!A6:D397,4,FALSE)</f>
        <v>6181.6070757898706</v>
      </c>
      <c r="N49" s="227">
        <f>K49*M49</f>
        <v>7108.8481371583503</v>
      </c>
    </row>
    <row r="50" spans="1:14">
      <c r="A50" s="108" t="s">
        <v>1583</v>
      </c>
      <c r="B50" s="43" t="str">
        <f>VLOOKUP(A50,MATERIALES!A6:D373,3,FALSE)</f>
        <v>Mortero 1:3 De recubrimiento</v>
      </c>
      <c r="C50" s="371"/>
      <c r="D50" s="371"/>
      <c r="E50" s="371"/>
      <c r="F50" s="371"/>
      <c r="G50" s="371"/>
      <c r="H50" s="371"/>
      <c r="I50" s="371"/>
      <c r="J50" s="267" t="str">
        <f>VLOOKUP(A50,MATERIALES!A6:D642,2,FALSE)</f>
        <v>m3</v>
      </c>
      <c r="K50" s="347">
        <v>0.12</v>
      </c>
      <c r="L50" s="367"/>
      <c r="M50" s="352">
        <f>VLOOKUP(A50,MATERIALES!A6:D398,4,FALSE)</f>
        <v>427759.95408845914</v>
      </c>
      <c r="N50" s="227">
        <f>K50*M50</f>
        <v>51331.194490615097</v>
      </c>
    </row>
    <row r="51" spans="1:14">
      <c r="A51" s="108" t="s">
        <v>1363</v>
      </c>
      <c r="B51" s="43" t="str">
        <f>VLOOKUP(A51,MATERIALES!A6:D373,3,FALSE)</f>
        <v>Formaleta (gaviones, juntas de bordillos, juntas de cunetas, muros, concretos clase D,E, F y G)</v>
      </c>
      <c r="C51" s="371"/>
      <c r="D51" s="371"/>
      <c r="E51" s="371"/>
      <c r="F51" s="371"/>
      <c r="G51" s="371"/>
      <c r="H51" s="371"/>
      <c r="I51" s="371"/>
      <c r="J51" s="267" t="str">
        <f>VLOOKUP(A51,MATERIALES!A6:D643,2,FALSE)</f>
        <v>m2</v>
      </c>
      <c r="K51" s="347">
        <v>2</v>
      </c>
      <c r="L51" s="367"/>
      <c r="M51" s="352">
        <f>VLOOKUP(A51,MATERIALES!A6:D399,4,FALSE)</f>
        <v>5879.5421697829679</v>
      </c>
      <c r="N51" s="227">
        <f>K51*M51</f>
        <v>11759.084339565936</v>
      </c>
    </row>
    <row r="52" spans="1:14" ht="15.75" thickBot="1">
      <c r="A52" t="s">
        <v>1466</v>
      </c>
      <c r="B52" s="43" t="str">
        <f>VLOOKUP(A52,MATERIALES!A7:D373,3,FALSE)</f>
        <v>Malla Ciclónica Para Gaviones Galvanizada Aleación Zn-5A1-Mm Y Plastificada Pvc Cal 12 (2M3)</v>
      </c>
      <c r="C52" s="265"/>
      <c r="D52" s="265"/>
      <c r="E52" s="265"/>
      <c r="F52" s="265"/>
      <c r="G52" s="265"/>
      <c r="H52" s="265"/>
      <c r="I52" s="265"/>
      <c r="J52" s="379" t="str">
        <f>VLOOKUP(A52,MATERIALES!A6:D644,2,FALSE)</f>
        <v>u</v>
      </c>
      <c r="K52" s="124">
        <v>0.5</v>
      </c>
      <c r="L52" s="280"/>
      <c r="M52" s="352">
        <f>VLOOKUP(A52,MATERIALES!A7:D400,4,FALSE)</f>
        <v>161380.11270623849</v>
      </c>
      <c r="N52" s="227">
        <f>K52*M52</f>
        <v>80690.056353119246</v>
      </c>
    </row>
    <row r="53" spans="1:14" ht="15.75" thickBot="1">
      <c r="B53" s="759" t="s">
        <v>2072</v>
      </c>
      <c r="C53" s="760"/>
      <c r="D53" s="760"/>
      <c r="E53" s="760"/>
      <c r="F53" s="760"/>
      <c r="G53" s="760"/>
      <c r="H53" s="760"/>
      <c r="I53" s="760"/>
      <c r="J53" s="760"/>
      <c r="K53" s="760"/>
      <c r="L53" s="760"/>
      <c r="M53" s="761"/>
      <c r="N53" s="344">
        <f>SUM(N48:N52)</f>
        <v>204875.41776880814</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1974</v>
      </c>
      <c r="B58" s="46" t="str">
        <f>VLOOKUP(A58,TRANSPORTE!A1:D117,3,FALSE)</f>
        <v>Transporte de piedra para gaviones</v>
      </c>
      <c r="C58" s="272"/>
      <c r="D58" s="272"/>
      <c r="E58" s="272"/>
      <c r="F58" s="272"/>
      <c r="G58" s="272"/>
      <c r="H58" s="266" t="s">
        <v>1038</v>
      </c>
      <c r="I58" s="234">
        <v>1.1000000000000001</v>
      </c>
      <c r="J58" s="241">
        <v>1</v>
      </c>
      <c r="K58" s="234">
        <f>I58*J58</f>
        <v>1.1000000000000001</v>
      </c>
      <c r="L58" s="763">
        <f>VLOOKUP(A58,TRANSPORTE!A1:D117,4,FALSE)</f>
        <v>1355.0479121462611</v>
      </c>
      <c r="M58" s="764"/>
      <c r="N58" s="242">
        <f>K58*L58</f>
        <v>1490.5527033608873</v>
      </c>
    </row>
    <row r="59" spans="1:14">
      <c r="B59" s="46"/>
      <c r="C59" s="47"/>
      <c r="D59" s="47"/>
      <c r="E59" s="47"/>
      <c r="F59" s="47"/>
      <c r="G59" s="47"/>
      <c r="H59" s="266"/>
      <c r="I59" s="234"/>
      <c r="J59" s="241"/>
      <c r="K59" s="234"/>
      <c r="L59" s="763"/>
      <c r="M59" s="764"/>
      <c r="N59" s="242"/>
    </row>
    <row r="60" spans="1:14">
      <c r="B60" s="46"/>
      <c r="C60" s="47"/>
      <c r="D60" s="47"/>
      <c r="E60" s="47"/>
      <c r="F60" s="47"/>
      <c r="G60" s="47"/>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N58+N59+N60+N61+N62</f>
        <v>1490.5527033608873</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901"/>
      <c r="N68" s="98" t="s">
        <v>2071</v>
      </c>
    </row>
    <row r="69" spans="1:15">
      <c r="A69" s="141" t="s">
        <v>710</v>
      </c>
      <c r="B69" s="49" t="str">
        <f>VLOOKUP(A69,'MANO DE OBRA'!A8:D68,3,FALSE)</f>
        <v>Obrero (4)</v>
      </c>
      <c r="C69" s="47"/>
      <c r="D69" s="47"/>
      <c r="E69" s="47"/>
      <c r="F69" s="47"/>
      <c r="G69" s="47"/>
      <c r="H69" s="47"/>
      <c r="I69" s="247">
        <f>K69/J69*100</f>
        <v>135330.79999999999</v>
      </c>
      <c r="J69" s="248">
        <v>185</v>
      </c>
      <c r="K69" s="249">
        <f>VLOOKUP(A69,'MANO DE OBRA'!A8:D99,4,FALSE)</f>
        <v>250361.97999999998</v>
      </c>
      <c r="L69" s="50"/>
      <c r="M69" s="380">
        <v>8</v>
      </c>
      <c r="N69" s="345">
        <f>K69/M69</f>
        <v>31295.247499999998</v>
      </c>
      <c r="O69" s="106"/>
    </row>
    <row r="70" spans="1:15">
      <c r="A70" s="141" t="s">
        <v>728</v>
      </c>
      <c r="B70" s="49" t="str">
        <f>VLOOKUP(A70,'MANO DE OBRA'!A8:D69,3,FALSE)</f>
        <v>Oficial</v>
      </c>
      <c r="C70" s="47"/>
      <c r="D70" s="47"/>
      <c r="E70" s="47"/>
      <c r="F70" s="47"/>
      <c r="G70" s="47"/>
      <c r="H70" s="47"/>
      <c r="I70" s="247">
        <f>K70/J70*100</f>
        <v>57668.23979157189</v>
      </c>
      <c r="J70" s="248">
        <v>185</v>
      </c>
      <c r="K70" s="249">
        <f>VLOOKUP(A70,'MANO DE OBRA'!A8:D100,4,FALSE)</f>
        <v>106686.24361440798</v>
      </c>
      <c r="L70" s="50"/>
      <c r="M70" s="380">
        <v>8</v>
      </c>
      <c r="N70" s="345">
        <f>K70/M70</f>
        <v>13335.780451800998</v>
      </c>
    </row>
    <row r="71" spans="1:15">
      <c r="B71" s="49"/>
      <c r="C71" s="47"/>
      <c r="D71" s="47"/>
      <c r="E71" s="47"/>
      <c r="F71" s="47"/>
      <c r="G71" s="47"/>
      <c r="H71" s="47"/>
      <c r="I71" s="247"/>
      <c r="J71" s="248"/>
      <c r="K71" s="249"/>
      <c r="L71" s="50"/>
      <c r="M71" s="378"/>
      <c r="N71" s="345"/>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ht="15.75" thickBot="1">
      <c r="B74" s="746"/>
      <c r="C74" s="747"/>
      <c r="D74" s="747"/>
      <c r="E74" s="747"/>
      <c r="F74" s="747"/>
      <c r="G74" s="747"/>
      <c r="H74" s="747"/>
      <c r="I74" s="124"/>
      <c r="J74" s="124"/>
      <c r="K74" s="124"/>
      <c r="L74" s="847"/>
      <c r="M74" s="847"/>
      <c r="N74" s="125"/>
    </row>
    <row r="75" spans="1:15" ht="15.75" thickBot="1">
      <c r="B75" s="765" t="s">
        <v>2072</v>
      </c>
      <c r="C75" s="766"/>
      <c r="D75" s="766"/>
      <c r="E75" s="766"/>
      <c r="F75" s="766"/>
      <c r="G75" s="766"/>
      <c r="H75" s="766"/>
      <c r="I75" s="766"/>
      <c r="J75" s="766"/>
      <c r="K75" s="766"/>
      <c r="L75" s="766"/>
      <c r="M75" s="767"/>
      <c r="N75" s="401">
        <f>SUM(N69:N74)</f>
        <v>44631.027951800992</v>
      </c>
    </row>
    <row r="76" spans="1:15" ht="15.75" thickBot="1">
      <c r="B76" s="33"/>
      <c r="C76" s="34"/>
      <c r="D76" s="34"/>
      <c r="E76" s="34"/>
      <c r="F76" s="34"/>
      <c r="G76" s="34"/>
      <c r="H76" s="34"/>
      <c r="I76" s="34"/>
      <c r="J76" s="34"/>
      <c r="K76" s="34"/>
      <c r="L76" s="34"/>
      <c r="M76" s="34"/>
      <c r="N76" s="35"/>
    </row>
    <row r="77" spans="1:15" ht="15.75" thickBot="1">
      <c r="B77" s="759" t="s">
        <v>2085</v>
      </c>
      <c r="C77" s="760"/>
      <c r="D77" s="760"/>
      <c r="E77" s="760"/>
      <c r="F77" s="760"/>
      <c r="G77" s="760"/>
      <c r="H77" s="760"/>
      <c r="I77" s="760"/>
      <c r="J77" s="760"/>
      <c r="K77" s="760"/>
      <c r="L77" s="760"/>
      <c r="M77" s="761"/>
      <c r="N77" s="99">
        <f>N43+N53+N64+N75</f>
        <v>253228.54982156007</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750" t="s">
        <v>2110</v>
      </c>
      <c r="C81" s="751"/>
      <c r="D81" s="751"/>
      <c r="E81" s="751"/>
      <c r="F81" s="751"/>
      <c r="G81" s="751"/>
      <c r="H81" s="751"/>
      <c r="I81" s="269"/>
      <c r="J81" s="289"/>
      <c r="K81" s="257" t="s">
        <v>2087</v>
      </c>
      <c r="L81" s="789" t="s">
        <v>2088</v>
      </c>
      <c r="M81" s="790"/>
      <c r="N81" s="258"/>
    </row>
    <row r="82" spans="1:14">
      <c r="B82" s="791" t="s">
        <v>2111</v>
      </c>
      <c r="C82" s="792"/>
      <c r="D82" s="792"/>
      <c r="E82" s="792"/>
      <c r="F82" s="792"/>
      <c r="G82" s="792"/>
      <c r="H82" s="792"/>
      <c r="I82" s="87"/>
      <c r="J82" s="88"/>
      <c r="K82" s="259">
        <v>0.2</v>
      </c>
      <c r="L82" s="793">
        <f>N77*K82</f>
        <v>50645.709964312016</v>
      </c>
      <c r="M82" s="794"/>
      <c r="N82" s="51"/>
    </row>
    <row r="83" spans="1:14">
      <c r="B83" s="89" t="s">
        <v>2090</v>
      </c>
      <c r="C83" s="90"/>
      <c r="D83" s="90"/>
      <c r="E83" s="90"/>
      <c r="F83" s="90"/>
      <c r="G83" s="90"/>
      <c r="H83" s="90"/>
      <c r="I83" s="87"/>
      <c r="J83" s="88"/>
      <c r="K83" s="259">
        <v>0.05</v>
      </c>
      <c r="L83" s="793">
        <f>N77*K83</f>
        <v>12661.427491078004</v>
      </c>
      <c r="M83" s="794"/>
      <c r="N83" s="51"/>
    </row>
    <row r="84" spans="1:14" ht="15.75" thickBot="1">
      <c r="B84" s="91" t="s">
        <v>2091</v>
      </c>
      <c r="C84" s="92"/>
      <c r="D84" s="92"/>
      <c r="E84" s="92"/>
      <c r="F84" s="92"/>
      <c r="G84" s="92"/>
      <c r="H84" s="92"/>
      <c r="I84" s="93"/>
      <c r="J84" s="94"/>
      <c r="K84" s="260">
        <v>0.05</v>
      </c>
      <c r="L84" s="795">
        <f>N77*K84</f>
        <v>12661.427491078004</v>
      </c>
      <c r="M84" s="796"/>
      <c r="N84" s="51"/>
    </row>
    <row r="85" spans="1:14" ht="15.75" thickBot="1">
      <c r="B85" s="759" t="s">
        <v>2072</v>
      </c>
      <c r="C85" s="760"/>
      <c r="D85" s="760"/>
      <c r="E85" s="760"/>
      <c r="F85" s="760"/>
      <c r="G85" s="760"/>
      <c r="H85" s="760"/>
      <c r="I85" s="760"/>
      <c r="J85" s="760"/>
      <c r="K85" s="760"/>
      <c r="L85" s="760"/>
      <c r="M85" s="761"/>
      <c r="N85" s="52">
        <f>L82+L83+L84</f>
        <v>75968.564946468032</v>
      </c>
    </row>
    <row r="86" spans="1:14" ht="15.75" thickBot="1">
      <c r="B86" s="33"/>
      <c r="C86" s="34"/>
      <c r="D86" s="34"/>
      <c r="E86" s="34"/>
      <c r="F86" s="34"/>
      <c r="G86" s="34"/>
      <c r="H86" s="34"/>
      <c r="I86" s="34"/>
      <c r="J86" s="34"/>
      <c r="K86" s="34"/>
      <c r="L86" s="34"/>
      <c r="M86" s="34"/>
      <c r="N86" s="35"/>
    </row>
    <row r="87" spans="1:14" ht="15.75" thickBot="1">
      <c r="A87" t="s">
        <v>2114</v>
      </c>
      <c r="B87" s="759" t="s">
        <v>2113</v>
      </c>
      <c r="C87" s="760"/>
      <c r="D87" s="760"/>
      <c r="E87" s="760"/>
      <c r="F87" s="760"/>
      <c r="G87" s="760"/>
      <c r="H87" s="760"/>
      <c r="I87" s="760"/>
      <c r="J87" s="760"/>
      <c r="K87" s="760"/>
      <c r="L87" s="760"/>
      <c r="M87" s="761"/>
      <c r="N87" s="166">
        <f>N77+N85</f>
        <v>329197.11476802808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3" t="s">
        <v>2097</v>
      </c>
      <c r="C97" s="204"/>
      <c r="D97" s="204"/>
      <c r="E97" s="204"/>
      <c r="F97" s="204"/>
      <c r="G97" s="204"/>
      <c r="H97" s="204"/>
      <c r="I97" s="204"/>
      <c r="J97" s="204"/>
      <c r="K97" s="204"/>
      <c r="L97" s="204"/>
      <c r="M97" s="204"/>
      <c r="N97" s="205"/>
    </row>
    <row r="98" spans="2:14">
      <c r="B98" s="206"/>
      <c r="C98" s="207"/>
      <c r="D98" s="207"/>
      <c r="E98" s="207"/>
      <c r="F98" s="207"/>
      <c r="G98" s="207"/>
      <c r="H98" s="207"/>
      <c r="I98" s="207"/>
      <c r="J98" s="207"/>
      <c r="K98" s="207"/>
      <c r="L98" s="207"/>
      <c r="M98" s="207"/>
      <c r="N98" s="208"/>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ht="15.75" thickBot="1">
      <c r="B101" s="209"/>
      <c r="C101" s="210"/>
      <c r="D101" s="210"/>
      <c r="E101" s="210"/>
      <c r="F101" s="210"/>
      <c r="G101" s="210"/>
      <c r="H101" s="210"/>
      <c r="I101" s="210"/>
      <c r="J101" s="210"/>
      <c r="K101" s="210"/>
      <c r="L101" s="210"/>
      <c r="M101" s="210"/>
      <c r="N101" s="211"/>
    </row>
    <row r="102" spans="2:14">
      <c r="B102" s="212"/>
      <c r="C102" s="213"/>
      <c r="D102" s="213"/>
      <c r="E102" s="213"/>
      <c r="F102" s="213"/>
      <c r="G102" s="213"/>
      <c r="H102" s="213"/>
      <c r="I102" s="213"/>
      <c r="J102" s="213"/>
      <c r="K102" s="213"/>
      <c r="L102" s="213"/>
      <c r="M102" s="213"/>
      <c r="N102" s="214"/>
    </row>
    <row r="103" spans="2:14">
      <c r="B103" s="198" t="s">
        <v>2098</v>
      </c>
      <c r="C103" s="31"/>
      <c r="D103" s="31"/>
      <c r="E103" s="31"/>
      <c r="F103" s="31"/>
      <c r="G103" s="31"/>
      <c r="H103" s="31"/>
      <c r="I103" s="31"/>
      <c r="J103" s="31"/>
      <c r="K103" s="31"/>
      <c r="L103" s="31"/>
      <c r="M103" s="31"/>
      <c r="N103" s="32"/>
    </row>
    <row r="104" spans="2:14" ht="15" customHeight="1">
      <c r="B104" s="797" t="s">
        <v>2099</v>
      </c>
      <c r="C104" s="798"/>
      <c r="D104" s="798"/>
      <c r="E104" s="798"/>
      <c r="F104" s="798"/>
      <c r="G104" s="798"/>
      <c r="H104" s="798"/>
      <c r="I104" s="798"/>
      <c r="J104" s="798"/>
      <c r="K104" s="798"/>
      <c r="L104" s="798"/>
      <c r="M104" s="798"/>
      <c r="N104" s="799"/>
    </row>
    <row r="105" spans="2:14" ht="15" customHeight="1">
      <c r="B105" s="797"/>
      <c r="C105" s="798"/>
      <c r="D105" s="798"/>
      <c r="E105" s="798"/>
      <c r="F105" s="798"/>
      <c r="G105" s="798"/>
      <c r="H105" s="798"/>
      <c r="I105" s="798"/>
      <c r="J105" s="798"/>
      <c r="K105" s="798"/>
      <c r="L105" s="798"/>
      <c r="M105" s="798"/>
      <c r="N105" s="799"/>
    </row>
    <row r="106" spans="2:14" ht="30" customHeight="1">
      <c r="B106" s="800" t="s">
        <v>2100</v>
      </c>
      <c r="C106" s="801"/>
      <c r="D106" s="801"/>
      <c r="E106" s="801"/>
      <c r="F106" s="801"/>
      <c r="G106" s="801"/>
      <c r="H106" s="801"/>
      <c r="I106" s="801"/>
      <c r="J106" s="801"/>
      <c r="K106" s="801"/>
      <c r="L106" s="801"/>
      <c r="M106" s="801"/>
      <c r="N106" s="802"/>
    </row>
    <row r="107" spans="2:14">
      <c r="B107" s="800"/>
      <c r="C107" s="801"/>
      <c r="D107" s="801"/>
      <c r="E107" s="801"/>
      <c r="F107" s="801"/>
      <c r="G107" s="801"/>
      <c r="H107" s="801"/>
      <c r="I107" s="801"/>
      <c r="J107" s="801"/>
      <c r="K107" s="801"/>
      <c r="L107" s="801"/>
      <c r="M107" s="801"/>
      <c r="N107" s="802"/>
    </row>
    <row r="108" spans="2:14">
      <c r="B108" s="286"/>
      <c r="C108" s="287"/>
      <c r="D108" s="287"/>
      <c r="E108" s="287"/>
      <c r="F108" s="287"/>
      <c r="G108" s="287"/>
      <c r="H108" s="287"/>
      <c r="I108" s="287"/>
      <c r="J108" s="287"/>
      <c r="K108" s="287"/>
      <c r="L108" s="287"/>
      <c r="M108" s="287"/>
      <c r="N108" s="288"/>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198"/>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736"/>
      <c r="K117" s="736"/>
      <c r="L117" s="736"/>
      <c r="M117" s="736"/>
      <c r="N117" s="737"/>
    </row>
    <row r="118" spans="2:14" ht="15.75" thickBot="1">
      <c r="B118" s="216" t="s">
        <v>2103</v>
      </c>
      <c r="C118" s="343"/>
      <c r="D118" s="343"/>
      <c r="E118" s="57"/>
      <c r="F118" s="57"/>
      <c r="G118" s="57"/>
      <c r="H118" s="57"/>
      <c r="I118" s="57"/>
      <c r="J118" s="738"/>
      <c r="K118" s="738"/>
      <c r="L118" s="738"/>
      <c r="M118" s="738"/>
      <c r="N118" s="739"/>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thickBot="1">
      <c r="A31" t="s">
        <v>21</v>
      </c>
      <c r="B31" s="80" t="s">
        <v>507</v>
      </c>
      <c r="C31" s="81" t="s">
        <v>2272</v>
      </c>
      <c r="D31" s="82"/>
      <c r="E31" s="82"/>
      <c r="F31" s="82"/>
      <c r="G31" s="82"/>
      <c r="H31" s="82"/>
      <c r="I31" s="82"/>
      <c r="J31" s="82"/>
      <c r="K31" s="394"/>
      <c r="L31" s="261" t="s">
        <v>24</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947</v>
      </c>
      <c r="B36" s="772" t="str">
        <f>VLOOKUP(A36,EQUIPOS!A6:D154,3,FALSE)</f>
        <v>Mezcladora de concreto 1 bulto</v>
      </c>
      <c r="C36" s="773"/>
      <c r="D36" s="773"/>
      <c r="E36" s="773"/>
      <c r="F36" s="773"/>
      <c r="G36" s="773"/>
      <c r="H36" s="774"/>
      <c r="I36" s="222"/>
      <c r="J36" s="223"/>
      <c r="K36" s="224">
        <f>VLOOKUP(A36,EQUIPOS!A6:D163,4,FALSE)</f>
        <v>5550.5480630348984</v>
      </c>
      <c r="L36" s="225"/>
      <c r="M36" s="291">
        <v>1</v>
      </c>
      <c r="N36" s="227">
        <f>K36*M36</f>
        <v>5550.5480630348984</v>
      </c>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N77*M41</f>
        <v>3796.3137725900497</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9346.8618356249481</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1105</v>
      </c>
      <c r="B48" s="43" t="str">
        <f>VLOOKUP(A48,MATERIALES!A5:D373,3,FALSE)</f>
        <v>Agregado para concreto hidráulico</v>
      </c>
      <c r="C48" s="236"/>
      <c r="D48" s="236"/>
      <c r="E48" s="236"/>
      <c r="F48" s="236"/>
      <c r="G48" s="236"/>
      <c r="H48" s="236"/>
      <c r="I48" s="236"/>
      <c r="J48" s="266" t="str">
        <f>VLOOKUP(A48,MATERIALES!A4:D640,2,FALSE)</f>
        <v>m3</v>
      </c>
      <c r="K48" s="237">
        <v>0.504</v>
      </c>
      <c r="L48" s="222"/>
      <c r="M48" s="352">
        <f>VLOOKUP(A48,MATERIALES!A5:D396,4,FALSE)</f>
        <v>62011.172941218865</v>
      </c>
      <c r="N48" s="227">
        <f t="shared" ref="N48:N53" si="0">K48*M48</f>
        <v>31253.631162374309</v>
      </c>
    </row>
    <row r="49" spans="1:14">
      <c r="A49" s="108" t="s">
        <v>1363</v>
      </c>
      <c r="B49" s="43" t="str">
        <f>VLOOKUP(A49,MATERIALES!A6:D373,3,FALSE)</f>
        <v>Formaleta (gaviones, juntas de bordillos, juntas de cunetas, muros, concretos clase D,E, F y G)</v>
      </c>
      <c r="C49" s="371"/>
      <c r="D49" s="371"/>
      <c r="E49" s="371"/>
      <c r="F49" s="371"/>
      <c r="G49" s="371"/>
      <c r="H49" s="371"/>
      <c r="I49" s="371"/>
      <c r="J49" s="267" t="str">
        <f>VLOOKUP(A49,MATERIALES!A5:D641,2,FALSE)</f>
        <v>m2</v>
      </c>
      <c r="K49" s="347">
        <v>2</v>
      </c>
      <c r="L49" s="367"/>
      <c r="M49" s="352">
        <f>VLOOKUP(A49,MATERIALES!A6:D397,4,FALSE)</f>
        <v>5879.5421697829679</v>
      </c>
      <c r="N49" s="227">
        <f t="shared" si="0"/>
        <v>11759.084339565936</v>
      </c>
    </row>
    <row r="50" spans="1:14">
      <c r="A50" s="108" t="s">
        <v>1131</v>
      </c>
      <c r="B50" s="43" t="str">
        <f>VLOOKUP(A50,MATERIALES!A6:D373,3,FALSE)</f>
        <v>Agua</v>
      </c>
      <c r="C50" s="371"/>
      <c r="D50" s="371"/>
      <c r="E50" s="371"/>
      <c r="F50" s="371"/>
      <c r="G50" s="371"/>
      <c r="H50" s="371"/>
      <c r="I50" s="371"/>
      <c r="J50" s="267" t="str">
        <f>VLOOKUP(A50,MATERIALES!A6:D642,2,FALSE)</f>
        <v>lt</v>
      </c>
      <c r="K50" s="347">
        <v>111</v>
      </c>
      <c r="L50" s="367"/>
      <c r="M50" s="352">
        <f>VLOOKUP(A50,MATERIALES!A6:D398,4,FALSE)</f>
        <v>56.024337816260008</v>
      </c>
      <c r="N50" s="227">
        <f t="shared" si="0"/>
        <v>6218.7014976048613</v>
      </c>
    </row>
    <row r="51" spans="1:14">
      <c r="A51" s="108" t="s">
        <v>1611</v>
      </c>
      <c r="B51" s="43" t="str">
        <f>VLOOKUP(A51,MATERIALES!A6:D373,3,FALSE)</f>
        <v>Piedra para concreto ciclópeo (rajón o canto rodado)</v>
      </c>
      <c r="C51" s="371"/>
      <c r="D51" s="371"/>
      <c r="E51" s="371"/>
      <c r="F51" s="371"/>
      <c r="G51" s="371"/>
      <c r="H51" s="371"/>
      <c r="I51" s="371"/>
      <c r="J51" s="267" t="str">
        <f>VLOOKUP(A51,MATERIALES!A6:D643,2,FALSE)</f>
        <v>m3</v>
      </c>
      <c r="K51" s="347">
        <v>0.4</v>
      </c>
      <c r="L51" s="367"/>
      <c r="M51" s="352">
        <f>VLOOKUP(A51,MATERIALES!A6:D399,4,FALSE)</f>
        <v>50361.88606592494</v>
      </c>
      <c r="N51" s="227">
        <f t="shared" si="0"/>
        <v>20144.754426369978</v>
      </c>
    </row>
    <row r="52" spans="1:14">
      <c r="A52" t="s">
        <v>1173</v>
      </c>
      <c r="B52" s="275" t="str">
        <f>VLOOKUP(A52,MATERIALES!A7:D373,3,FALSE)</f>
        <v>Arena lavada</v>
      </c>
      <c r="C52" s="47"/>
      <c r="D52" s="47"/>
      <c r="E52" s="47"/>
      <c r="F52" s="47"/>
      <c r="G52" s="47"/>
      <c r="H52" s="47"/>
      <c r="I52" s="47"/>
      <c r="J52" s="267" t="str">
        <f>VLOOKUP(A52,MATERIALES!A6:D644,2,FALSE)</f>
        <v>m3</v>
      </c>
      <c r="K52" s="151">
        <v>0.378</v>
      </c>
      <c r="L52" s="273"/>
      <c r="M52" s="372">
        <f>VLOOKUP(A52,MATERIALES!A7:D400,4,FALSE)</f>
        <v>70430.365033705835</v>
      </c>
      <c r="N52" s="228">
        <f t="shared" si="0"/>
        <v>26622.677982740806</v>
      </c>
    </row>
    <row r="53" spans="1:14">
      <c r="A53" t="s">
        <v>1244</v>
      </c>
      <c r="B53" s="150" t="str">
        <f>VLOOKUP(A53,MATERIALES!A8:D373,3,FALSE)</f>
        <v>Cemento gris</v>
      </c>
      <c r="C53" s="272"/>
      <c r="D53" s="272"/>
      <c r="E53" s="272"/>
      <c r="F53" s="272"/>
      <c r="G53" s="272"/>
      <c r="H53" s="272"/>
      <c r="I53" s="272"/>
      <c r="J53" s="267" t="str">
        <f>VLOOKUP(A53,MATERIALES!A7:D645,2,FALSE)</f>
        <v>kg</v>
      </c>
      <c r="K53" s="44">
        <v>156</v>
      </c>
      <c r="L53" s="273"/>
      <c r="M53" s="372">
        <f>VLOOKUP(A53,MATERIALES!A8:D401,4,FALSE)</f>
        <v>473.79782413444985</v>
      </c>
      <c r="N53" s="228">
        <f t="shared" si="0"/>
        <v>73912.460564974172</v>
      </c>
    </row>
    <row r="54" spans="1:14">
      <c r="B54" s="275"/>
      <c r="C54" s="272"/>
      <c r="D54" s="272"/>
      <c r="E54" s="272"/>
      <c r="F54" s="272"/>
      <c r="G54" s="272"/>
      <c r="H54" s="272"/>
      <c r="I54" s="272"/>
      <c r="J54" s="266"/>
      <c r="K54" s="44"/>
      <c r="L54" s="273"/>
      <c r="M54" s="372"/>
      <c r="N54" s="228"/>
    </row>
    <row r="55" spans="1:14" ht="15.75" thickBot="1">
      <c r="B55" s="765" t="s">
        <v>2072</v>
      </c>
      <c r="C55" s="766"/>
      <c r="D55" s="766"/>
      <c r="E55" s="766"/>
      <c r="F55" s="766"/>
      <c r="G55" s="766"/>
      <c r="H55" s="766"/>
      <c r="I55" s="766"/>
      <c r="J55" s="766"/>
      <c r="K55" s="766"/>
      <c r="L55" s="766"/>
      <c r="M55" s="767"/>
      <c r="N55" s="104">
        <f>SUM(N48:N54)</f>
        <v>169911.30997363006</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A60" t="s">
        <v>1974</v>
      </c>
      <c r="B60" s="46" t="str">
        <f>VLOOKUP(A60,TRANSPORTE!A1:D117,3,FALSE)</f>
        <v>Transporte de piedra para gaviones</v>
      </c>
      <c r="C60" s="272"/>
      <c r="D60" s="272"/>
      <c r="E60" s="272"/>
      <c r="F60" s="272"/>
      <c r="G60" s="272"/>
      <c r="H60" s="266" t="s">
        <v>1038</v>
      </c>
      <c r="I60" s="234">
        <v>0.4</v>
      </c>
      <c r="J60" s="241">
        <v>1</v>
      </c>
      <c r="K60" s="234">
        <f>I60*J60</f>
        <v>0.4</v>
      </c>
      <c r="L60" s="763">
        <f>VLOOKUP(A60,TRANSPORTE!A1:D117,4,FALSE)</f>
        <v>1355.0479121462611</v>
      </c>
      <c r="M60" s="764"/>
      <c r="N60" s="242">
        <f>K60*L60</f>
        <v>542.0191648585045</v>
      </c>
    </row>
    <row r="61" spans="1:14">
      <c r="A61" t="s">
        <v>1838</v>
      </c>
      <c r="B61" s="46" t="str">
        <f>VLOOKUP(A61,TRANSPORTE!A1:D117,3,FALSE)</f>
        <v>Transporte de arena</v>
      </c>
      <c r="C61" s="47"/>
      <c r="D61" s="47"/>
      <c r="E61" s="47"/>
      <c r="F61" s="47"/>
      <c r="G61" s="47"/>
      <c r="H61" s="266" t="s">
        <v>1038</v>
      </c>
      <c r="I61" s="234">
        <v>0.378</v>
      </c>
      <c r="J61" s="241">
        <v>1</v>
      </c>
      <c r="K61" s="234">
        <f>I61*J61</f>
        <v>0.378</v>
      </c>
      <c r="L61" s="763">
        <f>VLOOKUP(A61,TRANSPORTE!A1:D117,4,FALSE)</f>
        <v>1355.0479121462611</v>
      </c>
      <c r="M61" s="764"/>
      <c r="N61" s="242">
        <f t="shared" ref="N61:N62" si="1">K61*L61</f>
        <v>512.20811079128669</v>
      </c>
    </row>
    <row r="62" spans="1:14">
      <c r="A62" t="s">
        <v>1898</v>
      </c>
      <c r="B62" s="46" t="str">
        <f>VLOOKUP(A62,TRANSPORTE!A1:D117,3,FALSE)</f>
        <v>Transporte de material triturado</v>
      </c>
      <c r="C62" s="47"/>
      <c r="D62" s="47"/>
      <c r="E62" s="47"/>
      <c r="F62" s="47"/>
      <c r="G62" s="47"/>
      <c r="H62" s="266" t="s">
        <v>1038</v>
      </c>
      <c r="I62" s="234">
        <v>0.504</v>
      </c>
      <c r="J62" s="241">
        <v>1</v>
      </c>
      <c r="K62" s="234">
        <f>I62*J62</f>
        <v>0.504</v>
      </c>
      <c r="L62" s="763">
        <f>VLOOKUP(A62,TRANSPORTE!A1:D117,4,FALSE)</f>
        <v>1355.0479121462611</v>
      </c>
      <c r="M62" s="764"/>
      <c r="N62" s="242">
        <f t="shared" si="1"/>
        <v>682.94414772171558</v>
      </c>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f>N60+N61+N62+N63+N64</f>
        <v>1737.1714233715068</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788"/>
      <c r="N70" s="98" t="s">
        <v>2071</v>
      </c>
    </row>
    <row r="71" spans="1:15">
      <c r="A71" s="141" t="s">
        <v>718</v>
      </c>
      <c r="B71" s="49" t="str">
        <f>VLOOKUP(A71,'MANO DE OBRA'!A8:D68,3,FALSE)</f>
        <v>Obrero (8)</v>
      </c>
      <c r="C71" s="47"/>
      <c r="D71" s="47"/>
      <c r="E71" s="47"/>
      <c r="F71" s="47"/>
      <c r="G71" s="47"/>
      <c r="H71" s="47"/>
      <c r="I71" s="247">
        <f>K71/J71*100</f>
        <v>270661.59999999998</v>
      </c>
      <c r="J71" s="248">
        <v>185</v>
      </c>
      <c r="K71" s="249">
        <f>VLOOKUP(A71,'MANO DE OBRA'!A8:D99,4,FALSE)</f>
        <v>500723.95999999996</v>
      </c>
      <c r="L71" s="50"/>
      <c r="M71" s="380">
        <v>8</v>
      </c>
      <c r="N71" s="345">
        <f>K71/M71</f>
        <v>62590.494999999995</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80">
        <v>8</v>
      </c>
      <c r="N72" s="345">
        <f>K72/M72</f>
        <v>13335.780451800998</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45"/>
    </row>
    <row r="77" spans="1:15" ht="15.75" thickBot="1">
      <c r="B77" s="765" t="s">
        <v>2072</v>
      </c>
      <c r="C77" s="766"/>
      <c r="D77" s="766"/>
      <c r="E77" s="766"/>
      <c r="F77" s="766"/>
      <c r="G77" s="766"/>
      <c r="H77" s="766"/>
      <c r="I77" s="766"/>
      <c r="J77" s="766"/>
      <c r="K77" s="766"/>
      <c r="L77" s="766"/>
      <c r="M77" s="767"/>
      <c r="N77" s="256">
        <f>SUM(N71:N76)</f>
        <v>75926.27545180099</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256921.61868442749</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51384.323736885504</v>
      </c>
      <c r="M84" s="794"/>
      <c r="N84" s="51"/>
    </row>
    <row r="85" spans="1:14">
      <c r="B85" s="89" t="s">
        <v>2090</v>
      </c>
      <c r="C85" s="90"/>
      <c r="D85" s="90"/>
      <c r="E85" s="90"/>
      <c r="F85" s="90"/>
      <c r="G85" s="90"/>
      <c r="H85" s="90"/>
      <c r="I85" s="87"/>
      <c r="J85" s="88"/>
      <c r="K85" s="259">
        <v>0.05</v>
      </c>
      <c r="L85" s="793">
        <f>N79*K85</f>
        <v>12846.080934221376</v>
      </c>
      <c r="M85" s="794"/>
      <c r="N85" s="51"/>
    </row>
    <row r="86" spans="1:14" ht="15.75" thickBot="1">
      <c r="B86" s="91" t="s">
        <v>2091</v>
      </c>
      <c r="C86" s="92"/>
      <c r="D86" s="92"/>
      <c r="E86" s="92"/>
      <c r="F86" s="92"/>
      <c r="G86" s="92"/>
      <c r="H86" s="92"/>
      <c r="I86" s="93"/>
      <c r="J86" s="94"/>
      <c r="K86" s="260">
        <v>0.05</v>
      </c>
      <c r="L86" s="795">
        <f>N79*K86</f>
        <v>12846.080934221376</v>
      </c>
      <c r="M86" s="796"/>
      <c r="N86" s="51"/>
    </row>
    <row r="87" spans="1:14" ht="15.75" thickBot="1">
      <c r="B87" s="759" t="s">
        <v>2072</v>
      </c>
      <c r="C87" s="760"/>
      <c r="D87" s="760"/>
      <c r="E87" s="760"/>
      <c r="F87" s="760"/>
      <c r="G87" s="760"/>
      <c r="H87" s="760"/>
      <c r="I87" s="760"/>
      <c r="J87" s="760"/>
      <c r="K87" s="760"/>
      <c r="L87" s="760"/>
      <c r="M87" s="761"/>
      <c r="N87" s="52">
        <f>L84+L85+L86</f>
        <v>77076.485605328256</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333998.10428975575</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ColWidth="11.42578125"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509</v>
      </c>
      <c r="C31" s="81" t="s">
        <v>2273</v>
      </c>
      <c r="D31" s="82"/>
      <c r="E31" s="82"/>
      <c r="F31" s="82"/>
      <c r="G31" s="82"/>
      <c r="H31" s="82"/>
      <c r="I31" s="82"/>
      <c r="J31" s="82"/>
      <c r="K31" s="394"/>
      <c r="L31" s="261" t="s">
        <v>24</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N77*M41</f>
        <v>1472.28864307204</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1472.28864307204</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1218</v>
      </c>
      <c r="B48" s="43" t="str">
        <f>VLOOKUP(A48,MATERIALES!A5:D373,3,FALSE)</f>
        <v>Cemento Asfaltico 60-70</v>
      </c>
      <c r="C48" s="236"/>
      <c r="D48" s="236"/>
      <c r="E48" s="236"/>
      <c r="F48" s="236"/>
      <c r="G48" s="236"/>
      <c r="H48" s="236"/>
      <c r="I48" s="236"/>
      <c r="J48" s="266" t="str">
        <f>VLOOKUP(A48,MATERIALES!A4:D640,2,FALSE)</f>
        <v>kg</v>
      </c>
      <c r="K48" s="237">
        <v>0.5</v>
      </c>
      <c r="L48" s="222"/>
      <c r="M48" s="352">
        <f>VLOOKUP(A48,MATERIALES!A5:D396,4,FALSE)</f>
        <v>1563.5239232724684</v>
      </c>
      <c r="N48" s="227">
        <f>K48*M48</f>
        <v>781.76196163623422</v>
      </c>
    </row>
    <row r="49" spans="1:14">
      <c r="A49" s="108" t="s">
        <v>1278</v>
      </c>
      <c r="B49" s="43" t="str">
        <f>VLOOKUP(A49,MATERIALES!A6:D373,3,FALSE)</f>
        <v>Concreto Resistencia  14 (Mpa)</v>
      </c>
      <c r="C49" s="371"/>
      <c r="D49" s="371"/>
      <c r="E49" s="371"/>
      <c r="F49" s="371"/>
      <c r="G49" s="371"/>
      <c r="H49" s="371"/>
      <c r="I49" s="371"/>
      <c r="J49" s="267" t="str">
        <f>VLOOKUP(A49,MATERIALES!A5:D641,2,FALSE)</f>
        <v>m3</v>
      </c>
      <c r="K49" s="347">
        <v>1.01</v>
      </c>
      <c r="L49" s="367"/>
      <c r="M49" s="352">
        <f>VLOOKUP(A49,MATERIALES!A6:D397,4,FALSE)</f>
        <v>420413.95266271051</v>
      </c>
      <c r="N49" s="227">
        <f>K49*M49</f>
        <v>424618.09218933759</v>
      </c>
    </row>
    <row r="50" spans="1:14">
      <c r="A50" s="108" t="s">
        <v>1363</v>
      </c>
      <c r="B50" s="43" t="str">
        <f>VLOOKUP(A50,MATERIALES!A6:D373,3,FALSE)</f>
        <v>Formaleta (gaviones, juntas de bordillos, juntas de cunetas, muros, concretos clase D,E, F y G)</v>
      </c>
      <c r="C50" s="371"/>
      <c r="D50" s="371"/>
      <c r="E50" s="371"/>
      <c r="F50" s="371"/>
      <c r="G50" s="371"/>
      <c r="H50" s="371"/>
      <c r="I50" s="371"/>
      <c r="J50" s="267" t="str">
        <f>VLOOKUP(A50,MATERIALES!A6:D642,2,FALSE)</f>
        <v>m2</v>
      </c>
      <c r="K50" s="347">
        <v>0.3</v>
      </c>
      <c r="L50" s="367"/>
      <c r="M50" s="352">
        <f>VLOOKUP(A50,MATERIALES!A6:D398,4,FALSE)</f>
        <v>5879.5421697829679</v>
      </c>
      <c r="N50" s="227">
        <f>K50*M50</f>
        <v>1763.8626509348903</v>
      </c>
    </row>
    <row r="51" spans="1:14">
      <c r="A51" s="108"/>
      <c r="B51" s="275"/>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275"/>
      <c r="C53" s="272"/>
      <c r="D53" s="272"/>
      <c r="E53" s="272"/>
      <c r="F53" s="272"/>
      <c r="G53" s="272"/>
      <c r="H53" s="272"/>
      <c r="I53" s="272"/>
      <c r="J53" s="266"/>
      <c r="K53" s="44"/>
      <c r="L53" s="273"/>
      <c r="M53" s="372"/>
      <c r="N53" s="228"/>
    </row>
    <row r="54" spans="1:14">
      <c r="B54" s="275"/>
      <c r="C54" s="272"/>
      <c r="D54" s="272"/>
      <c r="E54" s="272"/>
      <c r="F54" s="272"/>
      <c r="G54" s="272"/>
      <c r="H54" s="272"/>
      <c r="I54" s="272"/>
      <c r="J54" s="266"/>
      <c r="K54" s="44"/>
      <c r="L54" s="273"/>
      <c r="M54" s="372"/>
      <c r="N54" s="228"/>
    </row>
    <row r="55" spans="1:14" ht="15.75" thickBot="1">
      <c r="B55" s="765" t="s">
        <v>2072</v>
      </c>
      <c r="C55" s="766"/>
      <c r="D55" s="766"/>
      <c r="E55" s="766"/>
      <c r="F55" s="766"/>
      <c r="G55" s="766"/>
      <c r="H55" s="766"/>
      <c r="I55" s="766"/>
      <c r="J55" s="766"/>
      <c r="K55" s="766"/>
      <c r="L55" s="766"/>
      <c r="M55" s="767"/>
      <c r="N55" s="104">
        <f>SUM(N48:N54)</f>
        <v>427163.71680190874</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A60" t="s">
        <v>1846</v>
      </c>
      <c r="B60" s="46" t="str">
        <f>VLOOKUP(A60,TRANSPORTE!A1:D117,3,FALSE)</f>
        <v>Transporte de concreto</v>
      </c>
      <c r="C60" s="272"/>
      <c r="D60" s="272"/>
      <c r="E60" s="272"/>
      <c r="F60" s="272"/>
      <c r="G60" s="272"/>
      <c r="H60" s="266" t="s">
        <v>1038</v>
      </c>
      <c r="I60" s="234">
        <v>1.01</v>
      </c>
      <c r="J60" s="241">
        <v>1</v>
      </c>
      <c r="K60" s="234">
        <f>I60*J60</f>
        <v>1.01</v>
      </c>
      <c r="L60" s="763">
        <f>VLOOKUP(A60,TRANSPORTE!A1:D117,4,FALSE)</f>
        <v>1355.0479121462611</v>
      </c>
      <c r="M60" s="764"/>
      <c r="N60" s="242">
        <f>K60*L60</f>
        <v>1368.5983912677236</v>
      </c>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f>N60+N61+N62+N63+N64</f>
        <v>1368.5983912677236</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788"/>
      <c r="N70" s="98" t="s">
        <v>2071</v>
      </c>
    </row>
    <row r="71" spans="1:15">
      <c r="A71" s="141" t="s">
        <v>708</v>
      </c>
      <c r="B71" s="49" t="str">
        <f>VLOOKUP(A71,'MANO DE OBRA'!A8:D68,3,FALSE)</f>
        <v>Obrero (3)</v>
      </c>
      <c r="C71" s="47"/>
      <c r="D71" s="47"/>
      <c r="E71" s="47"/>
      <c r="F71" s="47"/>
      <c r="G71" s="47"/>
      <c r="H71" s="47"/>
      <c r="I71" s="247">
        <f>K71/J71*100</f>
        <v>101498.09999999999</v>
      </c>
      <c r="J71" s="248">
        <v>185</v>
      </c>
      <c r="K71" s="249">
        <f>VLOOKUP(A71,'MANO DE OBRA'!A8:D99,4,FALSE)</f>
        <v>187771.48499999999</v>
      </c>
      <c r="L71" s="50"/>
      <c r="M71" s="380">
        <v>10</v>
      </c>
      <c r="N71" s="345">
        <f>K71/M71</f>
        <v>18777.148499999999</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80">
        <v>10</v>
      </c>
      <c r="N72" s="345">
        <f>K72/M72</f>
        <v>10668.624361440798</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45"/>
    </row>
    <row r="77" spans="1:15" ht="15.75" thickBot="1">
      <c r="B77" s="765" t="s">
        <v>2072</v>
      </c>
      <c r="C77" s="766"/>
      <c r="D77" s="766"/>
      <c r="E77" s="766"/>
      <c r="F77" s="766"/>
      <c r="G77" s="766"/>
      <c r="H77" s="766"/>
      <c r="I77" s="766"/>
      <c r="J77" s="766"/>
      <c r="K77" s="766"/>
      <c r="L77" s="766"/>
      <c r="M77" s="767"/>
      <c r="N77" s="256">
        <f>SUM(N71:N76)</f>
        <v>29445.772861440797</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459450.37669768929</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91890.075339537871</v>
      </c>
      <c r="M84" s="794"/>
      <c r="N84" s="51"/>
    </row>
    <row r="85" spans="1:14">
      <c r="B85" s="89" t="s">
        <v>2090</v>
      </c>
      <c r="C85" s="90"/>
      <c r="D85" s="90"/>
      <c r="E85" s="90"/>
      <c r="F85" s="90"/>
      <c r="G85" s="90"/>
      <c r="H85" s="90"/>
      <c r="I85" s="87"/>
      <c r="J85" s="88"/>
      <c r="K85" s="259">
        <v>0.05</v>
      </c>
      <c r="L85" s="793">
        <f>N79*K85</f>
        <v>22972.518834884468</v>
      </c>
      <c r="M85" s="794"/>
      <c r="N85" s="51"/>
    </row>
    <row r="86" spans="1:14" ht="15.75" thickBot="1">
      <c r="B86" s="91" t="s">
        <v>2091</v>
      </c>
      <c r="C86" s="92"/>
      <c r="D86" s="92"/>
      <c r="E86" s="92"/>
      <c r="F86" s="92"/>
      <c r="G86" s="92"/>
      <c r="H86" s="92"/>
      <c r="I86" s="93"/>
      <c r="J86" s="94"/>
      <c r="K86" s="260">
        <v>0.05</v>
      </c>
      <c r="L86" s="795">
        <f>N79*K86</f>
        <v>22972.518834884468</v>
      </c>
      <c r="M86" s="796"/>
      <c r="N86" s="51"/>
    </row>
    <row r="87" spans="1:14" ht="15.75" thickBot="1">
      <c r="B87" s="759" t="s">
        <v>2072</v>
      </c>
      <c r="C87" s="760"/>
      <c r="D87" s="760"/>
      <c r="E87" s="760"/>
      <c r="F87" s="760"/>
      <c r="G87" s="760"/>
      <c r="H87" s="760"/>
      <c r="I87" s="760"/>
      <c r="J87" s="760"/>
      <c r="K87" s="760"/>
      <c r="L87" s="760"/>
      <c r="M87" s="761"/>
      <c r="N87" s="52">
        <f>L84+L85+L86</f>
        <v>137835.11300930681</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597285.48970699613</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ColWidth="11.42578125"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29.25" customHeight="1" thickBot="1">
      <c r="A31" t="s">
        <v>21</v>
      </c>
      <c r="B31" s="80" t="s">
        <v>511</v>
      </c>
      <c r="C31" s="899" t="s">
        <v>2274</v>
      </c>
      <c r="D31" s="900"/>
      <c r="E31" s="900"/>
      <c r="F31" s="900"/>
      <c r="G31" s="900"/>
      <c r="H31" s="900"/>
      <c r="I31" s="900"/>
      <c r="J31" s="916"/>
      <c r="K31" s="394"/>
      <c r="L31" s="261" t="s">
        <v>32</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N77*M41</f>
        <v>77.289077871469317</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77.289077871469317</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1218</v>
      </c>
      <c r="B48" s="43" t="str">
        <f>VLOOKUP(A48,MATERIALES!A5:D373,3,FALSE)</f>
        <v>Cemento Asfaltico 60-70</v>
      </c>
      <c r="C48" s="236"/>
      <c r="D48" s="236"/>
      <c r="E48" s="236"/>
      <c r="F48" s="236"/>
      <c r="G48" s="236"/>
      <c r="H48" s="236"/>
      <c r="I48" s="236"/>
      <c r="J48" s="266" t="str">
        <f>VLOOKUP(A48,MATERIALES!A4:D640,2,FALSE)</f>
        <v>kg</v>
      </c>
      <c r="K48" s="237">
        <v>0.05</v>
      </c>
      <c r="L48" s="222"/>
      <c r="M48" s="352">
        <f>VLOOKUP(A48,MATERIALES!A5:D396,4,FALSE)</f>
        <v>1563.5239232724684</v>
      </c>
      <c r="N48" s="227">
        <f>K48*M48</f>
        <v>78.17619616362343</v>
      </c>
    </row>
    <row r="49" spans="1:14">
      <c r="A49" s="108" t="s">
        <v>1296</v>
      </c>
      <c r="B49" s="43" t="str">
        <f>VLOOKUP(A49,MATERIALES!A6:D373,3,FALSE)</f>
        <v>Cuneta prefabricada de concreto tipo V de (0,8*0,3*0,22)</v>
      </c>
      <c r="C49" s="371"/>
      <c r="D49" s="371"/>
      <c r="E49" s="371"/>
      <c r="F49" s="371"/>
      <c r="G49" s="371"/>
      <c r="H49" s="371"/>
      <c r="I49" s="371"/>
      <c r="J49" s="267" t="str">
        <f>VLOOKUP(A49,MATERIALES!A5:D641,2,FALSE)</f>
        <v>m</v>
      </c>
      <c r="K49" s="347">
        <v>1</v>
      </c>
      <c r="L49" s="367"/>
      <c r="M49" s="352">
        <f>VLOOKUP(A49,MATERIALES!A6:D397,4,FALSE)</f>
        <v>53618.620978647807</v>
      </c>
      <c r="N49" s="227">
        <f>K49*M49</f>
        <v>53618.620978647807</v>
      </c>
    </row>
    <row r="50" spans="1:14">
      <c r="A50" s="108"/>
      <c r="B50" s="43"/>
      <c r="C50" s="371"/>
      <c r="D50" s="371"/>
      <c r="E50" s="371"/>
      <c r="F50" s="371"/>
      <c r="G50" s="371"/>
      <c r="H50" s="371"/>
      <c r="I50" s="371"/>
      <c r="J50" s="266"/>
      <c r="K50" s="347"/>
      <c r="L50" s="367"/>
      <c r="M50" s="352"/>
      <c r="N50" s="227"/>
    </row>
    <row r="51" spans="1:14">
      <c r="A51" s="108"/>
      <c r="B51" s="275"/>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275"/>
      <c r="C53" s="272"/>
      <c r="D53" s="272"/>
      <c r="E53" s="272"/>
      <c r="F53" s="272"/>
      <c r="G53" s="272"/>
      <c r="H53" s="272"/>
      <c r="I53" s="272"/>
      <c r="J53" s="266"/>
      <c r="K53" s="44"/>
      <c r="L53" s="273"/>
      <c r="M53" s="372"/>
      <c r="N53" s="228"/>
    </row>
    <row r="54" spans="1:14" ht="15.75" thickBot="1">
      <c r="B54" s="419"/>
      <c r="C54" s="47"/>
      <c r="D54" s="47"/>
      <c r="E54" s="47"/>
      <c r="F54" s="47"/>
      <c r="G54" s="47"/>
      <c r="H54" s="47"/>
      <c r="I54" s="47"/>
      <c r="J54" s="243"/>
      <c r="K54" s="151"/>
      <c r="L54" s="420"/>
      <c r="M54" s="421"/>
      <c r="N54" s="422"/>
    </row>
    <row r="55" spans="1:14" ht="15.75" thickBot="1">
      <c r="B55" s="759" t="s">
        <v>2072</v>
      </c>
      <c r="C55" s="760"/>
      <c r="D55" s="760"/>
      <c r="E55" s="760"/>
      <c r="F55" s="760"/>
      <c r="G55" s="760"/>
      <c r="H55" s="760"/>
      <c r="I55" s="760"/>
      <c r="J55" s="760"/>
      <c r="K55" s="760"/>
      <c r="L55" s="760"/>
      <c r="M55" s="761"/>
      <c r="N55" s="344">
        <f>SUM(N48:N54)</f>
        <v>53696.797174811429</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788"/>
      <c r="N70" s="98" t="s">
        <v>2071</v>
      </c>
    </row>
    <row r="71" spans="1:15">
      <c r="A71" s="141" t="s">
        <v>706</v>
      </c>
      <c r="B71" s="49" t="str">
        <f>VLOOKUP(A71,'MANO DE OBRA'!A8:D68,3,FALSE)</f>
        <v>Obrero (2)</v>
      </c>
      <c r="C71" s="47"/>
      <c r="D71" s="47"/>
      <c r="E71" s="47"/>
      <c r="F71" s="47"/>
      <c r="G71" s="47"/>
      <c r="H71" s="47"/>
      <c r="I71" s="247">
        <f>K71/J71*100</f>
        <v>67665.399999999994</v>
      </c>
      <c r="J71" s="248">
        <v>185</v>
      </c>
      <c r="K71" s="249">
        <f>VLOOKUP(A71,'MANO DE OBRA'!A8:D99,4,FALSE)</f>
        <v>125180.98999999999</v>
      </c>
      <c r="L71" s="50"/>
      <c r="M71" s="380">
        <v>150</v>
      </c>
      <c r="N71" s="345">
        <f>K71/M71</f>
        <v>834.53993333333324</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80">
        <v>150</v>
      </c>
      <c r="N72" s="345">
        <f>K72/M72</f>
        <v>711.24162409605321</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45"/>
    </row>
    <row r="77" spans="1:15" ht="15.75" thickBot="1">
      <c r="B77" s="765" t="s">
        <v>2072</v>
      </c>
      <c r="C77" s="766"/>
      <c r="D77" s="766"/>
      <c r="E77" s="766"/>
      <c r="F77" s="766"/>
      <c r="G77" s="766"/>
      <c r="H77" s="766"/>
      <c r="I77" s="766"/>
      <c r="J77" s="766"/>
      <c r="K77" s="766"/>
      <c r="L77" s="766"/>
      <c r="M77" s="767"/>
      <c r="N77" s="256">
        <f>SUM(N71:N76)</f>
        <v>1545.7815574293863</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55319.867810112286</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11063.973562022458</v>
      </c>
      <c r="M84" s="794"/>
      <c r="N84" s="51"/>
    </row>
    <row r="85" spans="1:14">
      <c r="B85" s="89" t="s">
        <v>2090</v>
      </c>
      <c r="C85" s="90"/>
      <c r="D85" s="90"/>
      <c r="E85" s="90"/>
      <c r="F85" s="90"/>
      <c r="G85" s="90"/>
      <c r="H85" s="90"/>
      <c r="I85" s="87"/>
      <c r="J85" s="88"/>
      <c r="K85" s="259">
        <v>0.05</v>
      </c>
      <c r="L85" s="793">
        <f>N79*K85</f>
        <v>2765.9933905056146</v>
      </c>
      <c r="M85" s="794"/>
      <c r="N85" s="51"/>
    </row>
    <row r="86" spans="1:14" ht="15.75" thickBot="1">
      <c r="B86" s="91" t="s">
        <v>2091</v>
      </c>
      <c r="C86" s="92"/>
      <c r="D86" s="92"/>
      <c r="E86" s="92"/>
      <c r="F86" s="92"/>
      <c r="G86" s="92"/>
      <c r="H86" s="92"/>
      <c r="I86" s="93"/>
      <c r="J86" s="94"/>
      <c r="K86" s="260">
        <v>0.05</v>
      </c>
      <c r="L86" s="795">
        <f>N79*K86</f>
        <v>2765.9933905056146</v>
      </c>
      <c r="M86" s="796"/>
      <c r="N86" s="51"/>
    </row>
    <row r="87" spans="1:14" ht="15.75" thickBot="1">
      <c r="B87" s="759" t="s">
        <v>2072</v>
      </c>
      <c r="C87" s="760"/>
      <c r="D87" s="760"/>
      <c r="E87" s="760"/>
      <c r="F87" s="760"/>
      <c r="G87" s="760"/>
      <c r="H87" s="760"/>
      <c r="I87" s="760"/>
      <c r="J87" s="760"/>
      <c r="K87" s="760"/>
      <c r="L87" s="760"/>
      <c r="M87" s="761"/>
      <c r="N87" s="52">
        <f>L84+L85+L86</f>
        <v>16595.960343033687</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71915.828153145965</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thickBo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513</v>
      </c>
      <c r="C31" s="899" t="s">
        <v>2275</v>
      </c>
      <c r="D31" s="900"/>
      <c r="E31" s="900"/>
      <c r="F31" s="900"/>
      <c r="G31" s="900"/>
      <c r="H31" s="900"/>
      <c r="I31" s="900"/>
      <c r="J31" s="916"/>
      <c r="K31" s="394"/>
      <c r="L31" s="261" t="s">
        <v>24</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835</v>
      </c>
      <c r="B36" s="772" t="str">
        <f>VLOOKUP(A36,EQUIPOS!A6:D154,3,FALSE)</f>
        <v>COMPACTADOR MANUAL VIBRATORIO (RANA) con motor de 6 HP</v>
      </c>
      <c r="C36" s="773"/>
      <c r="D36" s="773"/>
      <c r="E36" s="773"/>
      <c r="F36" s="773"/>
      <c r="G36" s="773"/>
      <c r="H36" s="774"/>
      <c r="I36" s="222"/>
      <c r="J36" s="223"/>
      <c r="K36" s="224">
        <f>VLOOKUP(A36,EQUIPOS!A6:D163,4,FALSE)</f>
        <v>6737.6080206907236</v>
      </c>
      <c r="L36" s="225"/>
      <c r="M36" s="291">
        <v>1.25</v>
      </c>
      <c r="N36" s="227">
        <f>K36/M36</f>
        <v>5390.0864165525791</v>
      </c>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N75*M41</f>
        <v>2098.1935930720401</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7488.2800096246192</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1534</v>
      </c>
      <c r="B48" s="43" t="str">
        <f>VLOOKUP(A48,MATERIALES!A5:D373,3,FALSE)</f>
        <v>Material seleccionado para Relleno</v>
      </c>
      <c r="C48" s="236"/>
      <c r="D48" s="236"/>
      <c r="E48" s="236"/>
      <c r="F48" s="236"/>
      <c r="G48" s="236"/>
      <c r="H48" s="236"/>
      <c r="I48" s="236"/>
      <c r="J48" s="266" t="str">
        <f>VLOOKUP(A48,MATERIALES!A4:D640,2,FALSE)</f>
        <v>m3</v>
      </c>
      <c r="K48" s="237">
        <v>0.5</v>
      </c>
      <c r="L48" s="222"/>
      <c r="M48" s="352">
        <f>VLOOKUP(A48,MATERIALES!A5:D396,4,FALSE)</f>
        <v>21521.460735197677</v>
      </c>
      <c r="N48" s="227">
        <f>K48*M48</f>
        <v>10760.730367598839</v>
      </c>
    </row>
    <row r="49" spans="1:14">
      <c r="A49" s="108" t="s">
        <v>1218</v>
      </c>
      <c r="B49" s="43" t="str">
        <f>VLOOKUP(A49,MATERIALES!A6:D373,3,FALSE)</f>
        <v>Cemento Asfaltico 60-70</v>
      </c>
      <c r="C49" s="371"/>
      <c r="D49" s="371"/>
      <c r="E49" s="371"/>
      <c r="F49" s="371"/>
      <c r="G49" s="371"/>
      <c r="H49" s="371"/>
      <c r="I49" s="371"/>
      <c r="J49" s="267" t="str">
        <f>VLOOKUP(A49,MATERIALES!A5:D641,2,FALSE)</f>
        <v>kg</v>
      </c>
      <c r="K49" s="347">
        <v>0.5</v>
      </c>
      <c r="L49" s="367"/>
      <c r="M49" s="352">
        <f>VLOOKUP(A49,MATERIALES!A6:D397,4,FALSE)</f>
        <v>1563.5239232724684</v>
      </c>
      <c r="N49" s="227">
        <f>K49*M49</f>
        <v>781.76196163623422</v>
      </c>
    </row>
    <row r="50" spans="1:14">
      <c r="A50" s="108" t="s">
        <v>1278</v>
      </c>
      <c r="B50" s="43" t="str">
        <f>VLOOKUP(A50,MATERIALES!A6:D373,3,FALSE)</f>
        <v>Concreto Resistencia  14 (Mpa)</v>
      </c>
      <c r="C50" s="371"/>
      <c r="D50" s="371"/>
      <c r="E50" s="371"/>
      <c r="F50" s="371"/>
      <c r="G50" s="371"/>
      <c r="H50" s="371"/>
      <c r="I50" s="371"/>
      <c r="J50" s="267" t="str">
        <f>VLOOKUP(A50,MATERIALES!A6:D642,2,FALSE)</f>
        <v>m3</v>
      </c>
      <c r="K50" s="347">
        <v>1.01</v>
      </c>
      <c r="L50" s="367"/>
      <c r="M50" s="352">
        <f>VLOOKUP(A50,MATERIALES!A6:D398,4,FALSE)</f>
        <v>420413.95266271051</v>
      </c>
      <c r="N50" s="227">
        <f>K50*M50</f>
        <v>424618.09218933759</v>
      </c>
    </row>
    <row r="51" spans="1:14">
      <c r="A51" s="108" t="s">
        <v>1363</v>
      </c>
      <c r="B51" s="43" t="str">
        <f>VLOOKUP(A51,MATERIALES!A6:D373,3,FALSE)</f>
        <v>Formaleta (gaviones, juntas de bordillos, juntas de cunetas, muros, concretos clase D,E, F y G)</v>
      </c>
      <c r="C51" s="371"/>
      <c r="D51" s="371"/>
      <c r="E51" s="371"/>
      <c r="F51" s="371"/>
      <c r="G51" s="371"/>
      <c r="H51" s="371"/>
      <c r="I51" s="371"/>
      <c r="J51" s="267" t="str">
        <f>VLOOKUP(A51,MATERIALES!A6:D643,2,FALSE)</f>
        <v>m2</v>
      </c>
      <c r="K51" s="347">
        <v>0.3</v>
      </c>
      <c r="L51" s="367"/>
      <c r="M51" s="352">
        <f>VLOOKUP(A51,MATERIALES!A6:D399,4,FALSE)</f>
        <v>5879.5421697829679</v>
      </c>
      <c r="N51" s="227">
        <f>K51*M51</f>
        <v>1763.8626509348903</v>
      </c>
    </row>
    <row r="52" spans="1:14" ht="15.75" thickBot="1">
      <c r="B52" s="43"/>
      <c r="C52" s="265"/>
      <c r="D52" s="265"/>
      <c r="E52" s="265"/>
      <c r="F52" s="265"/>
      <c r="G52" s="265"/>
      <c r="H52" s="265"/>
      <c r="I52" s="265"/>
      <c r="J52" s="381"/>
      <c r="K52" s="124"/>
      <c r="L52" s="280"/>
      <c r="M52" s="352"/>
      <c r="N52" s="227"/>
    </row>
    <row r="53" spans="1:14" ht="15.75" thickBot="1">
      <c r="B53" s="759" t="s">
        <v>2072</v>
      </c>
      <c r="C53" s="760"/>
      <c r="D53" s="760"/>
      <c r="E53" s="760"/>
      <c r="F53" s="760"/>
      <c r="G53" s="760"/>
      <c r="H53" s="760"/>
      <c r="I53" s="760"/>
      <c r="J53" s="760"/>
      <c r="K53" s="760"/>
      <c r="L53" s="760"/>
      <c r="M53" s="761"/>
      <c r="N53" s="344">
        <f>SUM(N48:N52)</f>
        <v>437924.44716950756</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1846</v>
      </c>
      <c r="B58" s="46" t="str">
        <f>VLOOKUP(A58,TRANSPORTE!A1:D117,3,FALSE)</f>
        <v>Transporte de concreto</v>
      </c>
      <c r="C58" s="272"/>
      <c r="D58" s="272"/>
      <c r="E58" s="272"/>
      <c r="F58" s="272"/>
      <c r="G58" s="272"/>
      <c r="H58" s="266" t="s">
        <v>648</v>
      </c>
      <c r="I58" s="234">
        <v>1.01</v>
      </c>
      <c r="J58" s="241">
        <v>1</v>
      </c>
      <c r="K58" s="234">
        <f>I58*J58</f>
        <v>1.01</v>
      </c>
      <c r="L58" s="763">
        <f>VLOOKUP(A58,TRANSPORTE!A1:D117,4,FALSE)</f>
        <v>1355.0479121462611</v>
      </c>
      <c r="M58" s="764"/>
      <c r="N58" s="242">
        <f>K58*L58</f>
        <v>1368.5983912677236</v>
      </c>
    </row>
    <row r="59" spans="1:14">
      <c r="A59" t="s">
        <v>1894</v>
      </c>
      <c r="B59" s="46" t="str">
        <f>VLOOKUP(A59,TRANSPORTE!A1:D117,3,FALSE)</f>
        <v>Transporte de material seleccionado para relleno</v>
      </c>
      <c r="C59" s="47"/>
      <c r="D59" s="47"/>
      <c r="E59" s="47"/>
      <c r="F59" s="47"/>
      <c r="G59" s="47"/>
      <c r="H59" s="266" t="s">
        <v>648</v>
      </c>
      <c r="I59" s="234">
        <v>0.5</v>
      </c>
      <c r="J59" s="241">
        <v>1</v>
      </c>
      <c r="K59" s="234">
        <f>I59*J59</f>
        <v>0.5</v>
      </c>
      <c r="L59" s="763">
        <f>VLOOKUP(A59,TRANSPORTE!A1:D117,4,FALSE)</f>
        <v>1355.0479121462611</v>
      </c>
      <c r="M59" s="764"/>
      <c r="N59" s="242">
        <f>K59*L59</f>
        <v>677.52395607313053</v>
      </c>
    </row>
    <row r="60" spans="1:14">
      <c r="B60" s="46"/>
      <c r="C60" s="47"/>
      <c r="D60" s="47"/>
      <c r="E60" s="47"/>
      <c r="F60" s="47"/>
      <c r="G60" s="47"/>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N58+N59+N60+N61+N62</f>
        <v>2046.122347340854</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788"/>
      <c r="N68" s="98" t="s">
        <v>2071</v>
      </c>
    </row>
    <row r="69" spans="1:15">
      <c r="A69" s="141" t="s">
        <v>712</v>
      </c>
      <c r="B69" s="49" t="str">
        <f>VLOOKUP(A69,'MANO DE OBRA'!A8:D68,3,FALSE)</f>
        <v>Obrero (5)</v>
      </c>
      <c r="C69" s="47"/>
      <c r="D69" s="47"/>
      <c r="E69" s="47"/>
      <c r="F69" s="47"/>
      <c r="G69" s="47"/>
      <c r="H69" s="47"/>
      <c r="I69" s="247">
        <f>K69/J69*100</f>
        <v>169163.49999999997</v>
      </c>
      <c r="J69" s="248">
        <v>185</v>
      </c>
      <c r="K69" s="249">
        <f>VLOOKUP(A69,'MANO DE OBRA'!A8:D99,4,FALSE)</f>
        <v>312952.47499999998</v>
      </c>
      <c r="L69" s="50"/>
      <c r="M69" s="380">
        <v>10</v>
      </c>
      <c r="N69" s="345">
        <f>K69/M69</f>
        <v>31295.247499999998</v>
      </c>
      <c r="O69" s="106"/>
    </row>
    <row r="70" spans="1:15">
      <c r="A70" s="141" t="s">
        <v>728</v>
      </c>
      <c r="B70" s="49" t="str">
        <f>VLOOKUP(A70,'MANO DE OBRA'!A8:D69,3,FALSE)</f>
        <v>Oficial</v>
      </c>
      <c r="C70" s="47"/>
      <c r="D70" s="47"/>
      <c r="E70" s="47"/>
      <c r="F70" s="47"/>
      <c r="G70" s="47"/>
      <c r="H70" s="47"/>
      <c r="I70" s="247">
        <f>K70/J70*100</f>
        <v>57668.23979157189</v>
      </c>
      <c r="J70" s="248">
        <v>185</v>
      </c>
      <c r="K70" s="249">
        <f>VLOOKUP(A70,'MANO DE OBRA'!A8:D100,4,FALSE)</f>
        <v>106686.24361440798</v>
      </c>
      <c r="L70" s="50"/>
      <c r="M70" s="380">
        <v>10</v>
      </c>
      <c r="N70" s="345">
        <f>K70/M70</f>
        <v>10668.624361440798</v>
      </c>
    </row>
    <row r="71" spans="1:15">
      <c r="B71" s="49"/>
      <c r="C71" s="47"/>
      <c r="D71" s="47"/>
      <c r="E71" s="47"/>
      <c r="F71" s="47"/>
      <c r="G71" s="47"/>
      <c r="H71" s="47"/>
      <c r="I71" s="247"/>
      <c r="J71" s="248"/>
      <c r="K71" s="249"/>
      <c r="L71" s="50"/>
      <c r="M71" s="378"/>
      <c r="N71" s="345"/>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ht="15.75" thickBot="1">
      <c r="B74" s="746"/>
      <c r="C74" s="747"/>
      <c r="D74" s="747"/>
      <c r="E74" s="747"/>
      <c r="F74" s="747"/>
      <c r="G74" s="747"/>
      <c r="H74" s="747"/>
      <c r="I74" s="124"/>
      <c r="J74" s="124"/>
      <c r="K74" s="124"/>
      <c r="L74" s="847"/>
      <c r="M74" s="847"/>
      <c r="N74" s="125"/>
    </row>
    <row r="75" spans="1:15" ht="15.75" thickBot="1">
      <c r="B75" s="765" t="s">
        <v>2072</v>
      </c>
      <c r="C75" s="766"/>
      <c r="D75" s="766"/>
      <c r="E75" s="766"/>
      <c r="F75" s="766"/>
      <c r="G75" s="766"/>
      <c r="H75" s="766"/>
      <c r="I75" s="766"/>
      <c r="J75" s="766"/>
      <c r="K75" s="766"/>
      <c r="L75" s="766"/>
      <c r="M75" s="767"/>
      <c r="N75" s="401">
        <f>SUM(N69:N74)</f>
        <v>41963.871861440799</v>
      </c>
    </row>
    <row r="76" spans="1:15" ht="15.75" thickBot="1">
      <c r="B76" s="33"/>
      <c r="C76" s="34"/>
      <c r="D76" s="34"/>
      <c r="E76" s="34"/>
      <c r="F76" s="34"/>
      <c r="G76" s="34"/>
      <c r="H76" s="34"/>
      <c r="I76" s="34"/>
      <c r="J76" s="34"/>
      <c r="K76" s="34"/>
      <c r="L76" s="34"/>
      <c r="M76" s="34"/>
      <c r="N76" s="35"/>
    </row>
    <row r="77" spans="1:15" ht="15.75" thickBot="1">
      <c r="B77" s="759" t="s">
        <v>2085</v>
      </c>
      <c r="C77" s="760"/>
      <c r="D77" s="760"/>
      <c r="E77" s="760"/>
      <c r="F77" s="760"/>
      <c r="G77" s="760"/>
      <c r="H77" s="760"/>
      <c r="I77" s="760"/>
      <c r="J77" s="760"/>
      <c r="K77" s="760"/>
      <c r="L77" s="760"/>
      <c r="M77" s="761"/>
      <c r="N77" s="99">
        <f>N43+N53+N64+N75</f>
        <v>489422.7213879138</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750" t="s">
        <v>2110</v>
      </c>
      <c r="C81" s="751"/>
      <c r="D81" s="751"/>
      <c r="E81" s="751"/>
      <c r="F81" s="751"/>
      <c r="G81" s="751"/>
      <c r="H81" s="751"/>
      <c r="I81" s="269"/>
      <c r="J81" s="289"/>
      <c r="K81" s="257" t="s">
        <v>2087</v>
      </c>
      <c r="L81" s="789" t="s">
        <v>2088</v>
      </c>
      <c r="M81" s="790"/>
      <c r="N81" s="258"/>
    </row>
    <row r="82" spans="1:14">
      <c r="B82" s="791" t="s">
        <v>2111</v>
      </c>
      <c r="C82" s="792"/>
      <c r="D82" s="792"/>
      <c r="E82" s="792"/>
      <c r="F82" s="792"/>
      <c r="G82" s="792"/>
      <c r="H82" s="792"/>
      <c r="I82" s="87"/>
      <c r="J82" s="88"/>
      <c r="K82" s="259">
        <v>0.2</v>
      </c>
      <c r="L82" s="793">
        <f>N77*K82</f>
        <v>97884.544277582769</v>
      </c>
      <c r="M82" s="794"/>
      <c r="N82" s="51"/>
    </row>
    <row r="83" spans="1:14">
      <c r="B83" s="89" t="s">
        <v>2090</v>
      </c>
      <c r="C83" s="90"/>
      <c r="D83" s="90"/>
      <c r="E83" s="90"/>
      <c r="F83" s="90"/>
      <c r="G83" s="90"/>
      <c r="H83" s="90"/>
      <c r="I83" s="87"/>
      <c r="J83" s="88"/>
      <c r="K83" s="259">
        <v>0.05</v>
      </c>
      <c r="L83" s="793">
        <f>N77*K83</f>
        <v>24471.136069395692</v>
      </c>
      <c r="M83" s="794"/>
      <c r="N83" s="51"/>
    </row>
    <row r="84" spans="1:14" ht="15.75" thickBot="1">
      <c r="B84" s="91" t="s">
        <v>2091</v>
      </c>
      <c r="C84" s="92"/>
      <c r="D84" s="92"/>
      <c r="E84" s="92"/>
      <c r="F84" s="92"/>
      <c r="G84" s="92"/>
      <c r="H84" s="92"/>
      <c r="I84" s="93"/>
      <c r="J84" s="94"/>
      <c r="K84" s="260">
        <v>0.05</v>
      </c>
      <c r="L84" s="795">
        <f>N77*K84</f>
        <v>24471.136069395692</v>
      </c>
      <c r="M84" s="796"/>
      <c r="N84" s="51"/>
    </row>
    <row r="85" spans="1:14" ht="15.75" thickBot="1">
      <c r="B85" s="759" t="s">
        <v>2072</v>
      </c>
      <c r="C85" s="760"/>
      <c r="D85" s="760"/>
      <c r="E85" s="760"/>
      <c r="F85" s="760"/>
      <c r="G85" s="760"/>
      <c r="H85" s="760"/>
      <c r="I85" s="760"/>
      <c r="J85" s="760"/>
      <c r="K85" s="760"/>
      <c r="L85" s="760"/>
      <c r="M85" s="761"/>
      <c r="N85" s="52">
        <f>L82+L83+L84</f>
        <v>146826.81641637415</v>
      </c>
    </row>
    <row r="86" spans="1:14" ht="15.75" thickBot="1">
      <c r="B86" s="33"/>
      <c r="C86" s="34"/>
      <c r="D86" s="34"/>
      <c r="E86" s="34"/>
      <c r="F86" s="34"/>
      <c r="G86" s="34"/>
      <c r="H86" s="34"/>
      <c r="I86" s="34"/>
      <c r="J86" s="34"/>
      <c r="K86" s="34"/>
      <c r="L86" s="34"/>
      <c r="M86" s="34"/>
      <c r="N86" s="35"/>
    </row>
    <row r="87" spans="1:14" ht="15.75" thickBot="1">
      <c r="A87" t="s">
        <v>2114</v>
      </c>
      <c r="B87" s="759" t="s">
        <v>2113</v>
      </c>
      <c r="C87" s="760"/>
      <c r="D87" s="760"/>
      <c r="E87" s="760"/>
      <c r="F87" s="760"/>
      <c r="G87" s="760"/>
      <c r="H87" s="760"/>
      <c r="I87" s="760"/>
      <c r="J87" s="760"/>
      <c r="K87" s="760"/>
      <c r="L87" s="760"/>
      <c r="M87" s="761"/>
      <c r="N87" s="166">
        <f>N77+N85</f>
        <v>636249.53780428797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3" t="s">
        <v>2097</v>
      </c>
      <c r="C97" s="204"/>
      <c r="D97" s="204"/>
      <c r="E97" s="204"/>
      <c r="F97" s="204"/>
      <c r="G97" s="204"/>
      <c r="H97" s="204"/>
      <c r="I97" s="204"/>
      <c r="J97" s="204"/>
      <c r="K97" s="204"/>
      <c r="L97" s="204"/>
      <c r="M97" s="204"/>
      <c r="N97" s="205"/>
    </row>
    <row r="98" spans="2:14">
      <c r="B98" s="206"/>
      <c r="C98" s="207"/>
      <c r="D98" s="207"/>
      <c r="E98" s="207"/>
      <c r="F98" s="207"/>
      <c r="G98" s="207"/>
      <c r="H98" s="207"/>
      <c r="I98" s="207"/>
      <c r="J98" s="207"/>
      <c r="K98" s="207"/>
      <c r="L98" s="207"/>
      <c r="M98" s="207"/>
      <c r="N98" s="208"/>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ht="15.75" thickBot="1">
      <c r="B101" s="209"/>
      <c r="C101" s="210"/>
      <c r="D101" s="210"/>
      <c r="E101" s="210"/>
      <c r="F101" s="210"/>
      <c r="G101" s="210"/>
      <c r="H101" s="210"/>
      <c r="I101" s="210"/>
      <c r="J101" s="210"/>
      <c r="K101" s="210"/>
      <c r="L101" s="210"/>
      <c r="M101" s="210"/>
      <c r="N101" s="211"/>
    </row>
    <row r="102" spans="2:14">
      <c r="B102" s="212"/>
      <c r="C102" s="213"/>
      <c r="D102" s="213"/>
      <c r="E102" s="213"/>
      <c r="F102" s="213"/>
      <c r="G102" s="213"/>
      <c r="H102" s="213"/>
      <c r="I102" s="213"/>
      <c r="J102" s="213"/>
      <c r="K102" s="213"/>
      <c r="L102" s="213"/>
      <c r="M102" s="213"/>
      <c r="N102" s="214"/>
    </row>
    <row r="103" spans="2:14">
      <c r="B103" s="198" t="s">
        <v>2098</v>
      </c>
      <c r="C103" s="31"/>
      <c r="D103" s="31"/>
      <c r="E103" s="31"/>
      <c r="F103" s="31"/>
      <c r="G103" s="31"/>
      <c r="H103" s="31"/>
      <c r="I103" s="31"/>
      <c r="J103" s="31"/>
      <c r="K103" s="31"/>
      <c r="L103" s="31"/>
      <c r="M103" s="31"/>
      <c r="N103" s="32"/>
    </row>
    <row r="104" spans="2:14" ht="15" customHeight="1">
      <c r="B104" s="797" t="s">
        <v>2099</v>
      </c>
      <c r="C104" s="798"/>
      <c r="D104" s="798"/>
      <c r="E104" s="798"/>
      <c r="F104" s="798"/>
      <c r="G104" s="798"/>
      <c r="H104" s="798"/>
      <c r="I104" s="798"/>
      <c r="J104" s="798"/>
      <c r="K104" s="798"/>
      <c r="L104" s="798"/>
      <c r="M104" s="798"/>
      <c r="N104" s="799"/>
    </row>
    <row r="105" spans="2:14" ht="15" customHeight="1">
      <c r="B105" s="797"/>
      <c r="C105" s="798"/>
      <c r="D105" s="798"/>
      <c r="E105" s="798"/>
      <c r="F105" s="798"/>
      <c r="G105" s="798"/>
      <c r="H105" s="798"/>
      <c r="I105" s="798"/>
      <c r="J105" s="798"/>
      <c r="K105" s="798"/>
      <c r="L105" s="798"/>
      <c r="M105" s="798"/>
      <c r="N105" s="799"/>
    </row>
    <row r="106" spans="2:14" ht="30" customHeight="1">
      <c r="B106" s="800" t="s">
        <v>2100</v>
      </c>
      <c r="C106" s="801"/>
      <c r="D106" s="801"/>
      <c r="E106" s="801"/>
      <c r="F106" s="801"/>
      <c r="G106" s="801"/>
      <c r="H106" s="801"/>
      <c r="I106" s="801"/>
      <c r="J106" s="801"/>
      <c r="K106" s="801"/>
      <c r="L106" s="801"/>
      <c r="M106" s="801"/>
      <c r="N106" s="802"/>
    </row>
    <row r="107" spans="2:14">
      <c r="B107" s="800"/>
      <c r="C107" s="801"/>
      <c r="D107" s="801"/>
      <c r="E107" s="801"/>
      <c r="F107" s="801"/>
      <c r="G107" s="801"/>
      <c r="H107" s="801"/>
      <c r="I107" s="801"/>
      <c r="J107" s="801"/>
      <c r="K107" s="801"/>
      <c r="L107" s="801"/>
      <c r="M107" s="801"/>
      <c r="N107" s="802"/>
    </row>
    <row r="108" spans="2:14">
      <c r="B108" s="286"/>
      <c r="C108" s="287"/>
      <c r="D108" s="287"/>
      <c r="E108" s="287"/>
      <c r="F108" s="287"/>
      <c r="G108" s="287"/>
      <c r="H108" s="287"/>
      <c r="I108" s="287"/>
      <c r="J108" s="287"/>
      <c r="K108" s="287"/>
      <c r="L108" s="287"/>
      <c r="M108" s="287"/>
      <c r="N108" s="288"/>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198"/>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736"/>
      <c r="K117" s="736"/>
      <c r="L117" s="736"/>
      <c r="M117" s="736"/>
      <c r="N117" s="737"/>
    </row>
    <row r="118" spans="2:14" ht="15.75" thickBot="1">
      <c r="B118" s="216" t="s">
        <v>2103</v>
      </c>
      <c r="C118" s="343"/>
      <c r="D118" s="343"/>
      <c r="E118" s="57"/>
      <c r="F118" s="57"/>
      <c r="G118" s="57"/>
      <c r="H118" s="57"/>
      <c r="I118" s="57"/>
      <c r="J118" s="738"/>
      <c r="K118" s="738"/>
      <c r="L118" s="738"/>
      <c r="M118" s="738"/>
      <c r="N118" s="739"/>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31.5" customHeight="1" thickBot="1">
      <c r="A31" t="s">
        <v>21</v>
      </c>
      <c r="B31" s="80" t="s">
        <v>515</v>
      </c>
      <c r="C31" s="899" t="s">
        <v>2276</v>
      </c>
      <c r="D31" s="900"/>
      <c r="E31" s="900"/>
      <c r="F31" s="900"/>
      <c r="G31" s="900"/>
      <c r="H31" s="900"/>
      <c r="I31" s="900"/>
      <c r="J31" s="916"/>
      <c r="K31" s="394"/>
      <c r="L31" s="261" t="s">
        <v>32</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835</v>
      </c>
      <c r="B36" s="772" t="str">
        <f>VLOOKUP(A36,EQUIPOS!A6:D154,3,FALSE)</f>
        <v>COMPACTADOR MANUAL VIBRATORIO (RANA) con motor de 6 HP</v>
      </c>
      <c r="C36" s="773"/>
      <c r="D36" s="773"/>
      <c r="E36" s="773"/>
      <c r="F36" s="773"/>
      <c r="G36" s="773"/>
      <c r="H36" s="774"/>
      <c r="I36" s="222"/>
      <c r="J36" s="223"/>
      <c r="K36" s="224">
        <f>VLOOKUP(A36,EQUIPOS!A6:D163,4,FALSE)</f>
        <v>6737.6080206907236</v>
      </c>
      <c r="L36" s="225"/>
      <c r="M36" s="291">
        <v>18.75</v>
      </c>
      <c r="N36" s="227">
        <f>K36/M36</f>
        <v>359.33909443683859</v>
      </c>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N75*M41</f>
        <v>119.016074538136</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478.35516897497462</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1534</v>
      </c>
      <c r="B48" s="43" t="str">
        <f>VLOOKUP(A48,MATERIALES!A5:D373,3,FALSE)</f>
        <v>Material seleccionado para Relleno</v>
      </c>
      <c r="C48" s="236"/>
      <c r="D48" s="236"/>
      <c r="E48" s="236"/>
      <c r="F48" s="236"/>
      <c r="G48" s="236"/>
      <c r="H48" s="236"/>
      <c r="I48" s="236"/>
      <c r="J48" s="266" t="str">
        <f>VLOOKUP(A48,MATERIALES!A4:D640,2,FALSE)</f>
        <v>m3</v>
      </c>
      <c r="K48" s="237">
        <v>0.05</v>
      </c>
      <c r="L48" s="222"/>
      <c r="M48" s="352">
        <f>VLOOKUP(A48,MATERIALES!A5:D396,4,FALSE)</f>
        <v>21521.460735197677</v>
      </c>
      <c r="N48" s="227">
        <f>K48*M48</f>
        <v>1076.073036759884</v>
      </c>
    </row>
    <row r="49" spans="1:14">
      <c r="A49" s="108" t="s">
        <v>1218</v>
      </c>
      <c r="B49" s="43" t="str">
        <f>VLOOKUP(A49,MATERIALES!A6:D373,3,FALSE)</f>
        <v>Cemento Asfaltico 60-70</v>
      </c>
      <c r="C49" s="371"/>
      <c r="D49" s="371"/>
      <c r="E49" s="371"/>
      <c r="F49" s="371"/>
      <c r="G49" s="371"/>
      <c r="H49" s="371"/>
      <c r="I49" s="371"/>
      <c r="J49" s="267" t="str">
        <f>VLOOKUP(A49,MATERIALES!A5:D641,2,FALSE)</f>
        <v>kg</v>
      </c>
      <c r="K49" s="347">
        <v>0.05</v>
      </c>
      <c r="L49" s="367"/>
      <c r="M49" s="352">
        <f>VLOOKUP(A49,MATERIALES!A6:D397,4,FALSE)</f>
        <v>1563.5239232724684</v>
      </c>
      <c r="N49" s="227">
        <f>K49*M49</f>
        <v>78.17619616362343</v>
      </c>
    </row>
    <row r="50" spans="1:14">
      <c r="A50" s="108" t="s">
        <v>1296</v>
      </c>
      <c r="B50" s="43" t="str">
        <f>VLOOKUP(A50,MATERIALES!A6:D373,3,FALSE)</f>
        <v>Cuneta prefabricada de concreto tipo V de (0,8*0,3*0,22)</v>
      </c>
      <c r="C50" s="371"/>
      <c r="D50" s="371"/>
      <c r="E50" s="371"/>
      <c r="F50" s="371"/>
      <c r="G50" s="371"/>
      <c r="H50" s="371"/>
      <c r="I50" s="371"/>
      <c r="J50" s="267" t="str">
        <f>VLOOKUP(A50,MATERIALES!A6:D642,2,FALSE)</f>
        <v>m</v>
      </c>
      <c r="K50" s="347">
        <v>1</v>
      </c>
      <c r="L50" s="367"/>
      <c r="M50" s="352">
        <f>VLOOKUP(A50,MATERIALES!A6:D398,4,FALSE)</f>
        <v>53618.620978647807</v>
      </c>
      <c r="N50" s="227">
        <f>K50*M50</f>
        <v>53618.620978647807</v>
      </c>
    </row>
    <row r="51" spans="1:14">
      <c r="A51" s="108"/>
      <c r="B51" s="43"/>
      <c r="C51" s="371"/>
      <c r="D51" s="371"/>
      <c r="E51" s="371"/>
      <c r="F51" s="371"/>
      <c r="G51" s="371"/>
      <c r="H51" s="371"/>
      <c r="I51" s="371"/>
      <c r="J51" s="266"/>
      <c r="K51" s="347"/>
      <c r="L51" s="367"/>
      <c r="M51" s="352"/>
      <c r="N51" s="227"/>
    </row>
    <row r="52" spans="1:14" ht="15.75" thickBot="1">
      <c r="B52" s="43"/>
      <c r="C52" s="265"/>
      <c r="D52" s="265"/>
      <c r="E52" s="265"/>
      <c r="F52" s="265"/>
      <c r="G52" s="265"/>
      <c r="H52" s="265"/>
      <c r="I52" s="265"/>
      <c r="J52" s="381"/>
      <c r="K52" s="124"/>
      <c r="L52" s="280"/>
      <c r="M52" s="352"/>
      <c r="N52" s="227"/>
    </row>
    <row r="53" spans="1:14" ht="15.75" thickBot="1">
      <c r="B53" s="759" t="s">
        <v>2072</v>
      </c>
      <c r="C53" s="760"/>
      <c r="D53" s="760"/>
      <c r="E53" s="760"/>
      <c r="F53" s="760"/>
      <c r="G53" s="760"/>
      <c r="H53" s="760"/>
      <c r="I53" s="760"/>
      <c r="J53" s="760"/>
      <c r="K53" s="760"/>
      <c r="L53" s="760"/>
      <c r="M53" s="761"/>
      <c r="N53" s="344">
        <f>SUM(N48:N52)</f>
        <v>54772.870211571317</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1894</v>
      </c>
      <c r="B58" s="46" t="str">
        <f>VLOOKUP(A58,TRANSPORTE!A1:D117,3,FALSE)</f>
        <v>Transporte de material seleccionado para relleno</v>
      </c>
      <c r="C58" s="272"/>
      <c r="D58" s="272"/>
      <c r="E58" s="272"/>
      <c r="F58" s="272"/>
      <c r="G58" s="272"/>
      <c r="H58" s="266" t="s">
        <v>648</v>
      </c>
      <c r="I58" s="234">
        <v>0.05</v>
      </c>
      <c r="J58" s="241">
        <v>1</v>
      </c>
      <c r="K58" s="234">
        <f>I58*J58</f>
        <v>0.05</v>
      </c>
      <c r="L58" s="763">
        <f>VLOOKUP(A58,TRANSPORTE!A1:D117,4,FALSE)</f>
        <v>1355.0479121462611</v>
      </c>
      <c r="M58" s="764"/>
      <c r="N58" s="242">
        <f>K58*L58</f>
        <v>67.752395607313062</v>
      </c>
    </row>
    <row r="59" spans="1:14">
      <c r="B59" s="46"/>
      <c r="C59" s="47"/>
      <c r="D59" s="47"/>
      <c r="E59" s="47"/>
      <c r="F59" s="47"/>
      <c r="G59" s="47"/>
      <c r="H59" s="266"/>
      <c r="I59" s="234"/>
      <c r="J59" s="241"/>
      <c r="K59" s="234"/>
      <c r="L59" s="763"/>
      <c r="M59" s="764"/>
      <c r="N59" s="242"/>
    </row>
    <row r="60" spans="1:14">
      <c r="B60" s="46"/>
      <c r="C60" s="47"/>
      <c r="D60" s="47"/>
      <c r="E60" s="47"/>
      <c r="F60" s="47"/>
      <c r="G60" s="47"/>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N58+N59+N60+N61+N62</f>
        <v>67.752395607313062</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788"/>
      <c r="N68" s="98" t="s">
        <v>2071</v>
      </c>
    </row>
    <row r="69" spans="1:15">
      <c r="A69" s="141" t="s">
        <v>710</v>
      </c>
      <c r="B69" s="49" t="str">
        <f>VLOOKUP(A69,'MANO DE OBRA'!A8:D68,3,FALSE)</f>
        <v>Obrero (4)</v>
      </c>
      <c r="C69" s="47"/>
      <c r="D69" s="47"/>
      <c r="E69" s="47"/>
      <c r="F69" s="47"/>
      <c r="G69" s="47"/>
      <c r="H69" s="47"/>
      <c r="I69" s="247">
        <f>K69/J69*100</f>
        <v>135330.79999999999</v>
      </c>
      <c r="J69" s="248">
        <v>185</v>
      </c>
      <c r="K69" s="249">
        <f>VLOOKUP(A69,'MANO DE OBRA'!A8:D99,4,FALSE)</f>
        <v>250361.97999999998</v>
      </c>
      <c r="L69" s="50"/>
      <c r="M69" s="380">
        <v>150</v>
      </c>
      <c r="N69" s="345">
        <f>K69/M69</f>
        <v>1669.0798666666665</v>
      </c>
      <c r="O69" s="106"/>
    </row>
    <row r="70" spans="1:15">
      <c r="A70" s="141" t="s">
        <v>728</v>
      </c>
      <c r="B70" s="49" t="str">
        <f>VLOOKUP(A70,'MANO DE OBRA'!A8:D69,3,FALSE)</f>
        <v>Oficial</v>
      </c>
      <c r="C70" s="47"/>
      <c r="D70" s="47"/>
      <c r="E70" s="47"/>
      <c r="F70" s="47"/>
      <c r="G70" s="47"/>
      <c r="H70" s="47"/>
      <c r="I70" s="247">
        <f>K70/J70*100</f>
        <v>57668.23979157189</v>
      </c>
      <c r="J70" s="248">
        <v>185</v>
      </c>
      <c r="K70" s="249">
        <f>VLOOKUP(A70,'MANO DE OBRA'!A8:D100,4,FALSE)</f>
        <v>106686.24361440798</v>
      </c>
      <c r="L70" s="50"/>
      <c r="M70" s="380">
        <v>150</v>
      </c>
      <c r="N70" s="345">
        <f>K70/M70</f>
        <v>711.24162409605321</v>
      </c>
    </row>
    <row r="71" spans="1:15">
      <c r="B71" s="49"/>
      <c r="C71" s="47"/>
      <c r="D71" s="47"/>
      <c r="E71" s="47"/>
      <c r="F71" s="47"/>
      <c r="G71" s="47"/>
      <c r="H71" s="47"/>
      <c r="I71" s="247"/>
      <c r="J71" s="248"/>
      <c r="K71" s="249"/>
      <c r="L71" s="50"/>
      <c r="M71" s="378"/>
      <c r="N71" s="345"/>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ht="15.75" thickBot="1">
      <c r="B74" s="746"/>
      <c r="C74" s="747"/>
      <c r="D74" s="747"/>
      <c r="E74" s="747"/>
      <c r="F74" s="747"/>
      <c r="G74" s="747"/>
      <c r="H74" s="747"/>
      <c r="I74" s="124"/>
      <c r="J74" s="124"/>
      <c r="K74" s="124"/>
      <c r="L74" s="847"/>
      <c r="M74" s="847"/>
      <c r="N74" s="125"/>
    </row>
    <row r="75" spans="1:15" ht="15.75" thickBot="1">
      <c r="B75" s="765" t="s">
        <v>2072</v>
      </c>
      <c r="C75" s="766"/>
      <c r="D75" s="766"/>
      <c r="E75" s="766"/>
      <c r="F75" s="766"/>
      <c r="G75" s="766"/>
      <c r="H75" s="766"/>
      <c r="I75" s="766"/>
      <c r="J75" s="766"/>
      <c r="K75" s="766"/>
      <c r="L75" s="766"/>
      <c r="M75" s="767"/>
      <c r="N75" s="401">
        <f>SUM(N69:N74)</f>
        <v>2380.3214907627198</v>
      </c>
    </row>
    <row r="76" spans="1:15" ht="15.75" thickBot="1">
      <c r="B76" s="33"/>
      <c r="C76" s="34"/>
      <c r="D76" s="34"/>
      <c r="E76" s="34"/>
      <c r="F76" s="34"/>
      <c r="G76" s="34"/>
      <c r="H76" s="34"/>
      <c r="I76" s="34"/>
      <c r="J76" s="34"/>
      <c r="K76" s="34"/>
      <c r="L76" s="34"/>
      <c r="M76" s="34"/>
      <c r="N76" s="35"/>
    </row>
    <row r="77" spans="1:15" ht="15.75" thickBot="1">
      <c r="B77" s="759" t="s">
        <v>2085</v>
      </c>
      <c r="C77" s="760"/>
      <c r="D77" s="760"/>
      <c r="E77" s="760"/>
      <c r="F77" s="760"/>
      <c r="G77" s="760"/>
      <c r="H77" s="760"/>
      <c r="I77" s="760"/>
      <c r="J77" s="760"/>
      <c r="K77" s="760"/>
      <c r="L77" s="760"/>
      <c r="M77" s="761"/>
      <c r="N77" s="99">
        <f>N43+N53+N64+N75</f>
        <v>57699.299266916321</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750" t="s">
        <v>2110</v>
      </c>
      <c r="C81" s="751"/>
      <c r="D81" s="751"/>
      <c r="E81" s="751"/>
      <c r="F81" s="751"/>
      <c r="G81" s="751"/>
      <c r="H81" s="751"/>
      <c r="I81" s="269"/>
      <c r="J81" s="289"/>
      <c r="K81" s="257" t="s">
        <v>2087</v>
      </c>
      <c r="L81" s="789" t="s">
        <v>2088</v>
      </c>
      <c r="M81" s="790"/>
      <c r="N81" s="258"/>
    </row>
    <row r="82" spans="1:14">
      <c r="B82" s="791" t="s">
        <v>2111</v>
      </c>
      <c r="C82" s="792"/>
      <c r="D82" s="792"/>
      <c r="E82" s="792"/>
      <c r="F82" s="792"/>
      <c r="G82" s="792"/>
      <c r="H82" s="792"/>
      <c r="I82" s="87"/>
      <c r="J82" s="88"/>
      <c r="K82" s="259">
        <v>0.2</v>
      </c>
      <c r="L82" s="793">
        <f>N77*K82</f>
        <v>11539.859853383265</v>
      </c>
      <c r="M82" s="794"/>
      <c r="N82" s="51"/>
    </row>
    <row r="83" spans="1:14">
      <c r="B83" s="89" t="s">
        <v>2090</v>
      </c>
      <c r="C83" s="90"/>
      <c r="D83" s="90"/>
      <c r="E83" s="90"/>
      <c r="F83" s="90"/>
      <c r="G83" s="90"/>
      <c r="H83" s="90"/>
      <c r="I83" s="87"/>
      <c r="J83" s="88"/>
      <c r="K83" s="259">
        <v>0.05</v>
      </c>
      <c r="L83" s="793">
        <f>N77*K83</f>
        <v>2884.9649633458162</v>
      </c>
      <c r="M83" s="794"/>
      <c r="N83" s="51"/>
    </row>
    <row r="84" spans="1:14" ht="15.75" thickBot="1">
      <c r="B84" s="91" t="s">
        <v>2091</v>
      </c>
      <c r="C84" s="92"/>
      <c r="D84" s="92"/>
      <c r="E84" s="92"/>
      <c r="F84" s="92"/>
      <c r="G84" s="92"/>
      <c r="H84" s="92"/>
      <c r="I84" s="93"/>
      <c r="J84" s="94"/>
      <c r="K84" s="260">
        <v>0.05</v>
      </c>
      <c r="L84" s="795">
        <f>N77*K84</f>
        <v>2884.9649633458162</v>
      </c>
      <c r="M84" s="796"/>
      <c r="N84" s="51"/>
    </row>
    <row r="85" spans="1:14" ht="15.75" thickBot="1">
      <c r="B85" s="759" t="s">
        <v>2072</v>
      </c>
      <c r="C85" s="760"/>
      <c r="D85" s="760"/>
      <c r="E85" s="760"/>
      <c r="F85" s="760"/>
      <c r="G85" s="760"/>
      <c r="H85" s="760"/>
      <c r="I85" s="760"/>
      <c r="J85" s="760"/>
      <c r="K85" s="760"/>
      <c r="L85" s="760"/>
      <c r="M85" s="761"/>
      <c r="N85" s="52">
        <f>L82+L83+L84</f>
        <v>17309.789780074898</v>
      </c>
    </row>
    <row r="86" spans="1:14" ht="15.75" thickBot="1">
      <c r="B86" s="33"/>
      <c r="C86" s="34"/>
      <c r="D86" s="34"/>
      <c r="E86" s="34"/>
      <c r="F86" s="34"/>
      <c r="G86" s="34"/>
      <c r="H86" s="34"/>
      <c r="I86" s="34"/>
      <c r="J86" s="34"/>
      <c r="K86" s="34"/>
      <c r="L86" s="34"/>
      <c r="M86" s="34"/>
      <c r="N86" s="35"/>
    </row>
    <row r="87" spans="1:14" ht="15.75" thickBot="1">
      <c r="A87" t="s">
        <v>2114</v>
      </c>
      <c r="B87" s="759" t="s">
        <v>2113</v>
      </c>
      <c r="C87" s="760"/>
      <c r="D87" s="760"/>
      <c r="E87" s="760"/>
      <c r="F87" s="760"/>
      <c r="G87" s="760"/>
      <c r="H87" s="760"/>
      <c r="I87" s="760"/>
      <c r="J87" s="760"/>
      <c r="K87" s="760"/>
      <c r="L87" s="760"/>
      <c r="M87" s="761"/>
      <c r="N87" s="166">
        <f>N77+N85</f>
        <v>75009.089046991226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3" t="s">
        <v>2097</v>
      </c>
      <c r="C97" s="204"/>
      <c r="D97" s="204"/>
      <c r="E97" s="204"/>
      <c r="F97" s="204"/>
      <c r="G97" s="204"/>
      <c r="H97" s="204"/>
      <c r="I97" s="204"/>
      <c r="J97" s="204"/>
      <c r="K97" s="204"/>
      <c r="L97" s="204"/>
      <c r="M97" s="204"/>
      <c r="N97" s="205"/>
    </row>
    <row r="98" spans="2:14">
      <c r="B98" s="206"/>
      <c r="C98" s="207"/>
      <c r="D98" s="207"/>
      <c r="E98" s="207"/>
      <c r="F98" s="207"/>
      <c r="G98" s="207"/>
      <c r="H98" s="207"/>
      <c r="I98" s="207"/>
      <c r="J98" s="207"/>
      <c r="K98" s="207"/>
      <c r="L98" s="207"/>
      <c r="M98" s="207"/>
      <c r="N98" s="208"/>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ht="15.75" thickBot="1">
      <c r="B101" s="209"/>
      <c r="C101" s="210"/>
      <c r="D101" s="210"/>
      <c r="E101" s="210"/>
      <c r="F101" s="210"/>
      <c r="G101" s="210"/>
      <c r="H101" s="210"/>
      <c r="I101" s="210"/>
      <c r="J101" s="210"/>
      <c r="K101" s="210"/>
      <c r="L101" s="210"/>
      <c r="M101" s="210"/>
      <c r="N101" s="211"/>
    </row>
    <row r="102" spans="2:14">
      <c r="B102" s="212"/>
      <c r="C102" s="213"/>
      <c r="D102" s="213"/>
      <c r="E102" s="213"/>
      <c r="F102" s="213"/>
      <c r="G102" s="213"/>
      <c r="H102" s="213"/>
      <c r="I102" s="213"/>
      <c r="J102" s="213"/>
      <c r="K102" s="213"/>
      <c r="L102" s="213"/>
      <c r="M102" s="213"/>
      <c r="N102" s="214"/>
    </row>
    <row r="103" spans="2:14">
      <c r="B103" s="198" t="s">
        <v>2098</v>
      </c>
      <c r="C103" s="31"/>
      <c r="D103" s="31"/>
      <c r="E103" s="31"/>
      <c r="F103" s="31"/>
      <c r="G103" s="31"/>
      <c r="H103" s="31"/>
      <c r="I103" s="31"/>
      <c r="J103" s="31"/>
      <c r="K103" s="31"/>
      <c r="L103" s="31"/>
      <c r="M103" s="31"/>
      <c r="N103" s="32"/>
    </row>
    <row r="104" spans="2:14" ht="15" customHeight="1">
      <c r="B104" s="797" t="s">
        <v>2099</v>
      </c>
      <c r="C104" s="798"/>
      <c r="D104" s="798"/>
      <c r="E104" s="798"/>
      <c r="F104" s="798"/>
      <c r="G104" s="798"/>
      <c r="H104" s="798"/>
      <c r="I104" s="798"/>
      <c r="J104" s="798"/>
      <c r="K104" s="798"/>
      <c r="L104" s="798"/>
      <c r="M104" s="798"/>
      <c r="N104" s="799"/>
    </row>
    <row r="105" spans="2:14" ht="15" customHeight="1">
      <c r="B105" s="797"/>
      <c r="C105" s="798"/>
      <c r="D105" s="798"/>
      <c r="E105" s="798"/>
      <c r="F105" s="798"/>
      <c r="G105" s="798"/>
      <c r="H105" s="798"/>
      <c r="I105" s="798"/>
      <c r="J105" s="798"/>
      <c r="K105" s="798"/>
      <c r="L105" s="798"/>
      <c r="M105" s="798"/>
      <c r="N105" s="799"/>
    </row>
    <row r="106" spans="2:14" ht="30" customHeight="1">
      <c r="B106" s="800" t="s">
        <v>2100</v>
      </c>
      <c r="C106" s="801"/>
      <c r="D106" s="801"/>
      <c r="E106" s="801"/>
      <c r="F106" s="801"/>
      <c r="G106" s="801"/>
      <c r="H106" s="801"/>
      <c r="I106" s="801"/>
      <c r="J106" s="801"/>
      <c r="K106" s="801"/>
      <c r="L106" s="801"/>
      <c r="M106" s="801"/>
      <c r="N106" s="802"/>
    </row>
    <row r="107" spans="2:14">
      <c r="B107" s="800"/>
      <c r="C107" s="801"/>
      <c r="D107" s="801"/>
      <c r="E107" s="801"/>
      <c r="F107" s="801"/>
      <c r="G107" s="801"/>
      <c r="H107" s="801"/>
      <c r="I107" s="801"/>
      <c r="J107" s="801"/>
      <c r="K107" s="801"/>
      <c r="L107" s="801"/>
      <c r="M107" s="801"/>
      <c r="N107" s="802"/>
    </row>
    <row r="108" spans="2:14">
      <c r="B108" s="286"/>
      <c r="C108" s="287"/>
      <c r="D108" s="287"/>
      <c r="E108" s="287"/>
      <c r="F108" s="287"/>
      <c r="G108" s="287"/>
      <c r="H108" s="287"/>
      <c r="I108" s="287"/>
      <c r="J108" s="287"/>
      <c r="K108" s="287"/>
      <c r="L108" s="287"/>
      <c r="M108" s="287"/>
      <c r="N108" s="288"/>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198"/>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736"/>
      <c r="K117" s="736"/>
      <c r="L117" s="736"/>
      <c r="M117" s="736"/>
      <c r="N117" s="737"/>
    </row>
    <row r="118" spans="2:14" ht="15.75" thickBot="1">
      <c r="B118" s="216" t="s">
        <v>2103</v>
      </c>
      <c r="C118" s="343"/>
      <c r="D118" s="343"/>
      <c r="E118" s="57"/>
      <c r="F118" s="57"/>
      <c r="G118" s="57"/>
      <c r="H118" s="57"/>
      <c r="I118" s="57"/>
      <c r="J118" s="738"/>
      <c r="K118" s="738"/>
      <c r="L118" s="738"/>
      <c r="M118" s="738"/>
      <c r="N118" s="739"/>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ColWidth="11.42578125"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517</v>
      </c>
      <c r="C31" s="81" t="s">
        <v>2277</v>
      </c>
      <c r="D31" s="82"/>
      <c r="E31" s="82"/>
      <c r="F31" s="82"/>
      <c r="G31" s="82"/>
      <c r="H31" s="82"/>
      <c r="I31" s="82"/>
      <c r="J31" s="82"/>
      <c r="K31" s="394"/>
      <c r="L31" s="261" t="s">
        <v>32</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N75*M41</f>
        <v>147.22886430720399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147.22886430720399</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1278</v>
      </c>
      <c r="B48" s="43" t="str">
        <f>VLOOKUP(A48,MATERIALES!A5:D373,3,FALSE)</f>
        <v>Concreto Resistencia  14 (Mpa)</v>
      </c>
      <c r="C48" s="236"/>
      <c r="D48" s="236"/>
      <c r="E48" s="236"/>
      <c r="F48" s="236"/>
      <c r="G48" s="236"/>
      <c r="H48" s="236"/>
      <c r="I48" s="223"/>
      <c r="J48" s="200" t="str">
        <f>VLOOKUP(A48,MATERIALES!A4:D640,2,FALSE)</f>
        <v>m3</v>
      </c>
      <c r="K48" s="237">
        <v>7.0000000000000007E-2</v>
      </c>
      <c r="L48" s="222"/>
      <c r="M48" s="352">
        <f>VLOOKUP(A48,MATERIALES!A5:D396,4,FALSE)</f>
        <v>420413.95266271051</v>
      </c>
      <c r="N48" s="227">
        <f>K48*M48</f>
        <v>29428.976686389738</v>
      </c>
    </row>
    <row r="49" spans="1:14">
      <c r="A49" s="108" t="s">
        <v>1363</v>
      </c>
      <c r="B49" s="43" t="str">
        <f>VLOOKUP(A49,MATERIALES!A6:D373,3,FALSE)</f>
        <v>Formaleta (gaviones, juntas de bordillos, juntas de cunetas, muros, concretos clase D,E, F y G)</v>
      </c>
      <c r="C49" s="371"/>
      <c r="D49" s="371"/>
      <c r="E49" s="371"/>
      <c r="F49" s="371"/>
      <c r="G49" s="371"/>
      <c r="H49" s="371"/>
      <c r="I49" s="371"/>
      <c r="J49" s="266" t="str">
        <f>VLOOKUP(A49,MATERIALES!A5:D641,2,FALSE)</f>
        <v>m2</v>
      </c>
      <c r="K49" s="347">
        <v>0.3</v>
      </c>
      <c r="L49" s="367"/>
      <c r="M49" s="352">
        <f>VLOOKUP(A49,MATERIALES!A6:D397,4,FALSE)</f>
        <v>5879.5421697829679</v>
      </c>
      <c r="N49" s="227">
        <f>K49*M49</f>
        <v>1763.8626509348903</v>
      </c>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ht="15.75" thickBot="1">
      <c r="B52" s="43"/>
      <c r="C52" s="265"/>
      <c r="D52" s="265"/>
      <c r="E52" s="265"/>
      <c r="F52" s="265"/>
      <c r="G52" s="265"/>
      <c r="H52" s="265"/>
      <c r="I52" s="265"/>
      <c r="J52" s="381"/>
      <c r="K52" s="124"/>
      <c r="L52" s="280"/>
      <c r="M52" s="352"/>
      <c r="N52" s="227"/>
    </row>
    <row r="53" spans="1:14" ht="15.75" thickBot="1">
      <c r="B53" s="759" t="s">
        <v>2072</v>
      </c>
      <c r="C53" s="760"/>
      <c r="D53" s="760"/>
      <c r="E53" s="760"/>
      <c r="F53" s="760"/>
      <c r="G53" s="760"/>
      <c r="H53" s="760"/>
      <c r="I53" s="760"/>
      <c r="J53" s="760"/>
      <c r="K53" s="760"/>
      <c r="L53" s="760"/>
      <c r="M53" s="761"/>
      <c r="N53" s="344">
        <f>SUM(N48:N52)</f>
        <v>31192.839337324629</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1846</v>
      </c>
      <c r="B58" s="46" t="str">
        <f>VLOOKUP(A58,TRANSPORTE!A1:D117,3,FALSE)</f>
        <v>Transporte de concreto</v>
      </c>
      <c r="C58" s="272"/>
      <c r="D58" s="272"/>
      <c r="E58" s="272"/>
      <c r="F58" s="272"/>
      <c r="G58" s="272"/>
      <c r="H58" s="266" t="s">
        <v>648</v>
      </c>
      <c r="I58" s="234">
        <v>7.0000000000000007E-2</v>
      </c>
      <c r="J58" s="241">
        <v>1</v>
      </c>
      <c r="K58" s="234">
        <f>I58*J58</f>
        <v>7.0000000000000007E-2</v>
      </c>
      <c r="L58" s="763">
        <f>VLOOKUP(A58,TRANSPORTE!A1:D117,4,FALSE)</f>
        <v>1355.0479121462611</v>
      </c>
      <c r="M58" s="764"/>
      <c r="N58" s="242">
        <f>K58*L58</f>
        <v>94.853353850238278</v>
      </c>
    </row>
    <row r="59" spans="1:14">
      <c r="B59" s="46"/>
      <c r="C59" s="47"/>
      <c r="D59" s="47"/>
      <c r="E59" s="47"/>
      <c r="F59" s="47"/>
      <c r="G59" s="47"/>
      <c r="H59" s="266"/>
      <c r="I59" s="234"/>
      <c r="J59" s="241"/>
      <c r="K59" s="234"/>
      <c r="L59" s="763"/>
      <c r="M59" s="764"/>
      <c r="N59" s="242"/>
    </row>
    <row r="60" spans="1:14">
      <c r="B60" s="46"/>
      <c r="C60" s="47"/>
      <c r="D60" s="47"/>
      <c r="E60" s="47"/>
      <c r="F60" s="47"/>
      <c r="G60" s="47"/>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N58+N59+N60+N61+N62</f>
        <v>94.853353850238278</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901"/>
      <c r="N68" s="98" t="s">
        <v>2071</v>
      </c>
    </row>
    <row r="69" spans="1:15">
      <c r="A69" s="141" t="s">
        <v>708</v>
      </c>
      <c r="B69" s="49" t="str">
        <f>VLOOKUP(A69,'MANO DE OBRA'!A8:D68,3,FALSE)</f>
        <v>Obrero (3)</v>
      </c>
      <c r="C69" s="47"/>
      <c r="D69" s="47"/>
      <c r="E69" s="47"/>
      <c r="F69" s="47"/>
      <c r="G69" s="47"/>
      <c r="H69" s="47"/>
      <c r="I69" s="247">
        <f>K69/J69*100</f>
        <v>101498.09999999999</v>
      </c>
      <c r="J69" s="248">
        <v>185</v>
      </c>
      <c r="K69" s="249">
        <f>VLOOKUP(A69,'MANO DE OBRA'!A8:D99,4,FALSE)</f>
        <v>187771.48499999999</v>
      </c>
      <c r="L69" s="50"/>
      <c r="M69" s="377">
        <v>100</v>
      </c>
      <c r="N69" s="345">
        <f>K69/M69</f>
        <v>1877.7148499999998</v>
      </c>
      <c r="O69" s="106"/>
    </row>
    <row r="70" spans="1:15">
      <c r="A70" s="141" t="s">
        <v>728</v>
      </c>
      <c r="B70" s="49" t="str">
        <f>VLOOKUP(A70,'MANO DE OBRA'!A8:D69,3,FALSE)</f>
        <v>Oficial</v>
      </c>
      <c r="C70" s="47"/>
      <c r="D70" s="47"/>
      <c r="E70" s="47"/>
      <c r="F70" s="47"/>
      <c r="G70" s="47"/>
      <c r="H70" s="47"/>
      <c r="I70" s="247">
        <f>K70/J70*100</f>
        <v>57668.23979157189</v>
      </c>
      <c r="J70" s="248">
        <v>185</v>
      </c>
      <c r="K70" s="249">
        <f>VLOOKUP(A70,'MANO DE OBRA'!A8:D100,4,FALSE)</f>
        <v>106686.24361440798</v>
      </c>
      <c r="L70" s="50"/>
      <c r="M70" s="380">
        <v>100</v>
      </c>
      <c r="N70" s="345">
        <f>K70/M70</f>
        <v>1066.8624361440798</v>
      </c>
    </row>
    <row r="71" spans="1:15">
      <c r="B71" s="49"/>
      <c r="C71" s="47"/>
      <c r="D71" s="47"/>
      <c r="E71" s="47"/>
      <c r="F71" s="47"/>
      <c r="G71" s="47"/>
      <c r="H71" s="47"/>
      <c r="I71" s="247"/>
      <c r="J71" s="248"/>
      <c r="K71" s="249"/>
      <c r="L71" s="50"/>
      <c r="M71" s="378"/>
      <c r="N71" s="345"/>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ht="15.75" thickBot="1">
      <c r="B74" s="746"/>
      <c r="C74" s="747"/>
      <c r="D74" s="747"/>
      <c r="E74" s="747"/>
      <c r="F74" s="747"/>
      <c r="G74" s="747"/>
      <c r="H74" s="747"/>
      <c r="I74" s="124"/>
      <c r="J74" s="124"/>
      <c r="K74" s="124"/>
      <c r="L74" s="847"/>
      <c r="M74" s="847"/>
      <c r="N74" s="125"/>
    </row>
    <row r="75" spans="1:15" ht="15.75" thickBot="1">
      <c r="B75" s="765" t="s">
        <v>2072</v>
      </c>
      <c r="C75" s="766"/>
      <c r="D75" s="766"/>
      <c r="E75" s="766"/>
      <c r="F75" s="766"/>
      <c r="G75" s="766"/>
      <c r="H75" s="766"/>
      <c r="I75" s="766"/>
      <c r="J75" s="766"/>
      <c r="K75" s="766"/>
      <c r="L75" s="766"/>
      <c r="M75" s="767"/>
      <c r="N75" s="401">
        <f>SUM(N69:N74)</f>
        <v>2944.5772861440796</v>
      </c>
    </row>
    <row r="76" spans="1:15" ht="15.75" thickBot="1">
      <c r="B76" s="33"/>
      <c r="C76" s="34"/>
      <c r="D76" s="34"/>
      <c r="E76" s="34"/>
      <c r="F76" s="34"/>
      <c r="G76" s="34"/>
      <c r="H76" s="34"/>
      <c r="I76" s="34"/>
      <c r="J76" s="34"/>
      <c r="K76" s="34"/>
      <c r="L76" s="34"/>
      <c r="M76" s="34"/>
      <c r="N76" s="35"/>
    </row>
    <row r="77" spans="1:15" ht="15.75" thickBot="1">
      <c r="B77" s="759" t="s">
        <v>2085</v>
      </c>
      <c r="C77" s="760"/>
      <c r="D77" s="760"/>
      <c r="E77" s="760"/>
      <c r="F77" s="760"/>
      <c r="G77" s="760"/>
      <c r="H77" s="760"/>
      <c r="I77" s="760"/>
      <c r="J77" s="760"/>
      <c r="K77" s="760"/>
      <c r="L77" s="760"/>
      <c r="M77" s="761"/>
      <c r="N77" s="99">
        <f>N43+N53+N64+N75</f>
        <v>34379.498841626148</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750" t="s">
        <v>2110</v>
      </c>
      <c r="C81" s="751"/>
      <c r="D81" s="751"/>
      <c r="E81" s="751"/>
      <c r="F81" s="751"/>
      <c r="G81" s="751"/>
      <c r="H81" s="751"/>
      <c r="I81" s="269"/>
      <c r="J81" s="289"/>
      <c r="K81" s="257" t="s">
        <v>2087</v>
      </c>
      <c r="L81" s="789" t="s">
        <v>2088</v>
      </c>
      <c r="M81" s="790"/>
      <c r="N81" s="258"/>
    </row>
    <row r="82" spans="1:14">
      <c r="B82" s="791" t="s">
        <v>2111</v>
      </c>
      <c r="C82" s="792"/>
      <c r="D82" s="792"/>
      <c r="E82" s="792"/>
      <c r="F82" s="792"/>
      <c r="G82" s="792"/>
      <c r="H82" s="792"/>
      <c r="I82" s="87"/>
      <c r="J82" s="88"/>
      <c r="K82" s="259">
        <v>0.2</v>
      </c>
      <c r="L82" s="793">
        <f>N77*K82</f>
        <v>6875.8997683252301</v>
      </c>
      <c r="M82" s="794"/>
      <c r="N82" s="51"/>
    </row>
    <row r="83" spans="1:14">
      <c r="B83" s="89" t="s">
        <v>2090</v>
      </c>
      <c r="C83" s="90"/>
      <c r="D83" s="90"/>
      <c r="E83" s="90"/>
      <c r="F83" s="90"/>
      <c r="G83" s="90"/>
      <c r="H83" s="90"/>
      <c r="I83" s="87"/>
      <c r="J83" s="88"/>
      <c r="K83" s="259">
        <v>0.05</v>
      </c>
      <c r="L83" s="793">
        <f>N77*K83</f>
        <v>1718.9749420813075</v>
      </c>
      <c r="M83" s="794"/>
      <c r="N83" s="51"/>
    </row>
    <row r="84" spans="1:14" ht="15.75" thickBot="1">
      <c r="B84" s="91" t="s">
        <v>2091</v>
      </c>
      <c r="C84" s="92"/>
      <c r="D84" s="92"/>
      <c r="E84" s="92"/>
      <c r="F84" s="92"/>
      <c r="G84" s="92"/>
      <c r="H84" s="92"/>
      <c r="I84" s="93"/>
      <c r="J84" s="94"/>
      <c r="K84" s="260">
        <v>0.05</v>
      </c>
      <c r="L84" s="795">
        <f>N77*K84</f>
        <v>1718.9749420813075</v>
      </c>
      <c r="M84" s="796"/>
      <c r="N84" s="51"/>
    </row>
    <row r="85" spans="1:14" ht="15.75" thickBot="1">
      <c r="B85" s="759" t="s">
        <v>2072</v>
      </c>
      <c r="C85" s="760"/>
      <c r="D85" s="760"/>
      <c r="E85" s="760"/>
      <c r="F85" s="760"/>
      <c r="G85" s="760"/>
      <c r="H85" s="760"/>
      <c r="I85" s="760"/>
      <c r="J85" s="760"/>
      <c r="K85" s="760"/>
      <c r="L85" s="760"/>
      <c r="M85" s="761"/>
      <c r="N85" s="52">
        <f>L82+L83+L84</f>
        <v>10313.849652487845</v>
      </c>
    </row>
    <row r="86" spans="1:14" ht="15.75" thickBot="1">
      <c r="B86" s="33"/>
      <c r="C86" s="34"/>
      <c r="D86" s="34"/>
      <c r="E86" s="34"/>
      <c r="F86" s="34"/>
      <c r="G86" s="34"/>
      <c r="H86" s="34"/>
      <c r="I86" s="34"/>
      <c r="J86" s="34"/>
      <c r="K86" s="34"/>
      <c r="L86" s="34"/>
      <c r="M86" s="34"/>
      <c r="N86" s="35"/>
    </row>
    <row r="87" spans="1:14" ht="15.75" thickBot="1">
      <c r="A87" t="s">
        <v>2114</v>
      </c>
      <c r="B87" s="759" t="s">
        <v>2113</v>
      </c>
      <c r="C87" s="760"/>
      <c r="D87" s="760"/>
      <c r="E87" s="760"/>
      <c r="F87" s="760"/>
      <c r="G87" s="760"/>
      <c r="H87" s="760"/>
      <c r="I87" s="760"/>
      <c r="J87" s="760"/>
      <c r="K87" s="760"/>
      <c r="L87" s="760"/>
      <c r="M87" s="761"/>
      <c r="N87" s="166">
        <f>N77+N85</f>
        <v>44693.34849411399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3" t="s">
        <v>2097</v>
      </c>
      <c r="C97" s="204"/>
      <c r="D97" s="204"/>
      <c r="E97" s="204"/>
      <c r="F97" s="204"/>
      <c r="G97" s="204"/>
      <c r="H97" s="204"/>
      <c r="I97" s="204"/>
      <c r="J97" s="204"/>
      <c r="K97" s="204"/>
      <c r="L97" s="204"/>
      <c r="M97" s="204"/>
      <c r="N97" s="205"/>
    </row>
    <row r="98" spans="2:14">
      <c r="B98" s="206"/>
      <c r="C98" s="207"/>
      <c r="D98" s="207"/>
      <c r="E98" s="207"/>
      <c r="F98" s="207"/>
      <c r="G98" s="207"/>
      <c r="H98" s="207"/>
      <c r="I98" s="207"/>
      <c r="J98" s="207"/>
      <c r="K98" s="207"/>
      <c r="L98" s="207"/>
      <c r="M98" s="207"/>
      <c r="N98" s="208"/>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ht="15.75" thickBot="1">
      <c r="B101" s="209"/>
      <c r="C101" s="210"/>
      <c r="D101" s="210"/>
      <c r="E101" s="210"/>
      <c r="F101" s="210"/>
      <c r="G101" s="210"/>
      <c r="H101" s="210"/>
      <c r="I101" s="210"/>
      <c r="J101" s="210"/>
      <c r="K101" s="210"/>
      <c r="L101" s="210"/>
      <c r="M101" s="210"/>
      <c r="N101" s="211"/>
    </row>
    <row r="102" spans="2:14">
      <c r="B102" s="212"/>
      <c r="C102" s="213"/>
      <c r="D102" s="213"/>
      <c r="E102" s="213"/>
      <c r="F102" s="213"/>
      <c r="G102" s="213"/>
      <c r="H102" s="213"/>
      <c r="I102" s="213"/>
      <c r="J102" s="213"/>
      <c r="K102" s="213"/>
      <c r="L102" s="213"/>
      <c r="M102" s="213"/>
      <c r="N102" s="214"/>
    </row>
    <row r="103" spans="2:14">
      <c r="B103" s="198" t="s">
        <v>2098</v>
      </c>
      <c r="C103" s="31"/>
      <c r="D103" s="31"/>
      <c r="E103" s="31"/>
      <c r="F103" s="31"/>
      <c r="G103" s="31"/>
      <c r="H103" s="31"/>
      <c r="I103" s="31"/>
      <c r="J103" s="31"/>
      <c r="K103" s="31"/>
      <c r="L103" s="31"/>
      <c r="M103" s="31"/>
      <c r="N103" s="32"/>
    </row>
    <row r="104" spans="2:14" ht="15" customHeight="1">
      <c r="B104" s="797" t="s">
        <v>2099</v>
      </c>
      <c r="C104" s="798"/>
      <c r="D104" s="798"/>
      <c r="E104" s="798"/>
      <c r="F104" s="798"/>
      <c r="G104" s="798"/>
      <c r="H104" s="798"/>
      <c r="I104" s="798"/>
      <c r="J104" s="798"/>
      <c r="K104" s="798"/>
      <c r="L104" s="798"/>
      <c r="M104" s="798"/>
      <c r="N104" s="799"/>
    </row>
    <row r="105" spans="2:14" ht="15" customHeight="1">
      <c r="B105" s="797"/>
      <c r="C105" s="798"/>
      <c r="D105" s="798"/>
      <c r="E105" s="798"/>
      <c r="F105" s="798"/>
      <c r="G105" s="798"/>
      <c r="H105" s="798"/>
      <c r="I105" s="798"/>
      <c r="J105" s="798"/>
      <c r="K105" s="798"/>
      <c r="L105" s="798"/>
      <c r="M105" s="798"/>
      <c r="N105" s="799"/>
    </row>
    <row r="106" spans="2:14" ht="30" customHeight="1">
      <c r="B106" s="800" t="s">
        <v>2100</v>
      </c>
      <c r="C106" s="801"/>
      <c r="D106" s="801"/>
      <c r="E106" s="801"/>
      <c r="F106" s="801"/>
      <c r="G106" s="801"/>
      <c r="H106" s="801"/>
      <c r="I106" s="801"/>
      <c r="J106" s="801"/>
      <c r="K106" s="801"/>
      <c r="L106" s="801"/>
      <c r="M106" s="801"/>
      <c r="N106" s="802"/>
    </row>
    <row r="107" spans="2:14">
      <c r="B107" s="800"/>
      <c r="C107" s="801"/>
      <c r="D107" s="801"/>
      <c r="E107" s="801"/>
      <c r="F107" s="801"/>
      <c r="G107" s="801"/>
      <c r="H107" s="801"/>
      <c r="I107" s="801"/>
      <c r="J107" s="801"/>
      <c r="K107" s="801"/>
      <c r="L107" s="801"/>
      <c r="M107" s="801"/>
      <c r="N107" s="802"/>
    </row>
    <row r="108" spans="2:14">
      <c r="B108" s="286"/>
      <c r="C108" s="287"/>
      <c r="D108" s="287"/>
      <c r="E108" s="287"/>
      <c r="F108" s="287"/>
      <c r="G108" s="287"/>
      <c r="H108" s="287"/>
      <c r="I108" s="287"/>
      <c r="J108" s="287"/>
      <c r="K108" s="287"/>
      <c r="L108" s="287"/>
      <c r="M108" s="287"/>
      <c r="N108" s="288"/>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198"/>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736"/>
      <c r="K117" s="736"/>
      <c r="L117" s="736"/>
      <c r="M117" s="736"/>
      <c r="N117" s="737"/>
    </row>
    <row r="118" spans="2:14" ht="15.75" thickBot="1">
      <c r="B118" s="216" t="s">
        <v>2103</v>
      </c>
      <c r="C118" s="343"/>
      <c r="D118" s="343"/>
      <c r="E118" s="57"/>
      <c r="F118" s="57"/>
      <c r="G118" s="57"/>
      <c r="H118" s="57"/>
      <c r="I118" s="57"/>
      <c r="J118" s="738"/>
      <c r="K118" s="738"/>
      <c r="L118" s="738"/>
      <c r="M118" s="738"/>
      <c r="N118" s="73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ColWidth="11.42578125"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519</v>
      </c>
      <c r="C31" s="81" t="s">
        <v>2278</v>
      </c>
      <c r="D31" s="82"/>
      <c r="E31" s="82"/>
      <c r="F31" s="82"/>
      <c r="G31" s="82"/>
      <c r="H31" s="82"/>
      <c r="I31" s="82"/>
      <c r="J31" s="82"/>
      <c r="K31" s="394"/>
      <c r="L31" s="261" t="s">
        <v>32</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N75*M41</f>
        <v>77.289077871469317</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77.289077871469317</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1198</v>
      </c>
      <c r="B48" s="43" t="str">
        <f>VLOOKUP(A48,MATERIALES!A5:D373,3,FALSE)</f>
        <v>Bordillo Prefabricado En Concreto Ref.A85 Ntc-4109, 0,20 X 0,35 X 0.80 M</v>
      </c>
      <c r="C48" s="236"/>
      <c r="D48" s="236"/>
      <c r="E48" s="236"/>
      <c r="F48" s="236"/>
      <c r="G48" s="236"/>
      <c r="H48" s="236"/>
      <c r="I48" s="223"/>
      <c r="J48" s="200" t="str">
        <f>VLOOKUP(A48,MATERIALES!A4:D640,2,FALSE)</f>
        <v>u</v>
      </c>
      <c r="K48" s="237">
        <v>1.25</v>
      </c>
      <c r="L48" s="222"/>
      <c r="M48" s="352">
        <f>VLOOKUP(A48,MATERIALES!A5:D396,4,FALSE)</f>
        <v>34245.937566463035</v>
      </c>
      <c r="N48" s="227">
        <f>K48*M48</f>
        <v>42807.42195807879</v>
      </c>
    </row>
    <row r="49" spans="1:14">
      <c r="A49" s="108"/>
      <c r="B49" s="43"/>
      <c r="C49" s="371"/>
      <c r="D49" s="371"/>
      <c r="E49" s="371"/>
      <c r="F49" s="371"/>
      <c r="G49" s="371"/>
      <c r="H49" s="371"/>
      <c r="I49" s="371"/>
      <c r="J49" s="266"/>
      <c r="K49" s="347"/>
      <c r="L49" s="367"/>
      <c r="M49" s="352"/>
      <c r="N49" s="227"/>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ht="15.75" thickBot="1">
      <c r="B52" s="43"/>
      <c r="C52" s="265"/>
      <c r="D52" s="265"/>
      <c r="E52" s="265"/>
      <c r="F52" s="265"/>
      <c r="G52" s="265"/>
      <c r="H52" s="265"/>
      <c r="I52" s="265"/>
      <c r="J52" s="381"/>
      <c r="K52" s="124"/>
      <c r="L52" s="280"/>
      <c r="M52" s="352"/>
      <c r="N52" s="227"/>
    </row>
    <row r="53" spans="1:14" ht="15.75" thickBot="1">
      <c r="B53" s="759" t="s">
        <v>2072</v>
      </c>
      <c r="C53" s="760"/>
      <c r="D53" s="760"/>
      <c r="E53" s="760"/>
      <c r="F53" s="760"/>
      <c r="G53" s="760"/>
      <c r="H53" s="760"/>
      <c r="I53" s="760"/>
      <c r="J53" s="760"/>
      <c r="K53" s="760"/>
      <c r="L53" s="760"/>
      <c r="M53" s="761"/>
      <c r="N53" s="344">
        <f>SUM(N48:N52)</f>
        <v>42807.42195807879</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B58" s="46"/>
      <c r="C58" s="272"/>
      <c r="D58" s="272"/>
      <c r="E58" s="272"/>
      <c r="F58" s="272"/>
      <c r="G58" s="272"/>
      <c r="H58" s="266"/>
      <c r="I58" s="234"/>
      <c r="J58" s="241"/>
      <c r="K58" s="234"/>
      <c r="L58" s="763"/>
      <c r="M58" s="764"/>
      <c r="N58" s="242"/>
    </row>
    <row r="59" spans="1:14">
      <c r="B59" s="46"/>
      <c r="C59" s="47"/>
      <c r="D59" s="47"/>
      <c r="E59" s="47"/>
      <c r="F59" s="47"/>
      <c r="G59" s="47"/>
      <c r="H59" s="266"/>
      <c r="I59" s="234"/>
      <c r="J59" s="241"/>
      <c r="K59" s="234"/>
      <c r="L59" s="763"/>
      <c r="M59" s="764"/>
      <c r="N59" s="242"/>
    </row>
    <row r="60" spans="1:14">
      <c r="B60" s="46"/>
      <c r="C60" s="47"/>
      <c r="D60" s="47"/>
      <c r="E60" s="47"/>
      <c r="F60" s="47"/>
      <c r="G60" s="47"/>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901"/>
      <c r="N68" s="98" t="s">
        <v>2071</v>
      </c>
    </row>
    <row r="69" spans="1:15">
      <c r="A69" s="141" t="s">
        <v>706</v>
      </c>
      <c r="B69" s="49" t="str">
        <f>VLOOKUP(A69,'MANO DE OBRA'!A8:D68,3,FALSE)</f>
        <v>Obrero (2)</v>
      </c>
      <c r="C69" s="47"/>
      <c r="D69" s="47"/>
      <c r="E69" s="47"/>
      <c r="F69" s="47"/>
      <c r="G69" s="47"/>
      <c r="H69" s="47"/>
      <c r="I69" s="247">
        <f>K69/J69*100</f>
        <v>67665.399999999994</v>
      </c>
      <c r="J69" s="248">
        <v>185</v>
      </c>
      <c r="K69" s="249">
        <f>VLOOKUP(A69,'MANO DE OBRA'!A8:D99,4,FALSE)</f>
        <v>125180.98999999999</v>
      </c>
      <c r="L69" s="50"/>
      <c r="M69" s="380">
        <v>150</v>
      </c>
      <c r="N69" s="345">
        <f>K69/M69</f>
        <v>834.53993333333324</v>
      </c>
      <c r="O69" s="106"/>
    </row>
    <row r="70" spans="1:15">
      <c r="A70" s="141" t="s">
        <v>728</v>
      </c>
      <c r="B70" s="49" t="str">
        <f>VLOOKUP(A70,'MANO DE OBRA'!A8:D69,3,FALSE)</f>
        <v>Oficial</v>
      </c>
      <c r="C70" s="47"/>
      <c r="D70" s="47"/>
      <c r="E70" s="47"/>
      <c r="F70" s="47"/>
      <c r="G70" s="47"/>
      <c r="H70" s="47"/>
      <c r="I70" s="247">
        <f>K70/J70*100</f>
        <v>57668.23979157189</v>
      </c>
      <c r="J70" s="248">
        <v>185</v>
      </c>
      <c r="K70" s="249">
        <f>VLOOKUP(A70,'MANO DE OBRA'!A8:D100,4,FALSE)</f>
        <v>106686.24361440798</v>
      </c>
      <c r="L70" s="50"/>
      <c r="M70" s="380">
        <v>150</v>
      </c>
      <c r="N70" s="345">
        <f>K70/M70</f>
        <v>711.24162409605321</v>
      </c>
    </row>
    <row r="71" spans="1:15">
      <c r="B71" s="49"/>
      <c r="C71" s="47"/>
      <c r="D71" s="47"/>
      <c r="E71" s="47"/>
      <c r="F71" s="47"/>
      <c r="G71" s="47"/>
      <c r="H71" s="47"/>
      <c r="I71" s="247"/>
      <c r="J71" s="248"/>
      <c r="K71" s="249"/>
      <c r="L71" s="50"/>
      <c r="M71" s="378"/>
      <c r="N71" s="345"/>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ht="15.75" thickBot="1">
      <c r="B74" s="746"/>
      <c r="C74" s="747"/>
      <c r="D74" s="747"/>
      <c r="E74" s="747"/>
      <c r="F74" s="747"/>
      <c r="G74" s="747"/>
      <c r="H74" s="747"/>
      <c r="I74" s="124"/>
      <c r="J74" s="124"/>
      <c r="K74" s="124"/>
      <c r="L74" s="847"/>
      <c r="M74" s="847"/>
      <c r="N74" s="45"/>
    </row>
    <row r="75" spans="1:15" ht="15.75" thickBot="1">
      <c r="B75" s="765" t="s">
        <v>2072</v>
      </c>
      <c r="C75" s="766"/>
      <c r="D75" s="766"/>
      <c r="E75" s="766"/>
      <c r="F75" s="766"/>
      <c r="G75" s="766"/>
      <c r="H75" s="766"/>
      <c r="I75" s="766"/>
      <c r="J75" s="766"/>
      <c r="K75" s="766"/>
      <c r="L75" s="766"/>
      <c r="M75" s="767"/>
      <c r="N75" s="256">
        <f>SUM(N69:N74)</f>
        <v>1545.7815574293863</v>
      </c>
    </row>
    <row r="76" spans="1:15" ht="15.75" thickBot="1">
      <c r="B76" s="33"/>
      <c r="C76" s="34"/>
      <c r="D76" s="34"/>
      <c r="E76" s="34"/>
      <c r="F76" s="34"/>
      <c r="G76" s="34"/>
      <c r="H76" s="34"/>
      <c r="I76" s="34"/>
      <c r="J76" s="34"/>
      <c r="K76" s="34"/>
      <c r="L76" s="34"/>
      <c r="M76" s="34"/>
      <c r="N76" s="35"/>
    </row>
    <row r="77" spans="1:15" ht="15.75" thickBot="1">
      <c r="B77" s="759" t="s">
        <v>2085</v>
      </c>
      <c r="C77" s="760"/>
      <c r="D77" s="760"/>
      <c r="E77" s="760"/>
      <c r="F77" s="760"/>
      <c r="G77" s="760"/>
      <c r="H77" s="760"/>
      <c r="I77" s="760"/>
      <c r="J77" s="760"/>
      <c r="K77" s="760"/>
      <c r="L77" s="760"/>
      <c r="M77" s="761"/>
      <c r="N77" s="99">
        <f>N43+N53+N64+N75</f>
        <v>44430.492593379648</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750" t="s">
        <v>2110</v>
      </c>
      <c r="C81" s="751"/>
      <c r="D81" s="751"/>
      <c r="E81" s="751"/>
      <c r="F81" s="751"/>
      <c r="G81" s="751"/>
      <c r="H81" s="751"/>
      <c r="I81" s="269"/>
      <c r="J81" s="289"/>
      <c r="K81" s="257" t="s">
        <v>2087</v>
      </c>
      <c r="L81" s="789" t="s">
        <v>2088</v>
      </c>
      <c r="M81" s="790"/>
      <c r="N81" s="258"/>
    </row>
    <row r="82" spans="1:14">
      <c r="B82" s="791" t="s">
        <v>2111</v>
      </c>
      <c r="C82" s="792"/>
      <c r="D82" s="792"/>
      <c r="E82" s="792"/>
      <c r="F82" s="792"/>
      <c r="G82" s="792"/>
      <c r="H82" s="792"/>
      <c r="I82" s="87"/>
      <c r="J82" s="88"/>
      <c r="K82" s="259">
        <v>0.2</v>
      </c>
      <c r="L82" s="793">
        <f>N77*K82</f>
        <v>8886.0985186759299</v>
      </c>
      <c r="M82" s="794"/>
      <c r="N82" s="51"/>
    </row>
    <row r="83" spans="1:14">
      <c r="B83" s="89" t="s">
        <v>2090</v>
      </c>
      <c r="C83" s="90"/>
      <c r="D83" s="90"/>
      <c r="E83" s="90"/>
      <c r="F83" s="90"/>
      <c r="G83" s="90"/>
      <c r="H83" s="90"/>
      <c r="I83" s="87"/>
      <c r="J83" s="88"/>
      <c r="K83" s="259">
        <v>0.05</v>
      </c>
      <c r="L83" s="793">
        <f>N77*K83</f>
        <v>2221.5246296689825</v>
      </c>
      <c r="M83" s="794"/>
      <c r="N83" s="51"/>
    </row>
    <row r="84" spans="1:14" ht="15.75" thickBot="1">
      <c r="B84" s="91" t="s">
        <v>2091</v>
      </c>
      <c r="C84" s="92"/>
      <c r="D84" s="92"/>
      <c r="E84" s="92"/>
      <c r="F84" s="92"/>
      <c r="G84" s="92"/>
      <c r="H84" s="92"/>
      <c r="I84" s="93"/>
      <c r="J84" s="94"/>
      <c r="K84" s="260">
        <v>0.05</v>
      </c>
      <c r="L84" s="795">
        <f>N77*K84</f>
        <v>2221.5246296689825</v>
      </c>
      <c r="M84" s="796"/>
      <c r="N84" s="51"/>
    </row>
    <row r="85" spans="1:14" ht="15.75" thickBot="1">
      <c r="B85" s="759" t="s">
        <v>2072</v>
      </c>
      <c r="C85" s="760"/>
      <c r="D85" s="760"/>
      <c r="E85" s="760"/>
      <c r="F85" s="760"/>
      <c r="G85" s="760"/>
      <c r="H85" s="760"/>
      <c r="I85" s="760"/>
      <c r="J85" s="760"/>
      <c r="K85" s="760"/>
      <c r="L85" s="760"/>
      <c r="M85" s="761"/>
      <c r="N85" s="52">
        <f>L82+L83+L84</f>
        <v>13329.147778013894</v>
      </c>
    </row>
    <row r="86" spans="1:14" ht="15.75" thickBot="1">
      <c r="B86" s="33"/>
      <c r="C86" s="34"/>
      <c r="D86" s="34"/>
      <c r="E86" s="34"/>
      <c r="F86" s="34"/>
      <c r="G86" s="34"/>
      <c r="H86" s="34"/>
      <c r="I86" s="34"/>
      <c r="J86" s="34"/>
      <c r="K86" s="34"/>
      <c r="L86" s="34"/>
      <c r="M86" s="34"/>
      <c r="N86" s="35"/>
    </row>
    <row r="87" spans="1:14" ht="15.75" thickBot="1">
      <c r="A87" t="s">
        <v>2114</v>
      </c>
      <c r="B87" s="759" t="s">
        <v>2113</v>
      </c>
      <c r="C87" s="760"/>
      <c r="D87" s="760"/>
      <c r="E87" s="760"/>
      <c r="F87" s="760"/>
      <c r="G87" s="760"/>
      <c r="H87" s="760"/>
      <c r="I87" s="760"/>
      <c r="J87" s="760"/>
      <c r="K87" s="760"/>
      <c r="L87" s="760"/>
      <c r="M87" s="761"/>
      <c r="N87" s="166">
        <f>N77+N85</f>
        <v>57759.640371393543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3" t="s">
        <v>2097</v>
      </c>
      <c r="C97" s="204"/>
      <c r="D97" s="204"/>
      <c r="E97" s="204"/>
      <c r="F97" s="204"/>
      <c r="G97" s="204"/>
      <c r="H97" s="204"/>
      <c r="I97" s="204"/>
      <c r="J97" s="204"/>
      <c r="K97" s="204"/>
      <c r="L97" s="204"/>
      <c r="M97" s="204"/>
      <c r="N97" s="205"/>
    </row>
    <row r="98" spans="2:14">
      <c r="B98" s="206"/>
      <c r="C98" s="207"/>
      <c r="D98" s="207"/>
      <c r="E98" s="207"/>
      <c r="F98" s="207"/>
      <c r="G98" s="207"/>
      <c r="H98" s="207"/>
      <c r="I98" s="207"/>
      <c r="J98" s="207"/>
      <c r="K98" s="207"/>
      <c r="L98" s="207"/>
      <c r="M98" s="207"/>
      <c r="N98" s="208"/>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ht="15.75" thickBot="1">
      <c r="B101" s="209"/>
      <c r="C101" s="210"/>
      <c r="D101" s="210"/>
      <c r="E101" s="210"/>
      <c r="F101" s="210"/>
      <c r="G101" s="210"/>
      <c r="H101" s="210"/>
      <c r="I101" s="210"/>
      <c r="J101" s="210"/>
      <c r="K101" s="210"/>
      <c r="L101" s="210"/>
      <c r="M101" s="210"/>
      <c r="N101" s="211"/>
    </row>
    <row r="102" spans="2:14">
      <c r="B102" s="212"/>
      <c r="C102" s="213"/>
      <c r="D102" s="213"/>
      <c r="E102" s="213"/>
      <c r="F102" s="213"/>
      <c r="G102" s="213"/>
      <c r="H102" s="213"/>
      <c r="I102" s="213"/>
      <c r="J102" s="213"/>
      <c r="K102" s="213"/>
      <c r="L102" s="213"/>
      <c r="M102" s="213"/>
      <c r="N102" s="214"/>
    </row>
    <row r="103" spans="2:14">
      <c r="B103" s="198" t="s">
        <v>2098</v>
      </c>
      <c r="C103" s="31"/>
      <c r="D103" s="31"/>
      <c r="E103" s="31"/>
      <c r="F103" s="31"/>
      <c r="G103" s="31"/>
      <c r="H103" s="31"/>
      <c r="I103" s="31"/>
      <c r="J103" s="31"/>
      <c r="K103" s="31"/>
      <c r="L103" s="31"/>
      <c r="M103" s="31"/>
      <c r="N103" s="32"/>
    </row>
    <row r="104" spans="2:14" ht="15" customHeight="1">
      <c r="B104" s="797" t="s">
        <v>2099</v>
      </c>
      <c r="C104" s="798"/>
      <c r="D104" s="798"/>
      <c r="E104" s="798"/>
      <c r="F104" s="798"/>
      <c r="G104" s="798"/>
      <c r="H104" s="798"/>
      <c r="I104" s="798"/>
      <c r="J104" s="798"/>
      <c r="K104" s="798"/>
      <c r="L104" s="798"/>
      <c r="M104" s="798"/>
      <c r="N104" s="799"/>
    </row>
    <row r="105" spans="2:14" ht="15" customHeight="1">
      <c r="B105" s="797"/>
      <c r="C105" s="798"/>
      <c r="D105" s="798"/>
      <c r="E105" s="798"/>
      <c r="F105" s="798"/>
      <c r="G105" s="798"/>
      <c r="H105" s="798"/>
      <c r="I105" s="798"/>
      <c r="J105" s="798"/>
      <c r="K105" s="798"/>
      <c r="L105" s="798"/>
      <c r="M105" s="798"/>
      <c r="N105" s="799"/>
    </row>
    <row r="106" spans="2:14" ht="30" customHeight="1">
      <c r="B106" s="800" t="s">
        <v>2100</v>
      </c>
      <c r="C106" s="801"/>
      <c r="D106" s="801"/>
      <c r="E106" s="801"/>
      <c r="F106" s="801"/>
      <c r="G106" s="801"/>
      <c r="H106" s="801"/>
      <c r="I106" s="801"/>
      <c r="J106" s="801"/>
      <c r="K106" s="801"/>
      <c r="L106" s="801"/>
      <c r="M106" s="801"/>
      <c r="N106" s="802"/>
    </row>
    <row r="107" spans="2:14">
      <c r="B107" s="800"/>
      <c r="C107" s="801"/>
      <c r="D107" s="801"/>
      <c r="E107" s="801"/>
      <c r="F107" s="801"/>
      <c r="G107" s="801"/>
      <c r="H107" s="801"/>
      <c r="I107" s="801"/>
      <c r="J107" s="801"/>
      <c r="K107" s="801"/>
      <c r="L107" s="801"/>
      <c r="M107" s="801"/>
      <c r="N107" s="802"/>
    </row>
    <row r="108" spans="2:14">
      <c r="B108" s="286"/>
      <c r="C108" s="287"/>
      <c r="D108" s="287"/>
      <c r="E108" s="287"/>
      <c r="F108" s="287"/>
      <c r="G108" s="287"/>
      <c r="H108" s="287"/>
      <c r="I108" s="287"/>
      <c r="J108" s="287"/>
      <c r="K108" s="287"/>
      <c r="L108" s="287"/>
      <c r="M108" s="287"/>
      <c r="N108" s="288"/>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198"/>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736"/>
      <c r="K117" s="736"/>
      <c r="L117" s="736"/>
      <c r="M117" s="736"/>
      <c r="N117" s="737"/>
    </row>
    <row r="118" spans="2:14" ht="15.75" thickBot="1">
      <c r="B118" s="216" t="s">
        <v>2103</v>
      </c>
      <c r="C118" s="343"/>
      <c r="D118" s="343"/>
      <c r="E118" s="57"/>
      <c r="F118" s="57"/>
      <c r="G118" s="57"/>
      <c r="H118" s="57"/>
      <c r="I118" s="57"/>
      <c r="J118" s="738"/>
      <c r="K118" s="738"/>
      <c r="L118" s="738"/>
      <c r="M118" s="738"/>
      <c r="N118" s="73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ColWidth="11.42578125"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521</v>
      </c>
      <c r="C31" s="81" t="s">
        <v>2279</v>
      </c>
      <c r="D31" s="82"/>
      <c r="E31" s="82"/>
      <c r="F31" s="82"/>
      <c r="G31" s="82"/>
      <c r="H31" s="82"/>
      <c r="I31" s="82"/>
      <c r="J31" s="82"/>
      <c r="K31" s="394"/>
      <c r="L31" s="261" t="s">
        <v>32</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N75*M41</f>
        <v>178.52411180720401</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178.52411180720401</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1585</v>
      </c>
      <c r="B48" s="43" t="str">
        <f>VLOOKUP(A48,MATERIALES!A5:D373,3,FALSE)</f>
        <v>Mortero 1:3 Para Anillos</v>
      </c>
      <c r="C48" s="236"/>
      <c r="D48" s="236"/>
      <c r="E48" s="236"/>
      <c r="F48" s="236"/>
      <c r="G48" s="236"/>
      <c r="H48" s="236"/>
      <c r="I48" s="236"/>
      <c r="J48" s="266" t="str">
        <f>VLOOKUP(A48,MATERIALES!A4:D640,2,FALSE)</f>
        <v>m3</v>
      </c>
      <c r="K48" s="237">
        <v>2E-3</v>
      </c>
      <c r="L48" s="222"/>
      <c r="M48" s="352">
        <f>VLOOKUP(A48,MATERIALES!A5:D396,4,FALSE)</f>
        <v>429146.88770904805</v>
      </c>
      <c r="N48" s="227">
        <f>K48*M48</f>
        <v>858.29377541809617</v>
      </c>
    </row>
    <row r="49" spans="1:14">
      <c r="A49" s="108" t="s">
        <v>1278</v>
      </c>
      <c r="B49" s="43" t="str">
        <f>VLOOKUP(A49,MATERIALES!A6:D373,3,FALSE)</f>
        <v>Concreto Resistencia  14 (Mpa)</v>
      </c>
      <c r="C49" s="371"/>
      <c r="D49" s="371"/>
      <c r="E49" s="371"/>
      <c r="F49" s="371"/>
      <c r="G49" s="371"/>
      <c r="H49" s="371"/>
      <c r="I49" s="371"/>
      <c r="J49" s="267" t="str">
        <f>VLOOKUP(A49,MATERIALES!A5:D641,2,FALSE)</f>
        <v>m3</v>
      </c>
      <c r="K49" s="347">
        <v>7.0000000000000007E-2</v>
      </c>
      <c r="L49" s="367"/>
      <c r="M49" s="352">
        <f>VLOOKUP(A49,MATERIALES!A6:D397,4,FALSE)</f>
        <v>420413.95266271051</v>
      </c>
      <c r="N49" s="227">
        <f>K49*M49</f>
        <v>29428.976686389738</v>
      </c>
    </row>
    <row r="50" spans="1:14">
      <c r="A50" s="108" t="s">
        <v>1363</v>
      </c>
      <c r="B50" s="43" t="str">
        <f>VLOOKUP(A50,MATERIALES!A6:D373,3,FALSE)</f>
        <v>Formaleta (gaviones, juntas de bordillos, juntas de cunetas, muros, concretos clase D,E, F y G)</v>
      </c>
      <c r="C50" s="371"/>
      <c r="D50" s="371"/>
      <c r="E50" s="371"/>
      <c r="F50" s="371"/>
      <c r="G50" s="371"/>
      <c r="H50" s="371"/>
      <c r="I50" s="371"/>
      <c r="J50" s="267" t="str">
        <f>VLOOKUP(A50,MATERIALES!A6:D642,2,FALSE)</f>
        <v>m2</v>
      </c>
      <c r="K50" s="347">
        <v>0.3</v>
      </c>
      <c r="L50" s="367"/>
      <c r="M50" s="352">
        <f>VLOOKUP(A50,MATERIALES!A6:D398,4,FALSE)</f>
        <v>5879.5421697829679</v>
      </c>
      <c r="N50" s="227">
        <f>K50*M50</f>
        <v>1763.8626509348903</v>
      </c>
    </row>
    <row r="51" spans="1:14">
      <c r="A51" s="108"/>
      <c r="B51" s="43"/>
      <c r="C51" s="371"/>
      <c r="D51" s="371"/>
      <c r="E51" s="371"/>
      <c r="F51" s="371"/>
      <c r="G51" s="371"/>
      <c r="H51" s="371"/>
      <c r="I51" s="371"/>
      <c r="J51" s="266"/>
      <c r="K51" s="347"/>
      <c r="L51" s="367"/>
      <c r="M51" s="352"/>
      <c r="N51" s="227"/>
    </row>
    <row r="52" spans="1:14" ht="15.75" thickBot="1">
      <c r="B52" s="43"/>
      <c r="C52" s="265"/>
      <c r="D52" s="265"/>
      <c r="E52" s="265"/>
      <c r="F52" s="265"/>
      <c r="G52" s="265"/>
      <c r="H52" s="265"/>
      <c r="I52" s="265"/>
      <c r="J52" s="381"/>
      <c r="K52" s="124"/>
      <c r="L52" s="280"/>
      <c r="M52" s="352"/>
      <c r="N52" s="227"/>
    </row>
    <row r="53" spans="1:14" ht="15.75" thickBot="1">
      <c r="B53" s="759" t="s">
        <v>2072</v>
      </c>
      <c r="C53" s="760"/>
      <c r="D53" s="760"/>
      <c r="E53" s="760"/>
      <c r="F53" s="760"/>
      <c r="G53" s="760"/>
      <c r="H53" s="760"/>
      <c r="I53" s="760"/>
      <c r="J53" s="760"/>
      <c r="K53" s="760"/>
      <c r="L53" s="760"/>
      <c r="M53" s="761"/>
      <c r="N53" s="344">
        <f>SUM(N48:N52)</f>
        <v>32051.133112742726</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1846</v>
      </c>
      <c r="B58" s="46" t="str">
        <f>VLOOKUP(A58,TRANSPORTE!A1:D117,3,FALSE)</f>
        <v>Transporte de concreto</v>
      </c>
      <c r="C58" s="272"/>
      <c r="D58" s="272"/>
      <c r="E58" s="272"/>
      <c r="F58" s="272"/>
      <c r="G58" s="272"/>
      <c r="H58" s="266" t="s">
        <v>648</v>
      </c>
      <c r="I58" s="363">
        <v>7.2000000000000008E-2</v>
      </c>
      <c r="J58" s="241">
        <v>1</v>
      </c>
      <c r="K58" s="234">
        <f>I58*J58</f>
        <v>7.2000000000000008E-2</v>
      </c>
      <c r="L58" s="763">
        <f>VLOOKUP(A58,TRANSPORTE!A1:D117,4,FALSE)</f>
        <v>1355.0479121462611</v>
      </c>
      <c r="M58" s="764"/>
      <c r="N58" s="242">
        <f>K58*L58</f>
        <v>97.563449674530816</v>
      </c>
    </row>
    <row r="59" spans="1:14">
      <c r="B59" s="46"/>
      <c r="C59" s="47"/>
      <c r="D59" s="47"/>
      <c r="E59" s="47"/>
      <c r="F59" s="47"/>
      <c r="G59" s="47"/>
      <c r="H59" s="266"/>
      <c r="I59" s="234"/>
      <c r="J59" s="241"/>
      <c r="K59" s="234"/>
      <c r="L59" s="763"/>
      <c r="M59" s="764"/>
      <c r="N59" s="242"/>
    </row>
    <row r="60" spans="1:14">
      <c r="B60" s="46"/>
      <c r="C60" s="47"/>
      <c r="D60" s="47"/>
      <c r="E60" s="47"/>
      <c r="F60" s="47"/>
      <c r="G60" s="47"/>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N58+N59+N60+N61+N62</f>
        <v>97.563449674530816</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788"/>
      <c r="N68" s="98" t="s">
        <v>2071</v>
      </c>
    </row>
    <row r="69" spans="1:15">
      <c r="A69" s="141" t="s">
        <v>710</v>
      </c>
      <c r="B69" s="49" t="str">
        <f>VLOOKUP(A69,'MANO DE OBRA'!A8:D68,3,FALSE)</f>
        <v>Obrero (4)</v>
      </c>
      <c r="C69" s="47"/>
      <c r="D69" s="47"/>
      <c r="E69" s="47"/>
      <c r="F69" s="47"/>
      <c r="G69" s="47"/>
      <c r="H69" s="47"/>
      <c r="I69" s="247">
        <f>K69/J69*100</f>
        <v>135330.79999999999</v>
      </c>
      <c r="J69" s="248">
        <v>185</v>
      </c>
      <c r="K69" s="249">
        <f>VLOOKUP(A69,'MANO DE OBRA'!A8:D99,4,FALSE)</f>
        <v>250361.97999999998</v>
      </c>
      <c r="L69" s="50"/>
      <c r="M69" s="380">
        <v>100</v>
      </c>
      <c r="N69" s="345">
        <f>K69/M69</f>
        <v>2503.6197999999999</v>
      </c>
      <c r="O69" s="106"/>
    </row>
    <row r="70" spans="1:15">
      <c r="A70" s="141" t="s">
        <v>728</v>
      </c>
      <c r="B70" s="49" t="str">
        <f>VLOOKUP(A70,'MANO DE OBRA'!A8:D69,3,FALSE)</f>
        <v>Oficial</v>
      </c>
      <c r="C70" s="47"/>
      <c r="D70" s="47"/>
      <c r="E70" s="47"/>
      <c r="F70" s="47"/>
      <c r="G70" s="47"/>
      <c r="H70" s="47"/>
      <c r="I70" s="247">
        <f>K70/J70*100</f>
        <v>57668.23979157189</v>
      </c>
      <c r="J70" s="248">
        <v>185</v>
      </c>
      <c r="K70" s="249">
        <f>VLOOKUP(A70,'MANO DE OBRA'!A8:D100,4,FALSE)</f>
        <v>106686.24361440798</v>
      </c>
      <c r="L70" s="50"/>
      <c r="M70" s="380">
        <v>100</v>
      </c>
      <c r="N70" s="345">
        <f>K70/M70</f>
        <v>1066.8624361440798</v>
      </c>
    </row>
    <row r="71" spans="1:15">
      <c r="B71" s="49"/>
      <c r="C71" s="47"/>
      <c r="D71" s="47"/>
      <c r="E71" s="47"/>
      <c r="F71" s="47"/>
      <c r="G71" s="47"/>
      <c r="H71" s="47"/>
      <c r="I71" s="247"/>
      <c r="J71" s="248"/>
      <c r="K71" s="249"/>
      <c r="L71" s="50"/>
      <c r="M71" s="378"/>
      <c r="N71" s="345"/>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ht="15.75" thickBot="1">
      <c r="B74" s="746"/>
      <c r="C74" s="747"/>
      <c r="D74" s="747"/>
      <c r="E74" s="747"/>
      <c r="F74" s="747"/>
      <c r="G74" s="747"/>
      <c r="H74" s="747"/>
      <c r="I74" s="124"/>
      <c r="J74" s="124"/>
      <c r="K74" s="124"/>
      <c r="L74" s="847"/>
      <c r="M74" s="847"/>
      <c r="N74" s="125"/>
    </row>
    <row r="75" spans="1:15" ht="15.75" thickBot="1">
      <c r="B75" s="765" t="s">
        <v>2072</v>
      </c>
      <c r="C75" s="766"/>
      <c r="D75" s="766"/>
      <c r="E75" s="766"/>
      <c r="F75" s="766"/>
      <c r="G75" s="766"/>
      <c r="H75" s="766"/>
      <c r="I75" s="766"/>
      <c r="J75" s="766"/>
      <c r="K75" s="766"/>
      <c r="L75" s="766"/>
      <c r="M75" s="767"/>
      <c r="N75" s="401">
        <f>SUM(N69:N74)</f>
        <v>3570.4822361440797</v>
      </c>
    </row>
    <row r="76" spans="1:15" ht="15.75" thickBot="1">
      <c r="B76" s="33"/>
      <c r="C76" s="34"/>
      <c r="D76" s="34"/>
      <c r="E76" s="34"/>
      <c r="F76" s="34"/>
      <c r="G76" s="34"/>
      <c r="H76" s="34"/>
      <c r="I76" s="34"/>
      <c r="J76" s="34"/>
      <c r="K76" s="34"/>
      <c r="L76" s="34"/>
      <c r="M76" s="34"/>
      <c r="N76" s="35"/>
    </row>
    <row r="77" spans="1:15" ht="15.75" thickBot="1">
      <c r="B77" s="759" t="s">
        <v>2085</v>
      </c>
      <c r="C77" s="760"/>
      <c r="D77" s="760"/>
      <c r="E77" s="760"/>
      <c r="F77" s="760"/>
      <c r="G77" s="760"/>
      <c r="H77" s="760"/>
      <c r="I77" s="760"/>
      <c r="J77" s="760"/>
      <c r="K77" s="760"/>
      <c r="L77" s="760"/>
      <c r="M77" s="761"/>
      <c r="N77" s="99">
        <f>N43+N53+N64+N75</f>
        <v>35897.702910368542</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750" t="s">
        <v>2110</v>
      </c>
      <c r="C81" s="751"/>
      <c r="D81" s="751"/>
      <c r="E81" s="751"/>
      <c r="F81" s="751"/>
      <c r="G81" s="751"/>
      <c r="H81" s="751"/>
      <c r="I81" s="269"/>
      <c r="J81" s="289"/>
      <c r="K81" s="257" t="s">
        <v>2087</v>
      </c>
      <c r="L81" s="789" t="s">
        <v>2088</v>
      </c>
      <c r="M81" s="790"/>
      <c r="N81" s="258"/>
    </row>
    <row r="82" spans="1:14">
      <c r="B82" s="791" t="s">
        <v>2111</v>
      </c>
      <c r="C82" s="792"/>
      <c r="D82" s="792"/>
      <c r="E82" s="792"/>
      <c r="F82" s="792"/>
      <c r="G82" s="792"/>
      <c r="H82" s="792"/>
      <c r="I82" s="87"/>
      <c r="J82" s="88"/>
      <c r="K82" s="259">
        <v>0.2</v>
      </c>
      <c r="L82" s="793">
        <f>N77*K82</f>
        <v>7179.5405820737087</v>
      </c>
      <c r="M82" s="794"/>
      <c r="N82" s="51"/>
    </row>
    <row r="83" spans="1:14">
      <c r="B83" s="89" t="s">
        <v>2090</v>
      </c>
      <c r="C83" s="90"/>
      <c r="D83" s="90"/>
      <c r="E83" s="90"/>
      <c r="F83" s="90"/>
      <c r="G83" s="90"/>
      <c r="H83" s="90"/>
      <c r="I83" s="87"/>
      <c r="J83" s="88"/>
      <c r="K83" s="259">
        <v>0.05</v>
      </c>
      <c r="L83" s="793">
        <f>N77*K83</f>
        <v>1794.8851455184272</v>
      </c>
      <c r="M83" s="794"/>
      <c r="N83" s="51"/>
    </row>
    <row r="84" spans="1:14" ht="15.75" thickBot="1">
      <c r="B84" s="91" t="s">
        <v>2091</v>
      </c>
      <c r="C84" s="92"/>
      <c r="D84" s="92"/>
      <c r="E84" s="92"/>
      <c r="F84" s="92"/>
      <c r="G84" s="92"/>
      <c r="H84" s="92"/>
      <c r="I84" s="93"/>
      <c r="J84" s="94"/>
      <c r="K84" s="260">
        <v>0.05</v>
      </c>
      <c r="L84" s="795">
        <f>N77*K84</f>
        <v>1794.8851455184272</v>
      </c>
      <c r="M84" s="796"/>
      <c r="N84" s="51"/>
    </row>
    <row r="85" spans="1:14" ht="15.75" thickBot="1">
      <c r="B85" s="759" t="s">
        <v>2072</v>
      </c>
      <c r="C85" s="760"/>
      <c r="D85" s="760"/>
      <c r="E85" s="760"/>
      <c r="F85" s="760"/>
      <c r="G85" s="760"/>
      <c r="H85" s="760"/>
      <c r="I85" s="760"/>
      <c r="J85" s="760"/>
      <c r="K85" s="760"/>
      <c r="L85" s="760"/>
      <c r="M85" s="761"/>
      <c r="N85" s="52">
        <f>L82+L83+L84</f>
        <v>10769.310873110562</v>
      </c>
    </row>
    <row r="86" spans="1:14" ht="15.75" thickBot="1">
      <c r="B86" s="33"/>
      <c r="C86" s="34"/>
      <c r="D86" s="34"/>
      <c r="E86" s="34"/>
      <c r="F86" s="34"/>
      <c r="G86" s="34"/>
      <c r="H86" s="34"/>
      <c r="I86" s="34"/>
      <c r="J86" s="34"/>
      <c r="K86" s="34"/>
      <c r="L86" s="34"/>
      <c r="M86" s="34"/>
      <c r="N86" s="35"/>
    </row>
    <row r="87" spans="1:14" ht="15.75" thickBot="1">
      <c r="A87" t="s">
        <v>2114</v>
      </c>
      <c r="B87" s="759" t="s">
        <v>2113</v>
      </c>
      <c r="C87" s="760"/>
      <c r="D87" s="760"/>
      <c r="E87" s="760"/>
      <c r="F87" s="760"/>
      <c r="G87" s="760"/>
      <c r="H87" s="760"/>
      <c r="I87" s="760"/>
      <c r="J87" s="760"/>
      <c r="K87" s="760"/>
      <c r="L87" s="760"/>
      <c r="M87" s="761"/>
      <c r="N87" s="166">
        <f>N77+N85</f>
        <v>46667.013783479102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3" t="s">
        <v>2097</v>
      </c>
      <c r="C97" s="204"/>
      <c r="D97" s="204"/>
      <c r="E97" s="204"/>
      <c r="F97" s="204"/>
      <c r="G97" s="204"/>
      <c r="H97" s="204"/>
      <c r="I97" s="204"/>
      <c r="J97" s="204"/>
      <c r="K97" s="204"/>
      <c r="L97" s="204"/>
      <c r="M97" s="204"/>
      <c r="N97" s="205"/>
    </row>
    <row r="98" spans="2:14">
      <c r="B98" s="206"/>
      <c r="C98" s="207"/>
      <c r="D98" s="207"/>
      <c r="E98" s="207"/>
      <c r="F98" s="207"/>
      <c r="G98" s="207"/>
      <c r="H98" s="207"/>
      <c r="I98" s="207"/>
      <c r="J98" s="207"/>
      <c r="K98" s="207"/>
      <c r="L98" s="207"/>
      <c r="M98" s="207"/>
      <c r="N98" s="208"/>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ht="15.75" thickBot="1">
      <c r="B101" s="209"/>
      <c r="C101" s="210"/>
      <c r="D101" s="210"/>
      <c r="E101" s="210"/>
      <c r="F101" s="210"/>
      <c r="G101" s="210"/>
      <c r="H101" s="210"/>
      <c r="I101" s="210"/>
      <c r="J101" s="210"/>
      <c r="K101" s="210"/>
      <c r="L101" s="210"/>
      <c r="M101" s="210"/>
      <c r="N101" s="211"/>
    </row>
    <row r="102" spans="2:14">
      <c r="B102" s="212"/>
      <c r="C102" s="213"/>
      <c r="D102" s="213"/>
      <c r="E102" s="213"/>
      <c r="F102" s="213"/>
      <c r="G102" s="213"/>
      <c r="H102" s="213"/>
      <c r="I102" s="213"/>
      <c r="J102" s="213"/>
      <c r="K102" s="213"/>
      <c r="L102" s="213"/>
      <c r="M102" s="213"/>
      <c r="N102" s="214"/>
    </row>
    <row r="103" spans="2:14">
      <c r="B103" s="198" t="s">
        <v>2098</v>
      </c>
      <c r="C103" s="31"/>
      <c r="D103" s="31"/>
      <c r="E103" s="31"/>
      <c r="F103" s="31"/>
      <c r="G103" s="31"/>
      <c r="H103" s="31"/>
      <c r="I103" s="31"/>
      <c r="J103" s="31"/>
      <c r="K103" s="31"/>
      <c r="L103" s="31"/>
      <c r="M103" s="31"/>
      <c r="N103" s="32"/>
    </row>
    <row r="104" spans="2:14" ht="15" customHeight="1">
      <c r="B104" s="797" t="s">
        <v>2099</v>
      </c>
      <c r="C104" s="798"/>
      <c r="D104" s="798"/>
      <c r="E104" s="798"/>
      <c r="F104" s="798"/>
      <c r="G104" s="798"/>
      <c r="H104" s="798"/>
      <c r="I104" s="798"/>
      <c r="J104" s="798"/>
      <c r="K104" s="798"/>
      <c r="L104" s="798"/>
      <c r="M104" s="798"/>
      <c r="N104" s="799"/>
    </row>
    <row r="105" spans="2:14" ht="15" customHeight="1">
      <c r="B105" s="797"/>
      <c r="C105" s="798"/>
      <c r="D105" s="798"/>
      <c r="E105" s="798"/>
      <c r="F105" s="798"/>
      <c r="G105" s="798"/>
      <c r="H105" s="798"/>
      <c r="I105" s="798"/>
      <c r="J105" s="798"/>
      <c r="K105" s="798"/>
      <c r="L105" s="798"/>
      <c r="M105" s="798"/>
      <c r="N105" s="799"/>
    </row>
    <row r="106" spans="2:14" ht="30" customHeight="1">
      <c r="B106" s="800" t="s">
        <v>2100</v>
      </c>
      <c r="C106" s="801"/>
      <c r="D106" s="801"/>
      <c r="E106" s="801"/>
      <c r="F106" s="801"/>
      <c r="G106" s="801"/>
      <c r="H106" s="801"/>
      <c r="I106" s="801"/>
      <c r="J106" s="801"/>
      <c r="K106" s="801"/>
      <c r="L106" s="801"/>
      <c r="M106" s="801"/>
      <c r="N106" s="802"/>
    </row>
    <row r="107" spans="2:14">
      <c r="B107" s="800"/>
      <c r="C107" s="801"/>
      <c r="D107" s="801"/>
      <c r="E107" s="801"/>
      <c r="F107" s="801"/>
      <c r="G107" s="801"/>
      <c r="H107" s="801"/>
      <c r="I107" s="801"/>
      <c r="J107" s="801"/>
      <c r="K107" s="801"/>
      <c r="L107" s="801"/>
      <c r="M107" s="801"/>
      <c r="N107" s="802"/>
    </row>
    <row r="108" spans="2:14">
      <c r="B108" s="286"/>
      <c r="C108" s="287"/>
      <c r="D108" s="287"/>
      <c r="E108" s="287"/>
      <c r="F108" s="287"/>
      <c r="G108" s="287"/>
      <c r="H108" s="287"/>
      <c r="I108" s="287"/>
      <c r="J108" s="287"/>
      <c r="K108" s="287"/>
      <c r="L108" s="287"/>
      <c r="M108" s="287"/>
      <c r="N108" s="288"/>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198"/>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736"/>
      <c r="K117" s="736"/>
      <c r="L117" s="736"/>
      <c r="M117" s="736"/>
      <c r="N117" s="737"/>
    </row>
    <row r="118" spans="2:14" ht="15.75" thickBot="1">
      <c r="B118" s="216" t="s">
        <v>2103</v>
      </c>
      <c r="C118" s="343"/>
      <c r="D118" s="343"/>
      <c r="E118" s="57"/>
      <c r="F118" s="57"/>
      <c r="G118" s="57"/>
      <c r="H118" s="57"/>
      <c r="I118" s="57"/>
      <c r="J118" s="738"/>
      <c r="K118" s="738"/>
      <c r="L118" s="738"/>
      <c r="M118" s="738"/>
      <c r="N118" s="73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ColWidth="11.42578125"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523</v>
      </c>
      <c r="C31" s="81" t="s">
        <v>2280</v>
      </c>
      <c r="D31" s="82"/>
      <c r="E31" s="82"/>
      <c r="F31" s="82"/>
      <c r="G31" s="82"/>
      <c r="H31" s="82"/>
      <c r="I31" s="82"/>
      <c r="J31" s="82"/>
      <c r="K31" s="394"/>
      <c r="L31" s="261" t="s">
        <v>32</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N75*M41</f>
        <v>98.152576204802656</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98.152576204802656</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1585</v>
      </c>
      <c r="B48" s="43" t="str">
        <f>VLOOKUP(A48,MATERIALES!A5:D373,3,FALSE)</f>
        <v>Mortero 1:3 Para Anillos</v>
      </c>
      <c r="C48" s="236"/>
      <c r="D48" s="236"/>
      <c r="E48" s="236"/>
      <c r="F48" s="236"/>
      <c r="G48" s="236"/>
      <c r="H48" s="236"/>
      <c r="I48" s="236"/>
      <c r="J48" s="266" t="str">
        <f>VLOOKUP(A48,MATERIALES!A4:D640,2,FALSE)</f>
        <v>m3</v>
      </c>
      <c r="K48" s="237">
        <v>2E-3</v>
      </c>
      <c r="L48" s="222"/>
      <c r="M48" s="352">
        <f>VLOOKUP(A48,MATERIALES!A5:D396,4,FALSE)</f>
        <v>429146.88770904805</v>
      </c>
      <c r="N48" s="227">
        <f>K48*M48</f>
        <v>858.29377541809617</v>
      </c>
    </row>
    <row r="49" spans="1:14">
      <c r="A49" s="108" t="s">
        <v>1198</v>
      </c>
      <c r="B49" s="43" t="str">
        <f>VLOOKUP(A49,MATERIALES!A6:D373,3,FALSE)</f>
        <v>Bordillo Prefabricado En Concreto Ref.A85 Ntc-4109, 0,20 X 0,35 X 0.80 M</v>
      </c>
      <c r="C49" s="371"/>
      <c r="D49" s="371"/>
      <c r="E49" s="371"/>
      <c r="F49" s="371"/>
      <c r="G49" s="371"/>
      <c r="H49" s="371"/>
      <c r="I49" s="371"/>
      <c r="J49" s="267" t="str">
        <f>VLOOKUP(A49,MATERIALES!A5:D641,2,FALSE)</f>
        <v>u</v>
      </c>
      <c r="K49" s="347">
        <v>1.25</v>
      </c>
      <c r="L49" s="367"/>
      <c r="M49" s="352">
        <f>VLOOKUP(A49,MATERIALES!A6:D397,4,FALSE)</f>
        <v>34245.937566463035</v>
      </c>
      <c r="N49" s="227">
        <f>K49*M49</f>
        <v>42807.42195807879</v>
      </c>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ht="15.75" thickBot="1">
      <c r="B52" s="43"/>
      <c r="C52" s="265"/>
      <c r="D52" s="265"/>
      <c r="E52" s="265"/>
      <c r="F52" s="265"/>
      <c r="G52" s="265"/>
      <c r="H52" s="265"/>
      <c r="I52" s="265"/>
      <c r="J52" s="381"/>
      <c r="K52" s="124"/>
      <c r="L52" s="280"/>
      <c r="M52" s="352"/>
      <c r="N52" s="227"/>
    </row>
    <row r="53" spans="1:14" ht="15.75" thickBot="1">
      <c r="B53" s="759" t="s">
        <v>2072</v>
      </c>
      <c r="C53" s="760"/>
      <c r="D53" s="760"/>
      <c r="E53" s="760"/>
      <c r="F53" s="760"/>
      <c r="G53" s="760"/>
      <c r="H53" s="760"/>
      <c r="I53" s="760"/>
      <c r="J53" s="760"/>
      <c r="K53" s="760"/>
      <c r="L53" s="760"/>
      <c r="M53" s="761"/>
      <c r="N53" s="344">
        <f>SUM(N48:N52)</f>
        <v>43665.715733496887</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1846</v>
      </c>
      <c r="B58" s="46" t="str">
        <f>VLOOKUP(A58,TRANSPORTE!A1:D117,3,FALSE)</f>
        <v>Transporte de concreto</v>
      </c>
      <c r="C58" s="272"/>
      <c r="D58" s="272"/>
      <c r="E58" s="272"/>
      <c r="F58" s="272"/>
      <c r="G58" s="272"/>
      <c r="H58" s="266" t="s">
        <v>648</v>
      </c>
      <c r="I58" s="363">
        <v>2E-3</v>
      </c>
      <c r="J58" s="241">
        <v>1</v>
      </c>
      <c r="K58" s="363">
        <f>I58*J58</f>
        <v>2E-3</v>
      </c>
      <c r="L58" s="763">
        <f>VLOOKUP(A58,TRANSPORTE!A1:D117,4,FALSE)</f>
        <v>1355.0479121462611</v>
      </c>
      <c r="M58" s="764"/>
      <c r="N58" s="242">
        <f>K58*L58</f>
        <v>2.7100958242925222</v>
      </c>
    </row>
    <row r="59" spans="1:14">
      <c r="B59" s="46"/>
      <c r="C59" s="47"/>
      <c r="D59" s="47"/>
      <c r="E59" s="47"/>
      <c r="F59" s="47"/>
      <c r="G59" s="47"/>
      <c r="H59" s="266"/>
      <c r="I59" s="234"/>
      <c r="J59" s="241"/>
      <c r="K59" s="234"/>
      <c r="L59" s="763"/>
      <c r="M59" s="764"/>
      <c r="N59" s="242"/>
    </row>
    <row r="60" spans="1:14">
      <c r="B60" s="46"/>
      <c r="C60" s="47"/>
      <c r="D60" s="47"/>
      <c r="E60" s="47"/>
      <c r="F60" s="47"/>
      <c r="G60" s="47"/>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N58+N59+N60+N61+N62</f>
        <v>2.7100958242925222</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788"/>
      <c r="N68" s="98" t="s">
        <v>2071</v>
      </c>
    </row>
    <row r="69" spans="1:15">
      <c r="A69" s="141" t="s">
        <v>708</v>
      </c>
      <c r="B69" s="49" t="str">
        <f>VLOOKUP(A69,'MANO DE OBRA'!A8:D68,3,FALSE)</f>
        <v>Obrero (3)</v>
      </c>
      <c r="C69" s="47"/>
      <c r="D69" s="47"/>
      <c r="E69" s="47"/>
      <c r="F69" s="47"/>
      <c r="G69" s="47"/>
      <c r="H69" s="47"/>
      <c r="I69" s="247">
        <f>K69/J69*100</f>
        <v>101498.09999999999</v>
      </c>
      <c r="J69" s="248">
        <v>185</v>
      </c>
      <c r="K69" s="249">
        <f>VLOOKUP(A69,'MANO DE OBRA'!A8:D99,4,FALSE)</f>
        <v>187771.48499999999</v>
      </c>
      <c r="L69" s="50"/>
      <c r="M69" s="380">
        <v>150</v>
      </c>
      <c r="N69" s="345">
        <f>K69/M69</f>
        <v>1251.8099</v>
      </c>
      <c r="O69" s="106"/>
    </row>
    <row r="70" spans="1:15">
      <c r="A70" s="141" t="s">
        <v>728</v>
      </c>
      <c r="B70" s="49" t="str">
        <f>VLOOKUP(A70,'MANO DE OBRA'!A8:D69,3,FALSE)</f>
        <v>Oficial</v>
      </c>
      <c r="C70" s="47"/>
      <c r="D70" s="47"/>
      <c r="E70" s="47"/>
      <c r="F70" s="47"/>
      <c r="G70" s="47"/>
      <c r="H70" s="47"/>
      <c r="I70" s="247">
        <f>K70/J70*100</f>
        <v>57668.23979157189</v>
      </c>
      <c r="J70" s="248">
        <v>185</v>
      </c>
      <c r="K70" s="249">
        <f>VLOOKUP(A70,'MANO DE OBRA'!A8:D100,4,FALSE)</f>
        <v>106686.24361440798</v>
      </c>
      <c r="L70" s="50"/>
      <c r="M70" s="380">
        <v>150</v>
      </c>
      <c r="N70" s="345">
        <f>K70/M70</f>
        <v>711.24162409605321</v>
      </c>
    </row>
    <row r="71" spans="1:15">
      <c r="B71" s="49"/>
      <c r="C71" s="47"/>
      <c r="D71" s="47"/>
      <c r="E71" s="47"/>
      <c r="F71" s="47"/>
      <c r="G71" s="47"/>
      <c r="H71" s="47"/>
      <c r="I71" s="247"/>
      <c r="J71" s="248"/>
      <c r="K71" s="249"/>
      <c r="L71" s="50"/>
      <c r="M71" s="378"/>
      <c r="N71" s="345"/>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ht="15.75" thickBot="1">
      <c r="B74" s="746"/>
      <c r="C74" s="747"/>
      <c r="D74" s="747"/>
      <c r="E74" s="747"/>
      <c r="F74" s="747"/>
      <c r="G74" s="747"/>
      <c r="H74" s="747"/>
      <c r="I74" s="124"/>
      <c r="J74" s="124"/>
      <c r="K74" s="124"/>
      <c r="L74" s="847"/>
      <c r="M74" s="847"/>
      <c r="N74" s="45"/>
    </row>
    <row r="75" spans="1:15" ht="15.75" thickBot="1">
      <c r="B75" s="765" t="s">
        <v>2072</v>
      </c>
      <c r="C75" s="766"/>
      <c r="D75" s="766"/>
      <c r="E75" s="766"/>
      <c r="F75" s="766"/>
      <c r="G75" s="766"/>
      <c r="H75" s="766"/>
      <c r="I75" s="766"/>
      <c r="J75" s="766"/>
      <c r="K75" s="766"/>
      <c r="L75" s="766"/>
      <c r="M75" s="767"/>
      <c r="N75" s="256">
        <f>SUM(N69:N74)</f>
        <v>1963.0515240960531</v>
      </c>
    </row>
    <row r="76" spans="1:15" ht="15.75" thickBot="1">
      <c r="B76" s="33"/>
      <c r="C76" s="34"/>
      <c r="D76" s="34"/>
      <c r="E76" s="34"/>
      <c r="F76" s="34"/>
      <c r="G76" s="34"/>
      <c r="H76" s="34"/>
      <c r="I76" s="34"/>
      <c r="J76" s="34"/>
      <c r="K76" s="34"/>
      <c r="L76" s="34"/>
      <c r="M76" s="34"/>
      <c r="N76" s="35"/>
    </row>
    <row r="77" spans="1:15" ht="15.75" thickBot="1">
      <c r="B77" s="759" t="s">
        <v>2085</v>
      </c>
      <c r="C77" s="760"/>
      <c r="D77" s="760"/>
      <c r="E77" s="760"/>
      <c r="F77" s="760"/>
      <c r="G77" s="760"/>
      <c r="H77" s="760"/>
      <c r="I77" s="760"/>
      <c r="J77" s="760"/>
      <c r="K77" s="760"/>
      <c r="L77" s="760"/>
      <c r="M77" s="761"/>
      <c r="N77" s="99">
        <f>N43+N53+N64+N75</f>
        <v>45729.629929622039</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750" t="s">
        <v>2110</v>
      </c>
      <c r="C81" s="751"/>
      <c r="D81" s="751"/>
      <c r="E81" s="751"/>
      <c r="F81" s="751"/>
      <c r="G81" s="751"/>
      <c r="H81" s="751"/>
      <c r="I81" s="269"/>
      <c r="J81" s="289"/>
      <c r="K81" s="257" t="s">
        <v>2087</v>
      </c>
      <c r="L81" s="789" t="s">
        <v>2088</v>
      </c>
      <c r="M81" s="790"/>
      <c r="N81" s="258"/>
    </row>
    <row r="82" spans="1:14">
      <c r="B82" s="791" t="s">
        <v>2111</v>
      </c>
      <c r="C82" s="792"/>
      <c r="D82" s="792"/>
      <c r="E82" s="792"/>
      <c r="F82" s="792"/>
      <c r="G82" s="792"/>
      <c r="H82" s="792"/>
      <c r="I82" s="87"/>
      <c r="J82" s="88"/>
      <c r="K82" s="259">
        <v>0.2</v>
      </c>
      <c r="L82" s="793">
        <f>N77*K82</f>
        <v>9145.9259859244085</v>
      </c>
      <c r="M82" s="794"/>
      <c r="N82" s="51"/>
    </row>
    <row r="83" spans="1:14">
      <c r="B83" s="89" t="s">
        <v>2090</v>
      </c>
      <c r="C83" s="90"/>
      <c r="D83" s="90"/>
      <c r="E83" s="90"/>
      <c r="F83" s="90"/>
      <c r="G83" s="90"/>
      <c r="H83" s="90"/>
      <c r="I83" s="87"/>
      <c r="J83" s="88"/>
      <c r="K83" s="259">
        <v>0.05</v>
      </c>
      <c r="L83" s="793">
        <f>N77*K83</f>
        <v>2286.4814964811021</v>
      </c>
      <c r="M83" s="794"/>
      <c r="N83" s="51"/>
    </row>
    <row r="84" spans="1:14" ht="15.75" thickBot="1">
      <c r="B84" s="91" t="s">
        <v>2091</v>
      </c>
      <c r="C84" s="92"/>
      <c r="D84" s="92"/>
      <c r="E84" s="92"/>
      <c r="F84" s="92"/>
      <c r="G84" s="92"/>
      <c r="H84" s="92"/>
      <c r="I84" s="93"/>
      <c r="J84" s="94"/>
      <c r="K84" s="260">
        <v>0.05</v>
      </c>
      <c r="L84" s="795">
        <f>N77*K84</f>
        <v>2286.4814964811021</v>
      </c>
      <c r="M84" s="796"/>
      <c r="N84" s="51"/>
    </row>
    <row r="85" spans="1:14" ht="15.75" thickBot="1">
      <c r="B85" s="759" t="s">
        <v>2072</v>
      </c>
      <c r="C85" s="760"/>
      <c r="D85" s="760"/>
      <c r="E85" s="760"/>
      <c r="F85" s="760"/>
      <c r="G85" s="760"/>
      <c r="H85" s="760"/>
      <c r="I85" s="760"/>
      <c r="J85" s="760"/>
      <c r="K85" s="760"/>
      <c r="L85" s="760"/>
      <c r="M85" s="761"/>
      <c r="N85" s="52">
        <f>L82+L83+L84</f>
        <v>13718.888978886611</v>
      </c>
    </row>
    <row r="86" spans="1:14" ht="15.75" thickBot="1">
      <c r="B86" s="33"/>
      <c r="C86" s="34"/>
      <c r="D86" s="34"/>
      <c r="E86" s="34"/>
      <c r="F86" s="34"/>
      <c r="G86" s="34"/>
      <c r="H86" s="34"/>
      <c r="I86" s="34"/>
      <c r="J86" s="34"/>
      <c r="K86" s="34"/>
      <c r="L86" s="34"/>
      <c r="M86" s="34"/>
      <c r="N86" s="35"/>
    </row>
    <row r="87" spans="1:14" ht="15.75" thickBot="1">
      <c r="A87" t="s">
        <v>2114</v>
      </c>
      <c r="B87" s="759" t="s">
        <v>2113</v>
      </c>
      <c r="C87" s="760"/>
      <c r="D87" s="760"/>
      <c r="E87" s="760"/>
      <c r="F87" s="760"/>
      <c r="G87" s="760"/>
      <c r="H87" s="760"/>
      <c r="I87" s="760"/>
      <c r="J87" s="760"/>
      <c r="K87" s="760"/>
      <c r="L87" s="760"/>
      <c r="M87" s="761"/>
      <c r="N87" s="166">
        <f>N77+N85</f>
        <v>59448.518908508646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3" t="s">
        <v>2097</v>
      </c>
      <c r="C97" s="204"/>
      <c r="D97" s="204"/>
      <c r="E97" s="204"/>
      <c r="F97" s="204"/>
      <c r="G97" s="204"/>
      <c r="H97" s="204"/>
      <c r="I97" s="204"/>
      <c r="J97" s="204"/>
      <c r="K97" s="204"/>
      <c r="L97" s="204"/>
      <c r="M97" s="204"/>
      <c r="N97" s="205"/>
    </row>
    <row r="98" spans="2:14">
      <c r="B98" s="206"/>
      <c r="C98" s="207"/>
      <c r="D98" s="207"/>
      <c r="E98" s="207"/>
      <c r="F98" s="207"/>
      <c r="G98" s="207"/>
      <c r="H98" s="207"/>
      <c r="I98" s="207"/>
      <c r="J98" s="207"/>
      <c r="K98" s="207"/>
      <c r="L98" s="207"/>
      <c r="M98" s="207"/>
      <c r="N98" s="208"/>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ht="15.75" thickBot="1">
      <c r="B101" s="209"/>
      <c r="C101" s="210"/>
      <c r="D101" s="210"/>
      <c r="E101" s="210"/>
      <c r="F101" s="210"/>
      <c r="G101" s="210"/>
      <c r="H101" s="210"/>
      <c r="I101" s="210"/>
      <c r="J101" s="210"/>
      <c r="K101" s="210"/>
      <c r="L101" s="210"/>
      <c r="M101" s="210"/>
      <c r="N101" s="211"/>
    </row>
    <row r="102" spans="2:14">
      <c r="B102" s="212"/>
      <c r="C102" s="213"/>
      <c r="D102" s="213"/>
      <c r="E102" s="213"/>
      <c r="F102" s="213"/>
      <c r="G102" s="213"/>
      <c r="H102" s="213"/>
      <c r="I102" s="213"/>
      <c r="J102" s="213"/>
      <c r="K102" s="213"/>
      <c r="L102" s="213"/>
      <c r="M102" s="213"/>
      <c r="N102" s="214"/>
    </row>
    <row r="103" spans="2:14">
      <c r="B103" s="198" t="s">
        <v>2098</v>
      </c>
      <c r="C103" s="31"/>
      <c r="D103" s="31"/>
      <c r="E103" s="31"/>
      <c r="F103" s="31"/>
      <c r="G103" s="31"/>
      <c r="H103" s="31"/>
      <c r="I103" s="31"/>
      <c r="J103" s="31"/>
      <c r="K103" s="31"/>
      <c r="L103" s="31"/>
      <c r="M103" s="31"/>
      <c r="N103" s="32"/>
    </row>
    <row r="104" spans="2:14" ht="15" customHeight="1">
      <c r="B104" s="797" t="s">
        <v>2099</v>
      </c>
      <c r="C104" s="798"/>
      <c r="D104" s="798"/>
      <c r="E104" s="798"/>
      <c r="F104" s="798"/>
      <c r="G104" s="798"/>
      <c r="H104" s="798"/>
      <c r="I104" s="798"/>
      <c r="J104" s="798"/>
      <c r="K104" s="798"/>
      <c r="L104" s="798"/>
      <c r="M104" s="798"/>
      <c r="N104" s="799"/>
    </row>
    <row r="105" spans="2:14" ht="15" customHeight="1">
      <c r="B105" s="797"/>
      <c r="C105" s="798"/>
      <c r="D105" s="798"/>
      <c r="E105" s="798"/>
      <c r="F105" s="798"/>
      <c r="G105" s="798"/>
      <c r="H105" s="798"/>
      <c r="I105" s="798"/>
      <c r="J105" s="798"/>
      <c r="K105" s="798"/>
      <c r="L105" s="798"/>
      <c r="M105" s="798"/>
      <c r="N105" s="799"/>
    </row>
    <row r="106" spans="2:14" ht="30" customHeight="1">
      <c r="B106" s="800" t="s">
        <v>2100</v>
      </c>
      <c r="C106" s="801"/>
      <c r="D106" s="801"/>
      <c r="E106" s="801"/>
      <c r="F106" s="801"/>
      <c r="G106" s="801"/>
      <c r="H106" s="801"/>
      <c r="I106" s="801"/>
      <c r="J106" s="801"/>
      <c r="K106" s="801"/>
      <c r="L106" s="801"/>
      <c r="M106" s="801"/>
      <c r="N106" s="802"/>
    </row>
    <row r="107" spans="2:14">
      <c r="B107" s="800"/>
      <c r="C107" s="801"/>
      <c r="D107" s="801"/>
      <c r="E107" s="801"/>
      <c r="F107" s="801"/>
      <c r="G107" s="801"/>
      <c r="H107" s="801"/>
      <c r="I107" s="801"/>
      <c r="J107" s="801"/>
      <c r="K107" s="801"/>
      <c r="L107" s="801"/>
      <c r="M107" s="801"/>
      <c r="N107" s="802"/>
    </row>
    <row r="108" spans="2:14">
      <c r="B108" s="286"/>
      <c r="C108" s="287"/>
      <c r="D108" s="287"/>
      <c r="E108" s="287"/>
      <c r="F108" s="287"/>
      <c r="G108" s="287"/>
      <c r="H108" s="287"/>
      <c r="I108" s="287"/>
      <c r="J108" s="287"/>
      <c r="K108" s="287"/>
      <c r="L108" s="287"/>
      <c r="M108" s="287"/>
      <c r="N108" s="288"/>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198"/>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736"/>
      <c r="K117" s="736"/>
      <c r="L117" s="736"/>
      <c r="M117" s="736"/>
      <c r="N117" s="737"/>
    </row>
    <row r="118" spans="2:14" ht="15.75" thickBot="1">
      <c r="B118" s="216" t="s">
        <v>2103</v>
      </c>
      <c r="C118" s="343"/>
      <c r="D118" s="343"/>
      <c r="E118" s="57"/>
      <c r="F118" s="57"/>
      <c r="G118" s="57"/>
      <c r="H118" s="57"/>
      <c r="I118" s="57"/>
      <c r="J118" s="738"/>
      <c r="K118" s="738"/>
      <c r="L118" s="738"/>
      <c r="M118" s="738"/>
      <c r="N118" s="73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ColWidth="11.42578125"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525</v>
      </c>
      <c r="C31" s="81" t="s">
        <v>2281</v>
      </c>
      <c r="D31" s="82"/>
      <c r="E31" s="82"/>
      <c r="F31" s="82"/>
      <c r="G31" s="82"/>
      <c r="H31" s="82"/>
      <c r="I31" s="82"/>
      <c r="J31" s="82"/>
      <c r="K31" s="394"/>
      <c r="L31" s="261" t="s">
        <v>27</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N75*M41</f>
        <v>26.079372916666667</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26.079372916666667</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1421</v>
      </c>
      <c r="B48" s="43" t="str">
        <f>VLOOKUP(A48,MATERIALES!A5:D373,3,FALSE)</f>
        <v>Geotextil Nt-2500 O Similar (Proveedores, Pavco, Geomatrix, Tensar, Omnes U Otros)</v>
      </c>
      <c r="C48" s="236"/>
      <c r="D48" s="236"/>
      <c r="E48" s="236"/>
      <c r="F48" s="236"/>
      <c r="G48" s="236"/>
      <c r="H48" s="236"/>
      <c r="I48" s="223"/>
      <c r="J48" s="200" t="str">
        <f>VLOOKUP(A48,MATERIALES!A4:D640,2,FALSE)</f>
        <v>m2</v>
      </c>
      <c r="K48" s="237">
        <v>1.1000000000000001</v>
      </c>
      <c r="L48" s="222"/>
      <c r="M48" s="352">
        <f>VLOOKUP(A48,MATERIALES!A5:D396,4,FALSE)</f>
        <v>6527.1407293433986</v>
      </c>
      <c r="N48" s="227">
        <f>K48*M48</f>
        <v>7179.8548022777386</v>
      </c>
    </row>
    <row r="49" spans="1:14">
      <c r="A49" s="108"/>
      <c r="B49" s="43"/>
      <c r="C49" s="371"/>
      <c r="D49" s="371"/>
      <c r="E49" s="371"/>
      <c r="F49" s="371"/>
      <c r="G49" s="371"/>
      <c r="H49" s="371"/>
      <c r="I49" s="371"/>
      <c r="J49" s="266"/>
      <c r="K49" s="347"/>
      <c r="L49" s="367"/>
      <c r="M49" s="352"/>
      <c r="N49" s="227"/>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ht="15.75" thickBot="1">
      <c r="B52" s="43"/>
      <c r="C52" s="265"/>
      <c r="D52" s="265"/>
      <c r="E52" s="265"/>
      <c r="F52" s="265"/>
      <c r="G52" s="265"/>
      <c r="H52" s="265"/>
      <c r="I52" s="265"/>
      <c r="J52" s="381"/>
      <c r="K52" s="124"/>
      <c r="L52" s="280"/>
      <c r="M52" s="352"/>
      <c r="N52" s="227"/>
    </row>
    <row r="53" spans="1:14" ht="15.75" thickBot="1">
      <c r="B53" s="759" t="s">
        <v>2072</v>
      </c>
      <c r="C53" s="760"/>
      <c r="D53" s="760"/>
      <c r="E53" s="760"/>
      <c r="F53" s="760"/>
      <c r="G53" s="760"/>
      <c r="H53" s="760"/>
      <c r="I53" s="760"/>
      <c r="J53" s="760"/>
      <c r="K53" s="760"/>
      <c r="L53" s="760"/>
      <c r="M53" s="761"/>
      <c r="N53" s="344">
        <f>SUM(N48:N52)</f>
        <v>7179.8548022777386</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B58" s="46"/>
      <c r="C58" s="272"/>
      <c r="D58" s="272"/>
      <c r="E58" s="272"/>
      <c r="F58" s="272"/>
      <c r="G58" s="272"/>
      <c r="H58" s="266"/>
      <c r="I58" s="234"/>
      <c r="J58" s="241"/>
      <c r="K58" s="234"/>
      <c r="L58" s="763"/>
      <c r="M58" s="764"/>
      <c r="N58" s="242"/>
    </row>
    <row r="59" spans="1:14">
      <c r="B59" s="46"/>
      <c r="C59" s="47"/>
      <c r="D59" s="47"/>
      <c r="E59" s="47"/>
      <c r="F59" s="47"/>
      <c r="G59" s="47"/>
      <c r="H59" s="266"/>
      <c r="I59" s="234"/>
      <c r="J59" s="241"/>
      <c r="K59" s="234"/>
      <c r="L59" s="763"/>
      <c r="M59" s="764"/>
      <c r="N59" s="242"/>
    </row>
    <row r="60" spans="1:14">
      <c r="B60" s="46"/>
      <c r="C60" s="47"/>
      <c r="D60" s="47"/>
      <c r="E60" s="47"/>
      <c r="F60" s="47"/>
      <c r="G60" s="47"/>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901"/>
      <c r="N68" s="98" t="s">
        <v>2071</v>
      </c>
    </row>
    <row r="69" spans="1:15">
      <c r="A69" s="141" t="s">
        <v>706</v>
      </c>
      <c r="B69" s="49" t="str">
        <f>VLOOKUP(A69,'MANO DE OBRA'!A8:D68,3,FALSE)</f>
        <v>Obrero (2)</v>
      </c>
      <c r="C69" s="47"/>
      <c r="D69" s="47"/>
      <c r="E69" s="47"/>
      <c r="F69" s="47"/>
      <c r="G69" s="47"/>
      <c r="H69" s="47"/>
      <c r="I69" s="247">
        <f>K69/J69*100</f>
        <v>67665.399999999994</v>
      </c>
      <c r="J69" s="248">
        <v>185</v>
      </c>
      <c r="K69" s="249">
        <f>VLOOKUP(A69,'MANO DE OBRA'!A8:D99,4,FALSE)</f>
        <v>125180.98999999999</v>
      </c>
      <c r="L69" s="50"/>
      <c r="M69" s="380">
        <v>240</v>
      </c>
      <c r="N69" s="345">
        <f>K69/M69</f>
        <v>521.5874583333333</v>
      </c>
      <c r="O69" s="106"/>
    </row>
    <row r="70" spans="1:15">
      <c r="A70" s="141"/>
      <c r="B70" s="49"/>
      <c r="C70" s="47"/>
      <c r="D70" s="47"/>
      <c r="E70" s="47"/>
      <c r="F70" s="47"/>
      <c r="G70" s="47"/>
      <c r="H70" s="47"/>
      <c r="I70" s="247"/>
      <c r="J70" s="248"/>
      <c r="K70" s="249"/>
      <c r="L70" s="50"/>
      <c r="M70" s="380"/>
      <c r="N70" s="345"/>
    </row>
    <row r="71" spans="1:15">
      <c r="B71" s="49"/>
      <c r="C71" s="47"/>
      <c r="D71" s="47"/>
      <c r="E71" s="47"/>
      <c r="F71" s="47"/>
      <c r="G71" s="47"/>
      <c r="H71" s="47"/>
      <c r="I71" s="247"/>
      <c r="J71" s="248"/>
      <c r="K71" s="249"/>
      <c r="L71" s="50"/>
      <c r="M71" s="378"/>
      <c r="N71" s="345"/>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ht="15.75" thickBot="1">
      <c r="B74" s="746"/>
      <c r="C74" s="747"/>
      <c r="D74" s="747"/>
      <c r="E74" s="747"/>
      <c r="F74" s="747"/>
      <c r="G74" s="747"/>
      <c r="H74" s="747"/>
      <c r="I74" s="124"/>
      <c r="J74" s="124"/>
      <c r="K74" s="124"/>
      <c r="L74" s="847"/>
      <c r="M74" s="847"/>
      <c r="N74" s="45"/>
    </row>
    <row r="75" spans="1:15" ht="15.75" thickBot="1">
      <c r="B75" s="765" t="s">
        <v>2072</v>
      </c>
      <c r="C75" s="766"/>
      <c r="D75" s="766"/>
      <c r="E75" s="766"/>
      <c r="F75" s="766"/>
      <c r="G75" s="766"/>
      <c r="H75" s="766"/>
      <c r="I75" s="766"/>
      <c r="J75" s="766"/>
      <c r="K75" s="766"/>
      <c r="L75" s="766"/>
      <c r="M75" s="767"/>
      <c r="N75" s="256">
        <f>SUM(N69:N74)</f>
        <v>521.5874583333333</v>
      </c>
    </row>
    <row r="76" spans="1:15" ht="15.75" thickBot="1">
      <c r="B76" s="33"/>
      <c r="C76" s="34"/>
      <c r="D76" s="34"/>
      <c r="E76" s="34"/>
      <c r="F76" s="34"/>
      <c r="G76" s="34"/>
      <c r="H76" s="34"/>
      <c r="I76" s="34"/>
      <c r="J76" s="34"/>
      <c r="K76" s="34"/>
      <c r="L76" s="34"/>
      <c r="M76" s="34"/>
      <c r="N76" s="35"/>
    </row>
    <row r="77" spans="1:15" ht="15.75" thickBot="1">
      <c r="B77" s="759" t="s">
        <v>2085</v>
      </c>
      <c r="C77" s="760"/>
      <c r="D77" s="760"/>
      <c r="E77" s="760"/>
      <c r="F77" s="760"/>
      <c r="G77" s="760"/>
      <c r="H77" s="760"/>
      <c r="I77" s="760"/>
      <c r="J77" s="760"/>
      <c r="K77" s="760"/>
      <c r="L77" s="760"/>
      <c r="M77" s="761"/>
      <c r="N77" s="99">
        <f>N43+N53+N64+N75</f>
        <v>7727.5216335277382</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750" t="s">
        <v>2110</v>
      </c>
      <c r="C81" s="751"/>
      <c r="D81" s="751"/>
      <c r="E81" s="751"/>
      <c r="F81" s="751"/>
      <c r="G81" s="751"/>
      <c r="H81" s="751"/>
      <c r="I81" s="269"/>
      <c r="J81" s="289"/>
      <c r="K81" s="257" t="s">
        <v>2087</v>
      </c>
      <c r="L81" s="789" t="s">
        <v>2088</v>
      </c>
      <c r="M81" s="790"/>
      <c r="N81" s="258"/>
    </row>
    <row r="82" spans="1:14">
      <c r="B82" s="791" t="s">
        <v>2111</v>
      </c>
      <c r="C82" s="792"/>
      <c r="D82" s="792"/>
      <c r="E82" s="792"/>
      <c r="F82" s="792"/>
      <c r="G82" s="792"/>
      <c r="H82" s="792"/>
      <c r="I82" s="87"/>
      <c r="J82" s="88"/>
      <c r="K82" s="259">
        <v>0.2</v>
      </c>
      <c r="L82" s="793">
        <f>N77*K82</f>
        <v>1545.5043267055478</v>
      </c>
      <c r="M82" s="794"/>
      <c r="N82" s="51"/>
    </row>
    <row r="83" spans="1:14">
      <c r="B83" s="89" t="s">
        <v>2090</v>
      </c>
      <c r="C83" s="90"/>
      <c r="D83" s="90"/>
      <c r="E83" s="90"/>
      <c r="F83" s="90"/>
      <c r="G83" s="90"/>
      <c r="H83" s="90"/>
      <c r="I83" s="87"/>
      <c r="J83" s="88"/>
      <c r="K83" s="259">
        <v>0.05</v>
      </c>
      <c r="L83" s="793">
        <f>N77*K83</f>
        <v>386.37608167638695</v>
      </c>
      <c r="M83" s="794"/>
      <c r="N83" s="51"/>
    </row>
    <row r="84" spans="1:14" ht="15.75" thickBot="1">
      <c r="B84" s="91" t="s">
        <v>2091</v>
      </c>
      <c r="C84" s="92"/>
      <c r="D84" s="92"/>
      <c r="E84" s="92"/>
      <c r="F84" s="92"/>
      <c r="G84" s="92"/>
      <c r="H84" s="92"/>
      <c r="I84" s="93"/>
      <c r="J84" s="94"/>
      <c r="K84" s="260">
        <v>0.05</v>
      </c>
      <c r="L84" s="795">
        <f>N77*K84</f>
        <v>386.37608167638695</v>
      </c>
      <c r="M84" s="796"/>
      <c r="N84" s="51"/>
    </row>
    <row r="85" spans="1:14" ht="15.75" thickBot="1">
      <c r="B85" s="759" t="s">
        <v>2072</v>
      </c>
      <c r="C85" s="760"/>
      <c r="D85" s="760"/>
      <c r="E85" s="760"/>
      <c r="F85" s="760"/>
      <c r="G85" s="760"/>
      <c r="H85" s="760"/>
      <c r="I85" s="760"/>
      <c r="J85" s="760"/>
      <c r="K85" s="760"/>
      <c r="L85" s="760"/>
      <c r="M85" s="761"/>
      <c r="N85" s="52">
        <f>L82+L83+L84</f>
        <v>2318.2564900583216</v>
      </c>
    </row>
    <row r="86" spans="1:14" ht="15.75" thickBot="1">
      <c r="B86" s="33"/>
      <c r="C86" s="34"/>
      <c r="D86" s="34"/>
      <c r="E86" s="34"/>
      <c r="F86" s="34"/>
      <c r="G86" s="34"/>
      <c r="H86" s="34"/>
      <c r="I86" s="34"/>
      <c r="J86" s="34"/>
      <c r="K86" s="34"/>
      <c r="L86" s="34"/>
      <c r="M86" s="34"/>
      <c r="N86" s="35"/>
    </row>
    <row r="87" spans="1:14" ht="15.75" thickBot="1">
      <c r="A87" t="s">
        <v>2114</v>
      </c>
      <c r="B87" s="759" t="s">
        <v>2113</v>
      </c>
      <c r="C87" s="760"/>
      <c r="D87" s="760"/>
      <c r="E87" s="760"/>
      <c r="F87" s="760"/>
      <c r="G87" s="760"/>
      <c r="H87" s="760"/>
      <c r="I87" s="760"/>
      <c r="J87" s="760"/>
      <c r="K87" s="760"/>
      <c r="L87" s="760"/>
      <c r="M87" s="761"/>
      <c r="N87" s="166">
        <f>N77+N85</f>
        <v>10045.77812358606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3" t="s">
        <v>2097</v>
      </c>
      <c r="C97" s="204"/>
      <c r="D97" s="204"/>
      <c r="E97" s="204"/>
      <c r="F97" s="204"/>
      <c r="G97" s="204"/>
      <c r="H97" s="204"/>
      <c r="I97" s="204"/>
      <c r="J97" s="204"/>
      <c r="K97" s="204"/>
      <c r="L97" s="204"/>
      <c r="M97" s="204"/>
      <c r="N97" s="205"/>
    </row>
    <row r="98" spans="2:14">
      <c r="B98" s="206"/>
      <c r="C98" s="207"/>
      <c r="D98" s="207"/>
      <c r="E98" s="207"/>
      <c r="F98" s="207"/>
      <c r="G98" s="207"/>
      <c r="H98" s="207"/>
      <c r="I98" s="207"/>
      <c r="J98" s="207"/>
      <c r="K98" s="207"/>
      <c r="L98" s="207"/>
      <c r="M98" s="207"/>
      <c r="N98" s="208"/>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ht="15.75" thickBot="1">
      <c r="B101" s="209"/>
      <c r="C101" s="210"/>
      <c r="D101" s="210"/>
      <c r="E101" s="210"/>
      <c r="F101" s="210"/>
      <c r="G101" s="210"/>
      <c r="H101" s="210"/>
      <c r="I101" s="210"/>
      <c r="J101" s="210"/>
      <c r="K101" s="210"/>
      <c r="L101" s="210"/>
      <c r="M101" s="210"/>
      <c r="N101" s="211"/>
    </row>
    <row r="102" spans="2:14">
      <c r="B102" s="212"/>
      <c r="C102" s="213"/>
      <c r="D102" s="213"/>
      <c r="E102" s="213"/>
      <c r="F102" s="213"/>
      <c r="G102" s="213"/>
      <c r="H102" s="213"/>
      <c r="I102" s="213"/>
      <c r="J102" s="213"/>
      <c r="K102" s="213"/>
      <c r="L102" s="213"/>
      <c r="M102" s="213"/>
      <c r="N102" s="214"/>
    </row>
    <row r="103" spans="2:14">
      <c r="B103" s="198" t="s">
        <v>2098</v>
      </c>
      <c r="C103" s="31"/>
      <c r="D103" s="31"/>
      <c r="E103" s="31"/>
      <c r="F103" s="31"/>
      <c r="G103" s="31"/>
      <c r="H103" s="31"/>
      <c r="I103" s="31"/>
      <c r="J103" s="31"/>
      <c r="K103" s="31"/>
      <c r="L103" s="31"/>
      <c r="M103" s="31"/>
      <c r="N103" s="32"/>
    </row>
    <row r="104" spans="2:14" ht="15" customHeight="1">
      <c r="B104" s="797" t="s">
        <v>2099</v>
      </c>
      <c r="C104" s="798"/>
      <c r="D104" s="798"/>
      <c r="E104" s="798"/>
      <c r="F104" s="798"/>
      <c r="G104" s="798"/>
      <c r="H104" s="798"/>
      <c r="I104" s="798"/>
      <c r="J104" s="798"/>
      <c r="K104" s="798"/>
      <c r="L104" s="798"/>
      <c r="M104" s="798"/>
      <c r="N104" s="799"/>
    </row>
    <row r="105" spans="2:14" ht="15" customHeight="1">
      <c r="B105" s="797"/>
      <c r="C105" s="798"/>
      <c r="D105" s="798"/>
      <c r="E105" s="798"/>
      <c r="F105" s="798"/>
      <c r="G105" s="798"/>
      <c r="H105" s="798"/>
      <c r="I105" s="798"/>
      <c r="J105" s="798"/>
      <c r="K105" s="798"/>
      <c r="L105" s="798"/>
      <c r="M105" s="798"/>
      <c r="N105" s="799"/>
    </row>
    <row r="106" spans="2:14" ht="30" customHeight="1">
      <c r="B106" s="800" t="s">
        <v>2100</v>
      </c>
      <c r="C106" s="801"/>
      <c r="D106" s="801"/>
      <c r="E106" s="801"/>
      <c r="F106" s="801"/>
      <c r="G106" s="801"/>
      <c r="H106" s="801"/>
      <c r="I106" s="801"/>
      <c r="J106" s="801"/>
      <c r="K106" s="801"/>
      <c r="L106" s="801"/>
      <c r="M106" s="801"/>
      <c r="N106" s="802"/>
    </row>
    <row r="107" spans="2:14">
      <c r="B107" s="800"/>
      <c r="C107" s="801"/>
      <c r="D107" s="801"/>
      <c r="E107" s="801"/>
      <c r="F107" s="801"/>
      <c r="G107" s="801"/>
      <c r="H107" s="801"/>
      <c r="I107" s="801"/>
      <c r="J107" s="801"/>
      <c r="K107" s="801"/>
      <c r="L107" s="801"/>
      <c r="M107" s="801"/>
      <c r="N107" s="802"/>
    </row>
    <row r="108" spans="2:14">
      <c r="B108" s="286"/>
      <c r="C108" s="287"/>
      <c r="D108" s="287"/>
      <c r="E108" s="287"/>
      <c r="F108" s="287"/>
      <c r="G108" s="287"/>
      <c r="H108" s="287"/>
      <c r="I108" s="287"/>
      <c r="J108" s="287"/>
      <c r="K108" s="287"/>
      <c r="L108" s="287"/>
      <c r="M108" s="287"/>
      <c r="N108" s="288"/>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198"/>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736"/>
      <c r="K117" s="736"/>
      <c r="L117" s="736"/>
      <c r="M117" s="736"/>
      <c r="N117" s="737"/>
    </row>
    <row r="118" spans="2:14" ht="15.75" thickBot="1">
      <c r="B118" s="216" t="s">
        <v>2103</v>
      </c>
      <c r="C118" s="343"/>
      <c r="D118" s="343"/>
      <c r="E118" s="57"/>
      <c r="F118" s="57"/>
      <c r="G118" s="57"/>
      <c r="H118" s="57"/>
      <c r="I118" s="57"/>
      <c r="J118" s="738"/>
      <c r="K118" s="738"/>
      <c r="L118" s="738"/>
      <c r="M118" s="738"/>
      <c r="N118" s="73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ColWidth="11.42578125"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527</v>
      </c>
      <c r="C31" s="81" t="s">
        <v>2282</v>
      </c>
      <c r="D31" s="82"/>
      <c r="E31" s="82"/>
      <c r="F31" s="82"/>
      <c r="G31" s="82"/>
      <c r="H31" s="82"/>
      <c r="I31" s="82"/>
      <c r="J31" s="82"/>
      <c r="K31" s="394"/>
      <c r="L31" s="261" t="s">
        <v>27</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N75*M41</f>
        <v>26.079372916666667</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26.079372916666667</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1427</v>
      </c>
      <c r="B48" s="43" t="str">
        <f>VLOOKUP(A48,MATERIALES!A5:D373,3,FALSE)</f>
        <v>Geotextil T-2400 O Similar (Proveedores Lafayet, Pavco, Geomatrix, Tensar, Omnes U Otros)</v>
      </c>
      <c r="C48" s="236"/>
      <c r="D48" s="236"/>
      <c r="E48" s="236"/>
      <c r="F48" s="236"/>
      <c r="G48" s="236"/>
      <c r="H48" s="236"/>
      <c r="I48" s="223"/>
      <c r="J48" s="200" t="str">
        <f>VLOOKUP(A48,MATERIALES!A4:D640,2,FALSE)</f>
        <v>m2</v>
      </c>
      <c r="K48" s="237">
        <v>1.1000000000000001</v>
      </c>
      <c r="L48" s="222"/>
      <c r="M48" s="352">
        <f>VLOOKUP(A48,MATERIALES!A5:D396,4,FALSE)</f>
        <v>7654.7270262715392</v>
      </c>
      <c r="N48" s="227">
        <f>K48*M48</f>
        <v>8420.1997288986931</v>
      </c>
    </row>
    <row r="49" spans="1:14">
      <c r="A49" s="108"/>
      <c r="B49" s="43"/>
      <c r="C49" s="371"/>
      <c r="D49" s="371"/>
      <c r="E49" s="371"/>
      <c r="F49" s="371"/>
      <c r="G49" s="371"/>
      <c r="H49" s="371"/>
      <c r="I49" s="371"/>
      <c r="J49" s="266"/>
      <c r="K49" s="347"/>
      <c r="L49" s="367"/>
      <c r="M49" s="352"/>
      <c r="N49" s="227"/>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ht="15.75" thickBot="1">
      <c r="B52" s="43"/>
      <c r="C52" s="265"/>
      <c r="D52" s="265"/>
      <c r="E52" s="265"/>
      <c r="F52" s="265"/>
      <c r="G52" s="265"/>
      <c r="H52" s="265"/>
      <c r="I52" s="265"/>
      <c r="J52" s="381"/>
      <c r="K52" s="124"/>
      <c r="L52" s="280"/>
      <c r="M52" s="352"/>
      <c r="N52" s="227"/>
    </row>
    <row r="53" spans="1:14" ht="15.75" thickBot="1">
      <c r="B53" s="759" t="s">
        <v>2072</v>
      </c>
      <c r="C53" s="760"/>
      <c r="D53" s="760"/>
      <c r="E53" s="760"/>
      <c r="F53" s="760"/>
      <c r="G53" s="760"/>
      <c r="H53" s="760"/>
      <c r="I53" s="760"/>
      <c r="J53" s="760"/>
      <c r="K53" s="760"/>
      <c r="L53" s="760"/>
      <c r="M53" s="761"/>
      <c r="N53" s="344">
        <f>SUM(N48:N52)</f>
        <v>8420.1997288986931</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B58" s="46"/>
      <c r="C58" s="272"/>
      <c r="D58" s="272"/>
      <c r="E58" s="272"/>
      <c r="F58" s="272"/>
      <c r="G58" s="272"/>
      <c r="H58" s="266"/>
      <c r="I58" s="234"/>
      <c r="J58" s="241"/>
      <c r="K58" s="234"/>
      <c r="L58" s="763"/>
      <c r="M58" s="764"/>
      <c r="N58" s="242"/>
    </row>
    <row r="59" spans="1:14">
      <c r="B59" s="46"/>
      <c r="C59" s="47"/>
      <c r="D59" s="47"/>
      <c r="E59" s="47"/>
      <c r="F59" s="47"/>
      <c r="G59" s="47"/>
      <c r="H59" s="266"/>
      <c r="I59" s="234"/>
      <c r="J59" s="241"/>
      <c r="K59" s="234"/>
      <c r="L59" s="763"/>
      <c r="M59" s="764"/>
      <c r="N59" s="242"/>
    </row>
    <row r="60" spans="1:14">
      <c r="B60" s="46"/>
      <c r="C60" s="47"/>
      <c r="D60" s="47"/>
      <c r="E60" s="47"/>
      <c r="F60" s="47"/>
      <c r="G60" s="47"/>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901"/>
      <c r="N68" s="98" t="s">
        <v>2071</v>
      </c>
    </row>
    <row r="69" spans="1:15">
      <c r="A69" s="141" t="s">
        <v>706</v>
      </c>
      <c r="B69" s="49" t="str">
        <f>VLOOKUP(A69,'MANO DE OBRA'!A8:D68,3,FALSE)</f>
        <v>Obrero (2)</v>
      </c>
      <c r="C69" s="47"/>
      <c r="D69" s="47"/>
      <c r="E69" s="47"/>
      <c r="F69" s="47"/>
      <c r="G69" s="47"/>
      <c r="H69" s="47"/>
      <c r="I69" s="247">
        <f>K69/J69*100</f>
        <v>67665.399999999994</v>
      </c>
      <c r="J69" s="248">
        <v>185</v>
      </c>
      <c r="K69" s="249">
        <f>VLOOKUP(A69,'MANO DE OBRA'!A8:D99,4,FALSE)</f>
        <v>125180.98999999999</v>
      </c>
      <c r="L69" s="50"/>
      <c r="M69" s="380">
        <v>240</v>
      </c>
      <c r="N69" s="345">
        <f>K69/M69</f>
        <v>521.5874583333333</v>
      </c>
      <c r="O69" s="106"/>
    </row>
    <row r="70" spans="1:15">
      <c r="A70" s="141"/>
      <c r="B70" s="49"/>
      <c r="C70" s="47"/>
      <c r="D70" s="47"/>
      <c r="E70" s="47"/>
      <c r="F70" s="47"/>
      <c r="G70" s="47"/>
      <c r="H70" s="47"/>
      <c r="I70" s="247"/>
      <c r="J70" s="248"/>
      <c r="K70" s="249"/>
      <c r="L70" s="50"/>
      <c r="M70" s="380"/>
      <c r="N70" s="345"/>
    </row>
    <row r="71" spans="1:15">
      <c r="B71" s="49"/>
      <c r="C71" s="47"/>
      <c r="D71" s="47"/>
      <c r="E71" s="47"/>
      <c r="F71" s="47"/>
      <c r="G71" s="47"/>
      <c r="H71" s="47"/>
      <c r="I71" s="247"/>
      <c r="J71" s="248"/>
      <c r="K71" s="249"/>
      <c r="L71" s="50"/>
      <c r="M71" s="378"/>
      <c r="N71" s="345"/>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ht="15.75" thickBot="1">
      <c r="B74" s="746"/>
      <c r="C74" s="747"/>
      <c r="D74" s="747"/>
      <c r="E74" s="747"/>
      <c r="F74" s="747"/>
      <c r="G74" s="747"/>
      <c r="H74" s="747"/>
      <c r="I74" s="124"/>
      <c r="J74" s="124"/>
      <c r="K74" s="124"/>
      <c r="L74" s="847"/>
      <c r="M74" s="847"/>
      <c r="N74" s="45"/>
    </row>
    <row r="75" spans="1:15" ht="15.75" thickBot="1">
      <c r="B75" s="765" t="s">
        <v>2072</v>
      </c>
      <c r="C75" s="766"/>
      <c r="D75" s="766"/>
      <c r="E75" s="766"/>
      <c r="F75" s="766"/>
      <c r="G75" s="766"/>
      <c r="H75" s="766"/>
      <c r="I75" s="766"/>
      <c r="J75" s="766"/>
      <c r="K75" s="766"/>
      <c r="L75" s="766"/>
      <c r="M75" s="767"/>
      <c r="N75" s="256">
        <f>SUM(N69:N74)</f>
        <v>521.5874583333333</v>
      </c>
    </row>
    <row r="76" spans="1:15" ht="15.75" thickBot="1">
      <c r="B76" s="33"/>
      <c r="C76" s="34"/>
      <c r="D76" s="34"/>
      <c r="E76" s="34"/>
      <c r="F76" s="34"/>
      <c r="G76" s="34"/>
      <c r="H76" s="34"/>
      <c r="I76" s="34"/>
      <c r="J76" s="34"/>
      <c r="K76" s="34"/>
      <c r="L76" s="34"/>
      <c r="M76" s="34"/>
      <c r="N76" s="35"/>
    </row>
    <row r="77" spans="1:15" ht="15.75" thickBot="1">
      <c r="B77" s="759" t="s">
        <v>2085</v>
      </c>
      <c r="C77" s="760"/>
      <c r="D77" s="760"/>
      <c r="E77" s="760"/>
      <c r="F77" s="760"/>
      <c r="G77" s="760"/>
      <c r="H77" s="760"/>
      <c r="I77" s="760"/>
      <c r="J77" s="760"/>
      <c r="K77" s="760"/>
      <c r="L77" s="760"/>
      <c r="M77" s="761"/>
      <c r="N77" s="99">
        <f>N43+N53+N64+N75</f>
        <v>8967.8665601486937</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750" t="s">
        <v>2110</v>
      </c>
      <c r="C81" s="751"/>
      <c r="D81" s="751"/>
      <c r="E81" s="751"/>
      <c r="F81" s="751"/>
      <c r="G81" s="751"/>
      <c r="H81" s="751"/>
      <c r="I81" s="269"/>
      <c r="J81" s="289"/>
      <c r="K81" s="257" t="s">
        <v>2087</v>
      </c>
      <c r="L81" s="789" t="s">
        <v>2088</v>
      </c>
      <c r="M81" s="790"/>
      <c r="N81" s="258"/>
    </row>
    <row r="82" spans="1:14">
      <c r="B82" s="791" t="s">
        <v>2111</v>
      </c>
      <c r="C82" s="792"/>
      <c r="D82" s="792"/>
      <c r="E82" s="792"/>
      <c r="F82" s="792"/>
      <c r="G82" s="792"/>
      <c r="H82" s="792"/>
      <c r="I82" s="87"/>
      <c r="J82" s="88"/>
      <c r="K82" s="259">
        <v>0.2</v>
      </c>
      <c r="L82" s="793">
        <f>N77*K82</f>
        <v>1793.5733120297389</v>
      </c>
      <c r="M82" s="794"/>
      <c r="N82" s="51"/>
    </row>
    <row r="83" spans="1:14">
      <c r="B83" s="89" t="s">
        <v>2090</v>
      </c>
      <c r="C83" s="90"/>
      <c r="D83" s="90"/>
      <c r="E83" s="90"/>
      <c r="F83" s="90"/>
      <c r="G83" s="90"/>
      <c r="H83" s="90"/>
      <c r="I83" s="87"/>
      <c r="J83" s="88"/>
      <c r="K83" s="259">
        <v>0.05</v>
      </c>
      <c r="L83" s="793">
        <f>N77*K83</f>
        <v>448.39332800743472</v>
      </c>
      <c r="M83" s="794"/>
      <c r="N83" s="51"/>
    </row>
    <row r="84" spans="1:14" ht="15.75" thickBot="1">
      <c r="B84" s="91" t="s">
        <v>2091</v>
      </c>
      <c r="C84" s="92"/>
      <c r="D84" s="92"/>
      <c r="E84" s="92"/>
      <c r="F84" s="92"/>
      <c r="G84" s="92"/>
      <c r="H84" s="92"/>
      <c r="I84" s="93"/>
      <c r="J84" s="94"/>
      <c r="K84" s="260">
        <v>0.05</v>
      </c>
      <c r="L84" s="795">
        <f>N77*K84</f>
        <v>448.39332800743472</v>
      </c>
      <c r="M84" s="796"/>
      <c r="N84" s="51"/>
    </row>
    <row r="85" spans="1:14" ht="15.75" thickBot="1">
      <c r="B85" s="759" t="s">
        <v>2072</v>
      </c>
      <c r="C85" s="760"/>
      <c r="D85" s="760"/>
      <c r="E85" s="760"/>
      <c r="F85" s="760"/>
      <c r="G85" s="760"/>
      <c r="H85" s="760"/>
      <c r="I85" s="760"/>
      <c r="J85" s="760"/>
      <c r="K85" s="760"/>
      <c r="L85" s="760"/>
      <c r="M85" s="761"/>
      <c r="N85" s="52">
        <f>L82+L83+L84</f>
        <v>2690.3599680446082</v>
      </c>
    </row>
    <row r="86" spans="1:14" ht="15.75" thickBot="1">
      <c r="B86" s="33"/>
      <c r="C86" s="34"/>
      <c r="D86" s="34"/>
      <c r="E86" s="34"/>
      <c r="F86" s="34"/>
      <c r="G86" s="34"/>
      <c r="H86" s="34"/>
      <c r="I86" s="34"/>
      <c r="J86" s="34"/>
      <c r="K86" s="34"/>
      <c r="L86" s="34"/>
      <c r="M86" s="34"/>
      <c r="N86" s="35"/>
    </row>
    <row r="87" spans="1:14" ht="15.75" thickBot="1">
      <c r="A87" t="s">
        <v>2114</v>
      </c>
      <c r="B87" s="759" t="s">
        <v>2113</v>
      </c>
      <c r="C87" s="760"/>
      <c r="D87" s="760"/>
      <c r="E87" s="760"/>
      <c r="F87" s="760"/>
      <c r="G87" s="760"/>
      <c r="H87" s="760"/>
      <c r="I87" s="760"/>
      <c r="J87" s="760"/>
      <c r="K87" s="760"/>
      <c r="L87" s="760"/>
      <c r="M87" s="761"/>
      <c r="N87" s="166">
        <f>N77+N85</f>
        <v>11658.226528193301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3" t="s">
        <v>2097</v>
      </c>
      <c r="C97" s="204"/>
      <c r="D97" s="204"/>
      <c r="E97" s="204"/>
      <c r="F97" s="204"/>
      <c r="G97" s="204"/>
      <c r="H97" s="204"/>
      <c r="I97" s="204"/>
      <c r="J97" s="204"/>
      <c r="K97" s="204"/>
      <c r="L97" s="204"/>
      <c r="M97" s="204"/>
      <c r="N97" s="205"/>
    </row>
    <row r="98" spans="2:14">
      <c r="B98" s="206"/>
      <c r="C98" s="207"/>
      <c r="D98" s="207"/>
      <c r="E98" s="207"/>
      <c r="F98" s="207"/>
      <c r="G98" s="207"/>
      <c r="H98" s="207"/>
      <c r="I98" s="207"/>
      <c r="J98" s="207"/>
      <c r="K98" s="207"/>
      <c r="L98" s="207"/>
      <c r="M98" s="207"/>
      <c r="N98" s="208"/>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ht="15.75" thickBot="1">
      <c r="B101" s="209"/>
      <c r="C101" s="210"/>
      <c r="D101" s="210"/>
      <c r="E101" s="210"/>
      <c r="F101" s="210"/>
      <c r="G101" s="210"/>
      <c r="H101" s="210"/>
      <c r="I101" s="210"/>
      <c r="J101" s="210"/>
      <c r="K101" s="210"/>
      <c r="L101" s="210"/>
      <c r="M101" s="210"/>
      <c r="N101" s="211"/>
    </row>
    <row r="102" spans="2:14">
      <c r="B102" s="212"/>
      <c r="C102" s="213"/>
      <c r="D102" s="213"/>
      <c r="E102" s="213"/>
      <c r="F102" s="213"/>
      <c r="G102" s="213"/>
      <c r="H102" s="213"/>
      <c r="I102" s="213"/>
      <c r="J102" s="213"/>
      <c r="K102" s="213"/>
      <c r="L102" s="213"/>
      <c r="M102" s="213"/>
      <c r="N102" s="214"/>
    </row>
    <row r="103" spans="2:14">
      <c r="B103" s="198" t="s">
        <v>2098</v>
      </c>
      <c r="C103" s="31"/>
      <c r="D103" s="31"/>
      <c r="E103" s="31"/>
      <c r="F103" s="31"/>
      <c r="G103" s="31"/>
      <c r="H103" s="31"/>
      <c r="I103" s="31"/>
      <c r="J103" s="31"/>
      <c r="K103" s="31"/>
      <c r="L103" s="31"/>
      <c r="M103" s="31"/>
      <c r="N103" s="32"/>
    </row>
    <row r="104" spans="2:14" ht="15" customHeight="1">
      <c r="B104" s="797" t="s">
        <v>2099</v>
      </c>
      <c r="C104" s="798"/>
      <c r="D104" s="798"/>
      <c r="E104" s="798"/>
      <c r="F104" s="798"/>
      <c r="G104" s="798"/>
      <c r="H104" s="798"/>
      <c r="I104" s="798"/>
      <c r="J104" s="798"/>
      <c r="K104" s="798"/>
      <c r="L104" s="798"/>
      <c r="M104" s="798"/>
      <c r="N104" s="799"/>
    </row>
    <row r="105" spans="2:14" ht="15" customHeight="1">
      <c r="B105" s="797"/>
      <c r="C105" s="798"/>
      <c r="D105" s="798"/>
      <c r="E105" s="798"/>
      <c r="F105" s="798"/>
      <c r="G105" s="798"/>
      <c r="H105" s="798"/>
      <c r="I105" s="798"/>
      <c r="J105" s="798"/>
      <c r="K105" s="798"/>
      <c r="L105" s="798"/>
      <c r="M105" s="798"/>
      <c r="N105" s="799"/>
    </row>
    <row r="106" spans="2:14" ht="30" customHeight="1">
      <c r="B106" s="800" t="s">
        <v>2100</v>
      </c>
      <c r="C106" s="801"/>
      <c r="D106" s="801"/>
      <c r="E106" s="801"/>
      <c r="F106" s="801"/>
      <c r="G106" s="801"/>
      <c r="H106" s="801"/>
      <c r="I106" s="801"/>
      <c r="J106" s="801"/>
      <c r="K106" s="801"/>
      <c r="L106" s="801"/>
      <c r="M106" s="801"/>
      <c r="N106" s="802"/>
    </row>
    <row r="107" spans="2:14">
      <c r="B107" s="800"/>
      <c r="C107" s="801"/>
      <c r="D107" s="801"/>
      <c r="E107" s="801"/>
      <c r="F107" s="801"/>
      <c r="G107" s="801"/>
      <c r="H107" s="801"/>
      <c r="I107" s="801"/>
      <c r="J107" s="801"/>
      <c r="K107" s="801"/>
      <c r="L107" s="801"/>
      <c r="M107" s="801"/>
      <c r="N107" s="802"/>
    </row>
    <row r="108" spans="2:14">
      <c r="B108" s="286"/>
      <c r="C108" s="287"/>
      <c r="D108" s="287"/>
      <c r="E108" s="287"/>
      <c r="F108" s="287"/>
      <c r="G108" s="287"/>
      <c r="H108" s="287"/>
      <c r="I108" s="287"/>
      <c r="J108" s="287"/>
      <c r="K108" s="287"/>
      <c r="L108" s="287"/>
      <c r="M108" s="287"/>
      <c r="N108" s="288"/>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198"/>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736"/>
      <c r="K117" s="736"/>
      <c r="L117" s="736"/>
      <c r="M117" s="736"/>
      <c r="N117" s="737"/>
    </row>
    <row r="118" spans="2:14" ht="15.75" thickBot="1">
      <c r="B118" s="216" t="s">
        <v>2103</v>
      </c>
      <c r="C118" s="343"/>
      <c r="D118" s="343"/>
      <c r="E118" s="57"/>
      <c r="F118" s="57"/>
      <c r="G118" s="57"/>
      <c r="H118" s="57"/>
      <c r="I118" s="57"/>
      <c r="J118" s="738"/>
      <c r="K118" s="738"/>
      <c r="L118" s="738"/>
      <c r="M118" s="738"/>
      <c r="N118" s="73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529</v>
      </c>
      <c r="C31" s="81" t="s">
        <v>2283</v>
      </c>
      <c r="D31" s="82"/>
      <c r="E31" s="82"/>
      <c r="F31" s="82"/>
      <c r="G31" s="82"/>
      <c r="H31" s="82"/>
      <c r="I31" s="82"/>
      <c r="J31" s="82"/>
      <c r="K31" s="394"/>
      <c r="L31" s="261" t="s">
        <v>24</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N75*M41</f>
        <v>375.54296999999997</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375.54296999999997</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1524</v>
      </c>
      <c r="B48" s="43" t="str">
        <f>VLOOKUP(A48,MATERIALES!A5:D373,3,FALSE)</f>
        <v>Material drenante (3´´)</v>
      </c>
      <c r="C48" s="236"/>
      <c r="D48" s="236"/>
      <c r="E48" s="236"/>
      <c r="F48" s="236"/>
      <c r="G48" s="236"/>
      <c r="H48" s="236"/>
      <c r="I48" s="223"/>
      <c r="J48" s="200" t="str">
        <f>VLOOKUP(A48,MATERIALES!A4:D640,2,FALSE)</f>
        <v>m3</v>
      </c>
      <c r="K48" s="237">
        <v>1.1000000000000001</v>
      </c>
      <c r="L48" s="222"/>
      <c r="M48" s="352">
        <f>VLOOKUP(A48,MATERIALES!A5:D396,4,FALSE)</f>
        <v>54324.546490233915</v>
      </c>
      <c r="N48" s="227">
        <f>K48*M48</f>
        <v>59757.001139257314</v>
      </c>
    </row>
    <row r="49" spans="1:14">
      <c r="A49" s="108"/>
      <c r="B49" s="43"/>
      <c r="C49" s="371"/>
      <c r="D49" s="371"/>
      <c r="E49" s="371"/>
      <c r="F49" s="371"/>
      <c r="G49" s="371"/>
      <c r="H49" s="371"/>
      <c r="I49" s="371"/>
      <c r="J49" s="266"/>
      <c r="K49" s="347"/>
      <c r="L49" s="367"/>
      <c r="M49" s="352"/>
      <c r="N49" s="227"/>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ht="15.75" thickBot="1">
      <c r="B52" s="43"/>
      <c r="C52" s="265"/>
      <c r="D52" s="265"/>
      <c r="E52" s="265"/>
      <c r="F52" s="265"/>
      <c r="G52" s="265"/>
      <c r="H52" s="265"/>
      <c r="I52" s="265"/>
      <c r="J52" s="381"/>
      <c r="K52" s="124"/>
      <c r="L52" s="280"/>
      <c r="M52" s="352"/>
      <c r="N52" s="227"/>
    </row>
    <row r="53" spans="1:14" ht="15.75" thickBot="1">
      <c r="B53" s="759" t="s">
        <v>2072</v>
      </c>
      <c r="C53" s="760"/>
      <c r="D53" s="760"/>
      <c r="E53" s="760"/>
      <c r="F53" s="760"/>
      <c r="G53" s="760"/>
      <c r="H53" s="760"/>
      <c r="I53" s="760"/>
      <c r="J53" s="760"/>
      <c r="K53" s="760"/>
      <c r="L53" s="760"/>
      <c r="M53" s="761"/>
      <c r="N53" s="344">
        <f>SUM(N48:N52)</f>
        <v>59757.001139257314</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1882</v>
      </c>
      <c r="B58" s="46" t="str">
        <f>VLOOKUP(A58,TRANSPORTE!A1:D117,3,FALSE)</f>
        <v>Transporte de Material Drenante</v>
      </c>
      <c r="C58" s="272"/>
      <c r="D58" s="272"/>
      <c r="E58" s="272"/>
      <c r="F58" s="272"/>
      <c r="G58" s="272"/>
      <c r="H58" s="266" t="s">
        <v>648</v>
      </c>
      <c r="I58" s="234">
        <v>1.1000000000000001</v>
      </c>
      <c r="J58" s="241">
        <v>1</v>
      </c>
      <c r="K58" s="234">
        <f>I58*J58</f>
        <v>1.1000000000000001</v>
      </c>
      <c r="L58" s="763">
        <f>VLOOKUP(A58,TRANSPORTE!A1:D117,4,FALSE)</f>
        <v>1355.0479121462611</v>
      </c>
      <c r="M58" s="764"/>
      <c r="N58" s="242">
        <f>K58*L58</f>
        <v>1490.5527033608873</v>
      </c>
    </row>
    <row r="59" spans="1:14">
      <c r="B59" s="46"/>
      <c r="C59" s="47"/>
      <c r="D59" s="47"/>
      <c r="E59" s="47"/>
      <c r="F59" s="47"/>
      <c r="G59" s="47"/>
      <c r="H59" s="266"/>
      <c r="I59" s="234"/>
      <c r="J59" s="241"/>
      <c r="K59" s="234"/>
      <c r="L59" s="763"/>
      <c r="M59" s="764"/>
      <c r="N59" s="242"/>
    </row>
    <row r="60" spans="1:14">
      <c r="B60" s="46"/>
      <c r="C60" s="47"/>
      <c r="D60" s="47"/>
      <c r="E60" s="47"/>
      <c r="F60" s="47"/>
      <c r="G60" s="47"/>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N58+N59+N60+N61+N62</f>
        <v>1490.5527033608873</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901"/>
      <c r="N68" s="98" t="s">
        <v>2071</v>
      </c>
    </row>
    <row r="69" spans="1:15">
      <c r="A69" s="141" t="s">
        <v>708</v>
      </c>
      <c r="B69" s="49" t="str">
        <f>VLOOKUP(A69,'MANO DE OBRA'!A8:D68,3,FALSE)</f>
        <v>Obrero (3)</v>
      </c>
      <c r="C69" s="47"/>
      <c r="D69" s="47"/>
      <c r="E69" s="47"/>
      <c r="F69" s="47"/>
      <c r="G69" s="47"/>
      <c r="H69" s="47"/>
      <c r="I69" s="247">
        <f>K69/J69*100</f>
        <v>101498.09999999999</v>
      </c>
      <c r="J69" s="248">
        <v>185</v>
      </c>
      <c r="K69" s="249">
        <f>VLOOKUP(A69,'MANO DE OBRA'!A8:D99,4,FALSE)</f>
        <v>187771.48499999999</v>
      </c>
      <c r="L69" s="50"/>
      <c r="M69" s="380">
        <v>25</v>
      </c>
      <c r="N69" s="345">
        <f>K69/M69</f>
        <v>7510.8593999999994</v>
      </c>
      <c r="O69" s="106"/>
    </row>
    <row r="70" spans="1:15">
      <c r="A70" s="141"/>
      <c r="B70" s="49"/>
      <c r="C70" s="47"/>
      <c r="D70" s="47"/>
      <c r="E70" s="47"/>
      <c r="F70" s="47"/>
      <c r="G70" s="47"/>
      <c r="H70" s="47"/>
      <c r="I70" s="247"/>
      <c r="J70" s="248"/>
      <c r="K70" s="249"/>
      <c r="L70" s="50"/>
      <c r="M70" s="380"/>
      <c r="N70" s="345"/>
    </row>
    <row r="71" spans="1:15">
      <c r="B71" s="49"/>
      <c r="C71" s="47"/>
      <c r="D71" s="47"/>
      <c r="E71" s="47"/>
      <c r="F71" s="47"/>
      <c r="G71" s="47"/>
      <c r="H71" s="47"/>
      <c r="I71" s="247"/>
      <c r="J71" s="248"/>
      <c r="K71" s="249"/>
      <c r="L71" s="50"/>
      <c r="M71" s="378"/>
      <c r="N71" s="345"/>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ht="15.75" thickBot="1">
      <c r="B74" s="746"/>
      <c r="C74" s="747"/>
      <c r="D74" s="747"/>
      <c r="E74" s="747"/>
      <c r="F74" s="747"/>
      <c r="G74" s="747"/>
      <c r="H74" s="747"/>
      <c r="I74" s="124"/>
      <c r="J74" s="124"/>
      <c r="K74" s="124"/>
      <c r="L74" s="847"/>
      <c r="M74" s="847"/>
      <c r="N74" s="45"/>
    </row>
    <row r="75" spans="1:15" ht="15.75" thickBot="1">
      <c r="B75" s="765" t="s">
        <v>2072</v>
      </c>
      <c r="C75" s="766"/>
      <c r="D75" s="766"/>
      <c r="E75" s="766"/>
      <c r="F75" s="766"/>
      <c r="G75" s="766"/>
      <c r="H75" s="766"/>
      <c r="I75" s="766"/>
      <c r="J75" s="766"/>
      <c r="K75" s="766"/>
      <c r="L75" s="766"/>
      <c r="M75" s="767"/>
      <c r="N75" s="256">
        <f>SUM(N69:N74)</f>
        <v>7510.8593999999994</v>
      </c>
    </row>
    <row r="76" spans="1:15" ht="15.75" thickBot="1">
      <c r="B76" s="33"/>
      <c r="C76" s="34"/>
      <c r="D76" s="34"/>
      <c r="E76" s="34"/>
      <c r="F76" s="34"/>
      <c r="G76" s="34"/>
      <c r="H76" s="34"/>
      <c r="I76" s="34"/>
      <c r="J76" s="34"/>
      <c r="K76" s="34"/>
      <c r="L76" s="34"/>
      <c r="M76" s="34"/>
      <c r="N76" s="35"/>
    </row>
    <row r="77" spans="1:15" ht="15.75" thickBot="1">
      <c r="B77" s="759" t="s">
        <v>2085</v>
      </c>
      <c r="C77" s="760"/>
      <c r="D77" s="760"/>
      <c r="E77" s="760"/>
      <c r="F77" s="760"/>
      <c r="G77" s="760"/>
      <c r="H77" s="760"/>
      <c r="I77" s="760"/>
      <c r="J77" s="760"/>
      <c r="K77" s="760"/>
      <c r="L77" s="760"/>
      <c r="M77" s="761"/>
      <c r="N77" s="99">
        <f>N43+N53+N64+N75</f>
        <v>69133.956212618199</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750" t="s">
        <v>2110</v>
      </c>
      <c r="C81" s="751"/>
      <c r="D81" s="751"/>
      <c r="E81" s="751"/>
      <c r="F81" s="751"/>
      <c r="G81" s="751"/>
      <c r="H81" s="751"/>
      <c r="I81" s="269"/>
      <c r="J81" s="289"/>
      <c r="K81" s="257" t="s">
        <v>2087</v>
      </c>
      <c r="L81" s="789" t="s">
        <v>2088</v>
      </c>
      <c r="M81" s="790"/>
      <c r="N81" s="258"/>
    </row>
    <row r="82" spans="1:14">
      <c r="B82" s="791" t="s">
        <v>2111</v>
      </c>
      <c r="C82" s="792"/>
      <c r="D82" s="792"/>
      <c r="E82" s="792"/>
      <c r="F82" s="792"/>
      <c r="G82" s="792"/>
      <c r="H82" s="792"/>
      <c r="I82" s="87"/>
      <c r="J82" s="88"/>
      <c r="K82" s="259">
        <v>0.2</v>
      </c>
      <c r="L82" s="793">
        <f>N77*K82</f>
        <v>13826.791242523641</v>
      </c>
      <c r="M82" s="794"/>
      <c r="N82" s="51"/>
    </row>
    <row r="83" spans="1:14">
      <c r="B83" s="89" t="s">
        <v>2090</v>
      </c>
      <c r="C83" s="90"/>
      <c r="D83" s="90"/>
      <c r="E83" s="90"/>
      <c r="F83" s="90"/>
      <c r="G83" s="90"/>
      <c r="H83" s="90"/>
      <c r="I83" s="87"/>
      <c r="J83" s="88"/>
      <c r="K83" s="259">
        <v>0.05</v>
      </c>
      <c r="L83" s="793">
        <f>N77*K83</f>
        <v>3456.6978106309102</v>
      </c>
      <c r="M83" s="794"/>
      <c r="N83" s="51"/>
    </row>
    <row r="84" spans="1:14" ht="15.75" thickBot="1">
      <c r="B84" s="91" t="s">
        <v>2091</v>
      </c>
      <c r="C84" s="92"/>
      <c r="D84" s="92"/>
      <c r="E84" s="92"/>
      <c r="F84" s="92"/>
      <c r="G84" s="92"/>
      <c r="H84" s="92"/>
      <c r="I84" s="93"/>
      <c r="J84" s="94"/>
      <c r="K84" s="260">
        <v>0.05</v>
      </c>
      <c r="L84" s="795">
        <f>N77*K84</f>
        <v>3456.6978106309102</v>
      </c>
      <c r="M84" s="796"/>
      <c r="N84" s="51"/>
    </row>
    <row r="85" spans="1:14" ht="15.75" thickBot="1">
      <c r="B85" s="759" t="s">
        <v>2072</v>
      </c>
      <c r="C85" s="760"/>
      <c r="D85" s="760"/>
      <c r="E85" s="760"/>
      <c r="F85" s="760"/>
      <c r="G85" s="760"/>
      <c r="H85" s="760"/>
      <c r="I85" s="760"/>
      <c r="J85" s="760"/>
      <c r="K85" s="760"/>
      <c r="L85" s="760"/>
      <c r="M85" s="761"/>
      <c r="N85" s="52">
        <f>L82+L83+L84</f>
        <v>20740.18686378546</v>
      </c>
    </row>
    <row r="86" spans="1:14" ht="15.75" thickBot="1">
      <c r="B86" s="33"/>
      <c r="C86" s="34"/>
      <c r="D86" s="34"/>
      <c r="E86" s="34"/>
      <c r="F86" s="34"/>
      <c r="G86" s="34"/>
      <c r="H86" s="34"/>
      <c r="I86" s="34"/>
      <c r="J86" s="34"/>
      <c r="K86" s="34"/>
      <c r="L86" s="34"/>
      <c r="M86" s="34"/>
      <c r="N86" s="35"/>
    </row>
    <row r="87" spans="1:14" ht="15.75" thickBot="1">
      <c r="A87" t="s">
        <v>2114</v>
      </c>
      <c r="B87" s="759" t="s">
        <v>2113</v>
      </c>
      <c r="C87" s="760"/>
      <c r="D87" s="760"/>
      <c r="E87" s="760"/>
      <c r="F87" s="760"/>
      <c r="G87" s="760"/>
      <c r="H87" s="760"/>
      <c r="I87" s="760"/>
      <c r="J87" s="760"/>
      <c r="K87" s="760"/>
      <c r="L87" s="760"/>
      <c r="M87" s="761"/>
      <c r="N87" s="166">
        <f>N77+N85</f>
        <v>89874.143076403663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3" t="s">
        <v>2097</v>
      </c>
      <c r="C97" s="204"/>
      <c r="D97" s="204"/>
      <c r="E97" s="204"/>
      <c r="F97" s="204"/>
      <c r="G97" s="204"/>
      <c r="H97" s="204"/>
      <c r="I97" s="204"/>
      <c r="J97" s="204"/>
      <c r="K97" s="204"/>
      <c r="L97" s="204"/>
      <c r="M97" s="204"/>
      <c r="N97" s="205"/>
    </row>
    <row r="98" spans="2:14">
      <c r="B98" s="206"/>
      <c r="C98" s="207"/>
      <c r="D98" s="207"/>
      <c r="E98" s="207"/>
      <c r="F98" s="207"/>
      <c r="G98" s="207"/>
      <c r="H98" s="207"/>
      <c r="I98" s="207"/>
      <c r="J98" s="207"/>
      <c r="K98" s="207"/>
      <c r="L98" s="207"/>
      <c r="M98" s="207"/>
      <c r="N98" s="208"/>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ht="15.75" thickBot="1">
      <c r="B101" s="209"/>
      <c r="C101" s="210"/>
      <c r="D101" s="210"/>
      <c r="E101" s="210"/>
      <c r="F101" s="210"/>
      <c r="G101" s="210"/>
      <c r="H101" s="210"/>
      <c r="I101" s="210"/>
      <c r="J101" s="210"/>
      <c r="K101" s="210"/>
      <c r="L101" s="210"/>
      <c r="M101" s="210"/>
      <c r="N101" s="211"/>
    </row>
    <row r="102" spans="2:14">
      <c r="B102" s="212"/>
      <c r="C102" s="213"/>
      <c r="D102" s="213"/>
      <c r="E102" s="213"/>
      <c r="F102" s="213"/>
      <c r="G102" s="213"/>
      <c r="H102" s="213"/>
      <c r="I102" s="213"/>
      <c r="J102" s="213"/>
      <c r="K102" s="213"/>
      <c r="L102" s="213"/>
      <c r="M102" s="213"/>
      <c r="N102" s="214"/>
    </row>
    <row r="103" spans="2:14">
      <c r="B103" s="198" t="s">
        <v>2098</v>
      </c>
      <c r="C103" s="31"/>
      <c r="D103" s="31"/>
      <c r="E103" s="31"/>
      <c r="F103" s="31"/>
      <c r="G103" s="31"/>
      <c r="H103" s="31"/>
      <c r="I103" s="31"/>
      <c r="J103" s="31"/>
      <c r="K103" s="31"/>
      <c r="L103" s="31"/>
      <c r="M103" s="31"/>
      <c r="N103" s="32"/>
    </row>
    <row r="104" spans="2:14" ht="15" customHeight="1">
      <c r="B104" s="797" t="s">
        <v>2099</v>
      </c>
      <c r="C104" s="798"/>
      <c r="D104" s="798"/>
      <c r="E104" s="798"/>
      <c r="F104" s="798"/>
      <c r="G104" s="798"/>
      <c r="H104" s="798"/>
      <c r="I104" s="798"/>
      <c r="J104" s="798"/>
      <c r="K104" s="798"/>
      <c r="L104" s="798"/>
      <c r="M104" s="798"/>
      <c r="N104" s="799"/>
    </row>
    <row r="105" spans="2:14" ht="15" customHeight="1">
      <c r="B105" s="797"/>
      <c r="C105" s="798"/>
      <c r="D105" s="798"/>
      <c r="E105" s="798"/>
      <c r="F105" s="798"/>
      <c r="G105" s="798"/>
      <c r="H105" s="798"/>
      <c r="I105" s="798"/>
      <c r="J105" s="798"/>
      <c r="K105" s="798"/>
      <c r="L105" s="798"/>
      <c r="M105" s="798"/>
      <c r="N105" s="799"/>
    </row>
    <row r="106" spans="2:14" ht="30" customHeight="1">
      <c r="B106" s="800" t="s">
        <v>2100</v>
      </c>
      <c r="C106" s="801"/>
      <c r="D106" s="801"/>
      <c r="E106" s="801"/>
      <c r="F106" s="801"/>
      <c r="G106" s="801"/>
      <c r="H106" s="801"/>
      <c r="I106" s="801"/>
      <c r="J106" s="801"/>
      <c r="K106" s="801"/>
      <c r="L106" s="801"/>
      <c r="M106" s="801"/>
      <c r="N106" s="802"/>
    </row>
    <row r="107" spans="2:14">
      <c r="B107" s="800"/>
      <c r="C107" s="801"/>
      <c r="D107" s="801"/>
      <c r="E107" s="801"/>
      <c r="F107" s="801"/>
      <c r="G107" s="801"/>
      <c r="H107" s="801"/>
      <c r="I107" s="801"/>
      <c r="J107" s="801"/>
      <c r="K107" s="801"/>
      <c r="L107" s="801"/>
      <c r="M107" s="801"/>
      <c r="N107" s="802"/>
    </row>
    <row r="108" spans="2:14">
      <c r="B108" s="286"/>
      <c r="C108" s="287"/>
      <c r="D108" s="287"/>
      <c r="E108" s="287"/>
      <c r="F108" s="287"/>
      <c r="G108" s="287"/>
      <c r="H108" s="287"/>
      <c r="I108" s="287"/>
      <c r="J108" s="287"/>
      <c r="K108" s="287"/>
      <c r="L108" s="287"/>
      <c r="M108" s="287"/>
      <c r="N108" s="288"/>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198"/>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736"/>
      <c r="K117" s="736"/>
      <c r="L117" s="736"/>
      <c r="M117" s="736"/>
      <c r="N117" s="737"/>
    </row>
    <row r="118" spans="2:14" ht="15.75" thickBot="1">
      <c r="B118" s="216" t="s">
        <v>2103</v>
      </c>
      <c r="C118" s="343"/>
      <c r="D118" s="343"/>
      <c r="E118" s="57"/>
      <c r="F118" s="57"/>
      <c r="G118" s="57"/>
      <c r="H118" s="57"/>
      <c r="I118" s="57"/>
      <c r="J118" s="738"/>
      <c r="K118" s="738"/>
      <c r="L118" s="738"/>
      <c r="M118" s="738"/>
      <c r="N118" s="73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thickBot="1">
      <c r="A31" t="s">
        <v>21</v>
      </c>
      <c r="B31" s="80" t="s">
        <v>531</v>
      </c>
      <c r="C31" s="81" t="s">
        <v>2284</v>
      </c>
      <c r="D31" s="82"/>
      <c r="E31" s="82"/>
      <c r="F31" s="82"/>
      <c r="G31" s="82"/>
      <c r="H31" s="82"/>
      <c r="I31" s="82"/>
      <c r="J31" s="82"/>
      <c r="K31" s="394"/>
      <c r="L31" s="261" t="s">
        <v>24</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835</v>
      </c>
      <c r="B36" s="772" t="str">
        <f>VLOOKUP(A36,EQUIPOS!A6:D154,3,FALSE)</f>
        <v>COMPACTADOR MANUAL VIBRATORIO (RANA) con motor de 6 HP</v>
      </c>
      <c r="C36" s="773"/>
      <c r="D36" s="773"/>
      <c r="E36" s="773"/>
      <c r="F36" s="773"/>
      <c r="G36" s="773"/>
      <c r="H36" s="774"/>
      <c r="I36" s="222"/>
      <c r="J36" s="223"/>
      <c r="K36" s="224">
        <f>VLOOKUP(A36,EQUIPOS!A6:D163,4,FALSE)</f>
        <v>6737.6080206907236</v>
      </c>
      <c r="L36" s="225"/>
      <c r="M36" s="291">
        <v>3</v>
      </c>
      <c r="N36" s="227">
        <f>K36/M36</f>
        <v>2245.8693402302411</v>
      </c>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0.1</v>
      </c>
      <c r="N41" s="295">
        <f>N77*M41</f>
        <v>521.5874583333333</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2767.4567985635745</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1514</v>
      </c>
      <c r="B48" s="43" t="str">
        <f>VLOOKUP(A48,MATERIALES!A5:D373,3,FALSE)</f>
        <v>Material de Sub- Base CBR=20%</v>
      </c>
      <c r="C48" s="236"/>
      <c r="D48" s="236"/>
      <c r="E48" s="236"/>
      <c r="F48" s="236"/>
      <c r="G48" s="236"/>
      <c r="H48" s="236"/>
      <c r="I48" s="223"/>
      <c r="J48" s="200" t="str">
        <f>VLOOKUP(A48,MATERIALES!A4:D640,2,FALSE)</f>
        <v>m3</v>
      </c>
      <c r="K48" s="237">
        <v>1.25</v>
      </c>
      <c r="L48" s="222"/>
      <c r="M48" s="352">
        <f>VLOOKUP(A48,MATERIALES!A5:D396,4,FALSE)</f>
        <v>46671.354508454788</v>
      </c>
      <c r="N48" s="227">
        <f>K48*M48</f>
        <v>58339.193135568486</v>
      </c>
    </row>
    <row r="49" spans="1:14">
      <c r="A49" s="108"/>
      <c r="B49" s="43"/>
      <c r="C49" s="371"/>
      <c r="D49" s="371"/>
      <c r="E49" s="371"/>
      <c r="F49" s="371"/>
      <c r="G49" s="371"/>
      <c r="H49" s="371"/>
      <c r="I49" s="371"/>
      <c r="J49" s="266"/>
      <c r="K49" s="347"/>
      <c r="L49" s="367"/>
      <c r="M49" s="352"/>
      <c r="N49" s="227"/>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392"/>
      <c r="C54" s="265"/>
      <c r="D54" s="265"/>
      <c r="E54" s="265"/>
      <c r="F54" s="265"/>
      <c r="G54" s="265"/>
      <c r="H54" s="265"/>
      <c r="I54" s="265"/>
      <c r="J54" s="381"/>
      <c r="K54" s="124"/>
      <c r="L54" s="280"/>
      <c r="M54" s="423"/>
      <c r="N54" s="424"/>
    </row>
    <row r="55" spans="1:14" ht="15.75" thickBot="1">
      <c r="B55" s="765" t="s">
        <v>2072</v>
      </c>
      <c r="C55" s="766"/>
      <c r="D55" s="766"/>
      <c r="E55" s="766"/>
      <c r="F55" s="766"/>
      <c r="G55" s="766"/>
      <c r="H55" s="766"/>
      <c r="I55" s="766"/>
      <c r="J55" s="766"/>
      <c r="K55" s="766"/>
      <c r="L55" s="766"/>
      <c r="M55" s="767"/>
      <c r="N55" s="104">
        <f>SUM(N48:N54)</f>
        <v>58339.193135568486</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A60" t="s">
        <v>1863</v>
      </c>
      <c r="B60" s="46" t="str">
        <f>VLOOKUP(A60,TRANSPORTE!A1:D117,3,FALSE)</f>
        <v>Transporte de material de cobertura</v>
      </c>
      <c r="C60" s="272"/>
      <c r="D60" s="272"/>
      <c r="E60" s="272"/>
      <c r="F60" s="272"/>
      <c r="G60" s="272"/>
      <c r="H60" s="266" t="s">
        <v>1038</v>
      </c>
      <c r="I60" s="234">
        <v>1.25</v>
      </c>
      <c r="J60" s="241">
        <v>1</v>
      </c>
      <c r="K60" s="234">
        <f>I60*J60</f>
        <v>1.25</v>
      </c>
      <c r="L60" s="763">
        <f>VLOOKUP(A60,TRANSPORTE!A1:D117,4,FALSE)</f>
        <v>1355.0479121462611</v>
      </c>
      <c r="M60" s="764"/>
      <c r="N60" s="242">
        <f>K60*L60</f>
        <v>1693.8098901828264</v>
      </c>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f>N60+N61+N62+N63+N64</f>
        <v>1693.8098901828264</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706</v>
      </c>
      <c r="B71" s="49" t="str">
        <f>VLOOKUP(A71,'MANO DE OBRA'!A8:D68,3,FALSE)</f>
        <v>Obrero (2)</v>
      </c>
      <c r="C71" s="47"/>
      <c r="D71" s="47"/>
      <c r="E71" s="47"/>
      <c r="F71" s="47"/>
      <c r="G71" s="47"/>
      <c r="H71" s="47"/>
      <c r="I71" s="247">
        <f>K71/J71*100</f>
        <v>67665.399999999994</v>
      </c>
      <c r="J71" s="248">
        <v>185</v>
      </c>
      <c r="K71" s="249">
        <f>VLOOKUP(A71,'MANO DE OBRA'!A8:D99,4,FALSE)</f>
        <v>125180.98999999999</v>
      </c>
      <c r="L71" s="50"/>
      <c r="M71" s="380">
        <v>24</v>
      </c>
      <c r="N71" s="345">
        <f>K71/M71</f>
        <v>5215.8745833333332</v>
      </c>
      <c r="O71" s="106"/>
    </row>
    <row r="72" spans="1:15">
      <c r="A72" s="141"/>
      <c r="B72" s="49"/>
      <c r="C72" s="47"/>
      <c r="D72" s="47"/>
      <c r="E72" s="47"/>
      <c r="F72" s="47"/>
      <c r="G72" s="47"/>
      <c r="H72" s="47"/>
      <c r="I72" s="247"/>
      <c r="J72" s="248"/>
      <c r="K72" s="249"/>
      <c r="L72" s="50"/>
      <c r="M72" s="380"/>
      <c r="N72" s="345"/>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45"/>
    </row>
    <row r="77" spans="1:15" ht="15.75" thickBot="1">
      <c r="B77" s="765" t="s">
        <v>2072</v>
      </c>
      <c r="C77" s="766"/>
      <c r="D77" s="766"/>
      <c r="E77" s="766"/>
      <c r="F77" s="766"/>
      <c r="G77" s="766"/>
      <c r="H77" s="766"/>
      <c r="I77" s="766"/>
      <c r="J77" s="766"/>
      <c r="K77" s="766"/>
      <c r="L77" s="766"/>
      <c r="M77" s="767"/>
      <c r="N77" s="256">
        <f>SUM(N71:N76)</f>
        <v>5215.8745833333332</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68016.334407648217</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13603.266881529644</v>
      </c>
      <c r="M84" s="794"/>
      <c r="N84" s="51"/>
    </row>
    <row r="85" spans="1:14">
      <c r="B85" s="89" t="s">
        <v>2090</v>
      </c>
      <c r="C85" s="90"/>
      <c r="D85" s="90"/>
      <c r="E85" s="90"/>
      <c r="F85" s="90"/>
      <c r="G85" s="90"/>
      <c r="H85" s="90"/>
      <c r="I85" s="87"/>
      <c r="J85" s="88"/>
      <c r="K85" s="259">
        <v>0.05</v>
      </c>
      <c r="L85" s="793">
        <f>N79*K85</f>
        <v>3400.8167203824109</v>
      </c>
      <c r="M85" s="794"/>
      <c r="N85" s="51"/>
    </row>
    <row r="86" spans="1:14" ht="15.75" thickBot="1">
      <c r="B86" s="91" t="s">
        <v>2091</v>
      </c>
      <c r="C86" s="92"/>
      <c r="D86" s="92"/>
      <c r="E86" s="92"/>
      <c r="F86" s="92"/>
      <c r="G86" s="92"/>
      <c r="H86" s="92"/>
      <c r="I86" s="93"/>
      <c r="J86" s="94"/>
      <c r="K86" s="260">
        <v>0.05</v>
      </c>
      <c r="L86" s="795">
        <f>N79*K86</f>
        <v>3400.8167203824109</v>
      </c>
      <c r="M86" s="796"/>
      <c r="N86" s="51"/>
    </row>
    <row r="87" spans="1:14" ht="15.75" thickBot="1">
      <c r="B87" s="759" t="s">
        <v>2072</v>
      </c>
      <c r="C87" s="760"/>
      <c r="D87" s="760"/>
      <c r="E87" s="760"/>
      <c r="F87" s="760"/>
      <c r="G87" s="760"/>
      <c r="H87" s="760"/>
      <c r="I87" s="760"/>
      <c r="J87" s="760"/>
      <c r="K87" s="760"/>
      <c r="L87" s="760"/>
      <c r="M87" s="761"/>
      <c r="N87" s="52">
        <f>L84+L85+L86</f>
        <v>20404.900322294467</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88421.234729942691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thickBot="1">
      <c r="A31" t="s">
        <v>21</v>
      </c>
      <c r="B31" s="80" t="s">
        <v>533</v>
      </c>
      <c r="C31" s="81" t="s">
        <v>2285</v>
      </c>
      <c r="D31" s="82"/>
      <c r="E31" s="82"/>
      <c r="F31" s="82"/>
      <c r="G31" s="82"/>
      <c r="H31" s="82"/>
      <c r="I31" s="82"/>
      <c r="J31" s="82"/>
      <c r="K31" s="394"/>
      <c r="L31" s="261" t="s">
        <v>32</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877</v>
      </c>
      <c r="B36" s="772" t="str">
        <f>VLOOKUP(A36,EQUIPOS!A6:D154,3,FALSE)</f>
        <v>Equipo de perforación (TRACKDRILL), potencia 40 HP, 2100 golpes / minuto</v>
      </c>
      <c r="C36" s="773"/>
      <c r="D36" s="773"/>
      <c r="E36" s="773"/>
      <c r="F36" s="773"/>
      <c r="G36" s="773"/>
      <c r="H36" s="774"/>
      <c r="I36" s="222"/>
      <c r="J36" s="223"/>
      <c r="K36" s="224">
        <f>VLOOKUP(A36,EQUIPOS!A6:D163,4,FALSE)</f>
        <v>169933.07688808223</v>
      </c>
      <c r="L36" s="225"/>
      <c r="M36" s="291">
        <v>2.5</v>
      </c>
      <c r="N36" s="227">
        <f>K36/M36</f>
        <v>67973.230755232886</v>
      </c>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N77*M41</f>
        <v>423.19184653601991</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68396.422601768907</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1768</v>
      </c>
      <c r="B48" s="43" t="str">
        <f>VLOOKUP(A48,MATERIALES!A5:D373,3,FALSE)</f>
        <v>Tubería Perforada en PVC de 2´´</v>
      </c>
      <c r="C48" s="236"/>
      <c r="D48" s="236"/>
      <c r="E48" s="236"/>
      <c r="F48" s="236"/>
      <c r="G48" s="236"/>
      <c r="H48" s="236"/>
      <c r="I48" s="223"/>
      <c r="J48" s="200" t="str">
        <f>VLOOKUP(A48,MATERIALES!A4:D640,2,FALSE)</f>
        <v>m</v>
      </c>
      <c r="K48" s="237">
        <v>1.01</v>
      </c>
      <c r="L48" s="222"/>
      <c r="M48" s="352">
        <f>VLOOKUP(A48,MATERIALES!A5:D396,4,FALSE)</f>
        <v>20145.953591458645</v>
      </c>
      <c r="N48" s="227">
        <f>K48*M48</f>
        <v>20347.413127373231</v>
      </c>
    </row>
    <row r="49" spans="1:14">
      <c r="A49" s="108"/>
      <c r="B49" s="43"/>
      <c r="C49" s="371"/>
      <c r="D49" s="371"/>
      <c r="E49" s="371"/>
      <c r="F49" s="371"/>
      <c r="G49" s="371"/>
      <c r="H49" s="371"/>
      <c r="I49" s="371"/>
      <c r="J49" s="266"/>
      <c r="K49" s="347"/>
      <c r="L49" s="367"/>
      <c r="M49" s="352"/>
      <c r="N49" s="227"/>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392"/>
      <c r="C54" s="265"/>
      <c r="D54" s="265"/>
      <c r="E54" s="265"/>
      <c r="F54" s="265"/>
      <c r="G54" s="265"/>
      <c r="H54" s="265"/>
      <c r="I54" s="265"/>
      <c r="J54" s="381"/>
      <c r="K54" s="124"/>
      <c r="L54" s="280"/>
      <c r="M54" s="423"/>
      <c r="N54" s="424"/>
    </row>
    <row r="55" spans="1:14" ht="15.75" thickBot="1">
      <c r="B55" s="765" t="s">
        <v>2072</v>
      </c>
      <c r="C55" s="766"/>
      <c r="D55" s="766"/>
      <c r="E55" s="766"/>
      <c r="F55" s="766"/>
      <c r="G55" s="766"/>
      <c r="H55" s="766"/>
      <c r="I55" s="766"/>
      <c r="J55" s="766"/>
      <c r="K55" s="766"/>
      <c r="L55" s="766"/>
      <c r="M55" s="767"/>
      <c r="N55" s="104">
        <f>SUM(N48:N54)</f>
        <v>20347.413127373231</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769</v>
      </c>
      <c r="B71" s="49" t="str">
        <f>VLOOKUP(A71,'MANO DE OBRA'!A8:D68,3,FALSE)</f>
        <v xml:space="preserve">Obrero </v>
      </c>
      <c r="C71" s="47"/>
      <c r="D71" s="47"/>
      <c r="E71" s="47"/>
      <c r="F71" s="47"/>
      <c r="G71" s="47"/>
      <c r="H71" s="47"/>
      <c r="I71" s="247">
        <f>K71/J71*100</f>
        <v>33832.699999999997</v>
      </c>
      <c r="J71" s="248">
        <v>185</v>
      </c>
      <c r="K71" s="249">
        <f>VLOOKUP(A71,'MANO DE OBRA'!A8:D99,4,FALSE)</f>
        <v>62590.494999999995</v>
      </c>
      <c r="L71" s="50"/>
      <c r="M71" s="380">
        <v>20</v>
      </c>
      <c r="N71" s="345">
        <f>K71/M71</f>
        <v>3129.5247499999996</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80">
        <v>20</v>
      </c>
      <c r="N72" s="345">
        <f>K72/M72</f>
        <v>5334.3121807203988</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45"/>
    </row>
    <row r="77" spans="1:15" ht="15.75" thickBot="1">
      <c r="B77" s="765" t="s">
        <v>2072</v>
      </c>
      <c r="C77" s="766"/>
      <c r="D77" s="766"/>
      <c r="E77" s="766"/>
      <c r="F77" s="766"/>
      <c r="G77" s="766"/>
      <c r="H77" s="766"/>
      <c r="I77" s="766"/>
      <c r="J77" s="766"/>
      <c r="K77" s="766"/>
      <c r="L77" s="766"/>
      <c r="M77" s="767"/>
      <c r="N77" s="256">
        <f>SUM(N71:N76)</f>
        <v>8463.8369307203975</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97207.672659862539</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19441.534531972509</v>
      </c>
      <c r="M84" s="794"/>
      <c r="N84" s="51"/>
    </row>
    <row r="85" spans="1:14">
      <c r="B85" s="89" t="s">
        <v>2090</v>
      </c>
      <c r="C85" s="90"/>
      <c r="D85" s="90"/>
      <c r="E85" s="90"/>
      <c r="F85" s="90"/>
      <c r="G85" s="90"/>
      <c r="H85" s="90"/>
      <c r="I85" s="87"/>
      <c r="J85" s="88"/>
      <c r="K85" s="259">
        <v>0.05</v>
      </c>
      <c r="L85" s="793">
        <f>N79*K85</f>
        <v>4860.3836329931273</v>
      </c>
      <c r="M85" s="794"/>
      <c r="N85" s="51"/>
    </row>
    <row r="86" spans="1:14" ht="15.75" thickBot="1">
      <c r="B86" s="91" t="s">
        <v>2091</v>
      </c>
      <c r="C86" s="92"/>
      <c r="D86" s="92"/>
      <c r="E86" s="92"/>
      <c r="F86" s="92"/>
      <c r="G86" s="92"/>
      <c r="H86" s="92"/>
      <c r="I86" s="93"/>
      <c r="J86" s="94"/>
      <c r="K86" s="260">
        <v>0.05</v>
      </c>
      <c r="L86" s="795">
        <f>N79*K86</f>
        <v>4860.3836329931273</v>
      </c>
      <c r="M86" s="796"/>
      <c r="N86" s="51"/>
    </row>
    <row r="87" spans="1:14" ht="15.75" thickBot="1">
      <c r="B87" s="759" t="s">
        <v>2072</v>
      </c>
      <c r="C87" s="760"/>
      <c r="D87" s="760"/>
      <c r="E87" s="760"/>
      <c r="F87" s="760"/>
      <c r="G87" s="760"/>
      <c r="H87" s="760"/>
      <c r="I87" s="760"/>
      <c r="J87" s="760"/>
      <c r="K87" s="760"/>
      <c r="L87" s="760"/>
      <c r="M87" s="761"/>
      <c r="N87" s="52">
        <f>L84+L85+L86</f>
        <v>29162.301797958768</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126369.97445782131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535</v>
      </c>
      <c r="C31" s="81" t="s">
        <v>2286</v>
      </c>
      <c r="D31" s="82"/>
      <c r="E31" s="82"/>
      <c r="F31" s="82"/>
      <c r="G31" s="82"/>
      <c r="H31" s="82"/>
      <c r="I31" s="82"/>
      <c r="J31" s="82"/>
      <c r="K31" s="394"/>
      <c r="L31" s="261" t="s">
        <v>32</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877</v>
      </c>
      <c r="B36" s="772" t="str">
        <f>VLOOKUP(A36,EQUIPOS!A6:D154,3,FALSE)</f>
        <v>Equipo de perforación (TRACKDRILL), potencia 40 HP, 2100 golpes / minuto</v>
      </c>
      <c r="C36" s="773"/>
      <c r="D36" s="773"/>
      <c r="E36" s="773"/>
      <c r="F36" s="773"/>
      <c r="G36" s="773"/>
      <c r="H36" s="774"/>
      <c r="I36" s="222"/>
      <c r="J36" s="223"/>
      <c r="K36" s="224">
        <f>VLOOKUP(A36,EQUIPOS!A6:D163,4,FALSE)</f>
        <v>169933.07688808223</v>
      </c>
      <c r="L36" s="225"/>
      <c r="M36" s="291">
        <v>1.25</v>
      </c>
      <c r="N36" s="227">
        <f>K36/M36</f>
        <v>135946.46151046577</v>
      </c>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N77*M41</f>
        <v>1159.3361680720398</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137105.79767853781</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1768</v>
      </c>
      <c r="B48" s="43" t="str">
        <f>VLOOKUP(A48,MATERIALES!A5:D373,3,FALSE)</f>
        <v>Tubería Perforada en PVC de 2´´</v>
      </c>
      <c r="C48" s="236"/>
      <c r="D48" s="236"/>
      <c r="E48" s="236"/>
      <c r="F48" s="236"/>
      <c r="G48" s="236"/>
      <c r="H48" s="236"/>
      <c r="I48" s="223"/>
      <c r="J48" s="200" t="str">
        <f>VLOOKUP(A48,MATERIALES!A4:D640,2,FALSE)</f>
        <v>m</v>
      </c>
      <c r="K48" s="237">
        <v>1.01</v>
      </c>
      <c r="L48" s="222"/>
      <c r="M48" s="352">
        <f>VLOOKUP(A48,MATERIALES!A5:D396,4,FALSE)</f>
        <v>20145.953591458645</v>
      </c>
      <c r="N48" s="227">
        <f>K48*M48</f>
        <v>20347.413127373231</v>
      </c>
    </row>
    <row r="49" spans="1:14">
      <c r="A49" s="108"/>
      <c r="B49" s="43"/>
      <c r="C49" s="371"/>
      <c r="D49" s="371"/>
      <c r="E49" s="371"/>
      <c r="F49" s="371"/>
      <c r="G49" s="371"/>
      <c r="H49" s="371"/>
      <c r="I49" s="371"/>
      <c r="J49" s="266"/>
      <c r="K49" s="347"/>
      <c r="L49" s="367"/>
      <c r="M49" s="352"/>
      <c r="N49" s="227"/>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392"/>
      <c r="C54" s="265"/>
      <c r="D54" s="265"/>
      <c r="E54" s="265"/>
      <c r="F54" s="265"/>
      <c r="G54" s="265"/>
      <c r="H54" s="265"/>
      <c r="I54" s="265"/>
      <c r="J54" s="381"/>
      <c r="K54" s="124"/>
      <c r="L54" s="280"/>
      <c r="M54" s="423"/>
      <c r="N54" s="424"/>
    </row>
    <row r="55" spans="1:14" ht="15.75" thickBot="1">
      <c r="B55" s="765" t="s">
        <v>2072</v>
      </c>
      <c r="C55" s="766"/>
      <c r="D55" s="766"/>
      <c r="E55" s="766"/>
      <c r="F55" s="766"/>
      <c r="G55" s="766"/>
      <c r="H55" s="766"/>
      <c r="I55" s="766"/>
      <c r="J55" s="766"/>
      <c r="K55" s="766"/>
      <c r="L55" s="766"/>
      <c r="M55" s="767"/>
      <c r="N55" s="104">
        <f>SUM(N48:N54)</f>
        <v>20347.413127373231</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788"/>
      <c r="N70" s="98" t="s">
        <v>2071</v>
      </c>
    </row>
    <row r="71" spans="1:15">
      <c r="A71" s="141" t="s">
        <v>706</v>
      </c>
      <c r="B71" s="49" t="str">
        <f>VLOOKUP(A71,'MANO DE OBRA'!A8:D68,3,FALSE)</f>
        <v>Obrero (2)</v>
      </c>
      <c r="C71" s="47"/>
      <c r="D71" s="47"/>
      <c r="E71" s="47"/>
      <c r="F71" s="47"/>
      <c r="G71" s="47"/>
      <c r="H71" s="47"/>
      <c r="I71" s="247">
        <f>K71/J71*100</f>
        <v>67665.399999999994</v>
      </c>
      <c r="J71" s="248">
        <v>185</v>
      </c>
      <c r="K71" s="249">
        <f>VLOOKUP(A71,'MANO DE OBRA'!A8:D99,4,FALSE)</f>
        <v>125180.98999999999</v>
      </c>
      <c r="L71" s="50"/>
      <c r="M71" s="380">
        <v>10</v>
      </c>
      <c r="N71" s="345">
        <f>K71/M71</f>
        <v>12518.098999999998</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80">
        <v>10</v>
      </c>
      <c r="N72" s="345">
        <f>K72/M72</f>
        <v>10668.624361440798</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125"/>
    </row>
    <row r="77" spans="1:15" ht="15.75" thickBot="1">
      <c r="B77" s="765" t="s">
        <v>2072</v>
      </c>
      <c r="C77" s="766"/>
      <c r="D77" s="766"/>
      <c r="E77" s="766"/>
      <c r="F77" s="766"/>
      <c r="G77" s="766"/>
      <c r="H77" s="766"/>
      <c r="I77" s="766"/>
      <c r="J77" s="766"/>
      <c r="K77" s="766"/>
      <c r="L77" s="766"/>
      <c r="M77" s="767"/>
      <c r="N77" s="401">
        <f>SUM(N71:N76)</f>
        <v>23186.723361440796</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180639.93416735184</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36127.986833470371</v>
      </c>
      <c r="M84" s="794"/>
      <c r="N84" s="51"/>
    </row>
    <row r="85" spans="1:14">
      <c r="B85" s="89" t="s">
        <v>2090</v>
      </c>
      <c r="C85" s="90"/>
      <c r="D85" s="90"/>
      <c r="E85" s="90"/>
      <c r="F85" s="90"/>
      <c r="G85" s="90"/>
      <c r="H85" s="90"/>
      <c r="I85" s="87"/>
      <c r="J85" s="88"/>
      <c r="K85" s="259">
        <v>0.05</v>
      </c>
      <c r="L85" s="793">
        <f>N79*K85</f>
        <v>9031.9967083675929</v>
      </c>
      <c r="M85" s="794"/>
      <c r="N85" s="51"/>
    </row>
    <row r="86" spans="1:14" ht="15.75" thickBot="1">
      <c r="B86" s="91" t="s">
        <v>2091</v>
      </c>
      <c r="C86" s="92"/>
      <c r="D86" s="92"/>
      <c r="E86" s="92"/>
      <c r="F86" s="92"/>
      <c r="G86" s="92"/>
      <c r="H86" s="92"/>
      <c r="I86" s="93"/>
      <c r="J86" s="94"/>
      <c r="K86" s="260">
        <v>0.05</v>
      </c>
      <c r="L86" s="795">
        <f>N79*K86</f>
        <v>9031.9967083675929</v>
      </c>
      <c r="M86" s="796"/>
      <c r="N86" s="51"/>
    </row>
    <row r="87" spans="1:14" ht="15.75" thickBot="1">
      <c r="B87" s="759" t="s">
        <v>2072</v>
      </c>
      <c r="C87" s="760"/>
      <c r="D87" s="760"/>
      <c r="E87" s="760"/>
      <c r="F87" s="760"/>
      <c r="G87" s="760"/>
      <c r="H87" s="760"/>
      <c r="I87" s="760"/>
      <c r="J87" s="760"/>
      <c r="K87" s="760"/>
      <c r="L87" s="760"/>
      <c r="M87" s="761"/>
      <c r="N87" s="52">
        <f>L84+L85+L86</f>
        <v>54191.980250205561</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234831.91441755739</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537</v>
      </c>
      <c r="C31" s="81" t="s">
        <v>2287</v>
      </c>
      <c r="D31" s="82"/>
      <c r="E31" s="82"/>
      <c r="F31" s="82"/>
      <c r="G31" s="82"/>
      <c r="H31" s="82"/>
      <c r="I31" s="82"/>
      <c r="J31" s="82"/>
      <c r="K31" s="394"/>
      <c r="L31" s="261" t="s">
        <v>27</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1007</v>
      </c>
      <c r="B36" s="772" t="str">
        <f>VLOOKUP(A36,EQUIPOS!A6:D154,3,FALSE)</f>
        <v xml:space="preserve">Retroexcavadora E-200 sobre orugas
</v>
      </c>
      <c r="C36" s="773"/>
      <c r="D36" s="773"/>
      <c r="E36" s="773"/>
      <c r="F36" s="773"/>
      <c r="G36" s="773"/>
      <c r="H36" s="774"/>
      <c r="I36" s="222"/>
      <c r="J36" s="223"/>
      <c r="K36" s="224">
        <f>VLOOKUP(A36,EQUIPOS!A6:D163,4,FALSE)</f>
        <v>210024.19001165734</v>
      </c>
      <c r="L36" s="225"/>
      <c r="M36" s="291">
        <v>23</v>
      </c>
      <c r="N36" s="227">
        <f>K36/M36</f>
        <v>9131.4865222459721</v>
      </c>
    </row>
    <row r="37" spans="1:14">
      <c r="A37" s="113" t="s">
        <v>1025</v>
      </c>
      <c r="B37" s="772" t="str">
        <f>VLOOKUP(A37,EQUIPOS!A7:D154,3,FALSE)</f>
        <v xml:space="preserve">Taco metálico o puntal (escamas en concreto)
</v>
      </c>
      <c r="C37" s="773"/>
      <c r="D37" s="773"/>
      <c r="E37" s="773"/>
      <c r="F37" s="773"/>
      <c r="G37" s="773"/>
      <c r="H37" s="774"/>
      <c r="I37" s="367"/>
      <c r="J37" s="368"/>
      <c r="K37" s="224">
        <f>VLOOKUP(A37,EQUIPOS!A7:D164,4,FALSE)</f>
        <v>88.613022250507896</v>
      </c>
      <c r="L37" s="290"/>
      <c r="M37" s="291">
        <v>1</v>
      </c>
      <c r="N37" s="227">
        <f>K37/M37</f>
        <v>88.613022250507896</v>
      </c>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N75*M41</f>
        <v>1159.3361680720398</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10379.435712568518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1778</v>
      </c>
      <c r="B48" s="43" t="str">
        <f>VLOOKUP(A48,MATERIALES!A5:D373,3,FALSE)</f>
        <v>Tubería PVC RD21 de 1´´ (para anclajes)</v>
      </c>
      <c r="C48" s="236"/>
      <c r="D48" s="236"/>
      <c r="E48" s="236"/>
      <c r="F48" s="236"/>
      <c r="G48" s="236"/>
      <c r="H48" s="236"/>
      <c r="I48" s="236"/>
      <c r="J48" s="266" t="str">
        <f>VLOOKUP(A48,MATERIALES!A4:D640,2,FALSE)</f>
        <v>m</v>
      </c>
      <c r="K48" s="237">
        <v>0.35</v>
      </c>
      <c r="L48" s="222"/>
      <c r="M48" s="352">
        <f>VLOOKUP(A48,MATERIALES!A5:D396,4,FALSE)</f>
        <v>4571.5535762583504</v>
      </c>
      <c r="N48" s="227">
        <f>K48*M48</f>
        <v>1600.0437516904226</v>
      </c>
    </row>
    <row r="49" spans="1:14">
      <c r="A49" s="108" t="s">
        <v>1367</v>
      </c>
      <c r="B49" s="43" t="str">
        <f>VLOOKUP(A49,MATERIALES!A6:D373,3,FALSE)</f>
        <v>Formaleta Metálica</v>
      </c>
      <c r="C49" s="371"/>
      <c r="D49" s="371"/>
      <c r="E49" s="371"/>
      <c r="F49" s="371"/>
      <c r="G49" s="371"/>
      <c r="H49" s="371"/>
      <c r="I49" s="371"/>
      <c r="J49" s="267" t="str">
        <f>VLOOKUP(A49,MATERIALES!A5:D641,2,FALSE)</f>
        <v>m2</v>
      </c>
      <c r="K49" s="347">
        <v>1</v>
      </c>
      <c r="L49" s="367"/>
      <c r="M49" s="352">
        <f>VLOOKUP(A49,MATERIALES!A6:D397,4,FALSE)</f>
        <v>17416.038955284032</v>
      </c>
      <c r="N49" s="227">
        <f>K49*M49</f>
        <v>17416.038955284032</v>
      </c>
    </row>
    <row r="50" spans="1:14">
      <c r="A50" s="108" t="s">
        <v>1086</v>
      </c>
      <c r="B50" s="43" t="str">
        <f>VLOOKUP(A50,MATERIALES!A6:D373,3,FALSE)</f>
        <v>Acero PDR-60</v>
      </c>
      <c r="C50" s="371"/>
      <c r="D50" s="371"/>
      <c r="E50" s="371"/>
      <c r="F50" s="371"/>
      <c r="G50" s="371"/>
      <c r="H50" s="371"/>
      <c r="I50" s="371"/>
      <c r="J50" s="267" t="str">
        <f>VLOOKUP(A50,MATERIALES!A6:D642,2,FALSE)</f>
        <v>kg</v>
      </c>
      <c r="K50" s="347">
        <v>3.8</v>
      </c>
      <c r="L50" s="367"/>
      <c r="M50" s="352">
        <f>VLOOKUP(A50,MATERIALES!A6:D398,4,FALSE)</f>
        <v>3713.4124761898465</v>
      </c>
      <c r="N50" s="227">
        <f>K50*M50</f>
        <v>14110.967409521416</v>
      </c>
    </row>
    <row r="51" spans="1:14">
      <c r="A51" s="108" t="s">
        <v>1280</v>
      </c>
      <c r="B51" s="43" t="str">
        <f>VLOOKUP(A51,MATERIALES!A6:D373,3,FALSE)</f>
        <v>Concreto Resistencia  21 (Mpa)</v>
      </c>
      <c r="C51" s="371"/>
      <c r="D51" s="371"/>
      <c r="E51" s="371"/>
      <c r="F51" s="371"/>
      <c r="G51" s="371"/>
      <c r="H51" s="371"/>
      <c r="I51" s="371"/>
      <c r="J51" s="267" t="str">
        <f>VLOOKUP(A51,MATERIALES!A6:D643,2,FALSE)</f>
        <v>m3</v>
      </c>
      <c r="K51" s="347">
        <v>0.18</v>
      </c>
      <c r="L51" s="367"/>
      <c r="M51" s="352">
        <f>VLOOKUP(A51,MATERIALES!A6:D399,4,FALSE)</f>
        <v>478775.02933695097</v>
      </c>
      <c r="N51" s="227">
        <f>K51*M51</f>
        <v>86179.505280651167</v>
      </c>
    </row>
    <row r="52" spans="1:14" ht="15.75" thickBot="1">
      <c r="B52" s="43"/>
      <c r="C52" s="265"/>
      <c r="D52" s="265"/>
      <c r="E52" s="265"/>
      <c r="F52" s="265"/>
      <c r="G52" s="265"/>
      <c r="H52" s="265"/>
      <c r="I52" s="265"/>
      <c r="J52" s="381"/>
      <c r="K52" s="124"/>
      <c r="L52" s="280"/>
      <c r="M52" s="352"/>
      <c r="N52" s="227"/>
    </row>
    <row r="53" spans="1:14" ht="15.75" thickBot="1">
      <c r="B53" s="759" t="s">
        <v>2072</v>
      </c>
      <c r="C53" s="760"/>
      <c r="D53" s="760"/>
      <c r="E53" s="760"/>
      <c r="F53" s="760"/>
      <c r="G53" s="760"/>
      <c r="H53" s="760"/>
      <c r="I53" s="760"/>
      <c r="J53" s="760"/>
      <c r="K53" s="760"/>
      <c r="L53" s="760"/>
      <c r="M53" s="761"/>
      <c r="N53" s="344">
        <f>SUM(N48:N52)</f>
        <v>119306.55539714704</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1846</v>
      </c>
      <c r="B58" s="46" t="str">
        <f>VLOOKUP(A58,TRANSPORTE!A1:D117,3,FALSE)</f>
        <v>Transporte de concreto</v>
      </c>
      <c r="C58" s="272"/>
      <c r="D58" s="272"/>
      <c r="E58" s="272"/>
      <c r="F58" s="272"/>
      <c r="G58" s="272"/>
      <c r="H58" s="266" t="s">
        <v>648</v>
      </c>
      <c r="I58" s="234">
        <v>0.18</v>
      </c>
      <c r="J58" s="241">
        <v>1</v>
      </c>
      <c r="K58" s="234">
        <f>I58*J58</f>
        <v>0.18</v>
      </c>
      <c r="L58" s="763">
        <f>VLOOKUP(A58,TRANSPORTE!A1:D117,4,FALSE)</f>
        <v>1355.0479121462611</v>
      </c>
      <c r="M58" s="764"/>
      <c r="N58" s="242">
        <f>K58*L58</f>
        <v>243.90862418632699</v>
      </c>
    </row>
    <row r="59" spans="1:14">
      <c r="B59" s="46"/>
      <c r="C59" s="47"/>
      <c r="D59" s="47"/>
      <c r="E59" s="47"/>
      <c r="F59" s="47"/>
      <c r="G59" s="47"/>
      <c r="H59" s="266"/>
      <c r="I59" s="234"/>
      <c r="J59" s="241"/>
      <c r="K59" s="234"/>
      <c r="L59" s="763"/>
      <c r="M59" s="764"/>
      <c r="N59" s="242"/>
    </row>
    <row r="60" spans="1:14">
      <c r="B60" s="46"/>
      <c r="C60" s="47"/>
      <c r="D60" s="47"/>
      <c r="E60" s="47"/>
      <c r="F60" s="47"/>
      <c r="G60" s="47"/>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N58+N59+N60+N61+N62</f>
        <v>243.90862418632699</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901"/>
      <c r="N68" s="98" t="s">
        <v>2071</v>
      </c>
    </row>
    <row r="69" spans="1:15">
      <c r="A69" s="141" t="s">
        <v>706</v>
      </c>
      <c r="B69" s="49" t="str">
        <f>VLOOKUP(A69,'MANO DE OBRA'!A8:D68,3,FALSE)</f>
        <v>Obrero (2)</v>
      </c>
      <c r="C69" s="47"/>
      <c r="D69" s="47"/>
      <c r="E69" s="47"/>
      <c r="F69" s="47"/>
      <c r="G69" s="47"/>
      <c r="H69" s="47"/>
      <c r="I69" s="247">
        <f>K69/J69*100</f>
        <v>67665.399999999994</v>
      </c>
      <c r="J69" s="248">
        <v>185</v>
      </c>
      <c r="K69" s="249">
        <f>VLOOKUP(A69,'MANO DE OBRA'!A8:D99,4,FALSE)</f>
        <v>125180.98999999999</v>
      </c>
      <c r="L69" s="50"/>
      <c r="M69" s="380">
        <v>10</v>
      </c>
      <c r="N69" s="345">
        <f>K69/M69</f>
        <v>12518.098999999998</v>
      </c>
      <c r="O69" s="106"/>
    </row>
    <row r="70" spans="1:15">
      <c r="A70" s="141" t="s">
        <v>728</v>
      </c>
      <c r="B70" s="49" t="str">
        <f>VLOOKUP(A70,'MANO DE OBRA'!A8:D69,3,FALSE)</f>
        <v>Oficial</v>
      </c>
      <c r="C70" s="47"/>
      <c r="D70" s="47"/>
      <c r="E70" s="47"/>
      <c r="F70" s="47"/>
      <c r="G70" s="47"/>
      <c r="H70" s="47"/>
      <c r="I70" s="247">
        <f>K70/J70*100</f>
        <v>57668.23979157189</v>
      </c>
      <c r="J70" s="248">
        <v>185</v>
      </c>
      <c r="K70" s="249">
        <f>VLOOKUP(A70,'MANO DE OBRA'!A8:D100,4,FALSE)</f>
        <v>106686.24361440798</v>
      </c>
      <c r="L70" s="50"/>
      <c r="M70" s="380">
        <v>10</v>
      </c>
      <c r="N70" s="345">
        <f>K70/M70</f>
        <v>10668.624361440798</v>
      </c>
    </row>
    <row r="71" spans="1:15">
      <c r="B71" s="49"/>
      <c r="C71" s="47"/>
      <c r="D71" s="47"/>
      <c r="E71" s="47"/>
      <c r="F71" s="47"/>
      <c r="G71" s="47"/>
      <c r="H71" s="47"/>
      <c r="I71" s="247"/>
      <c r="J71" s="248"/>
      <c r="K71" s="249"/>
      <c r="L71" s="50"/>
      <c r="M71" s="378"/>
      <c r="N71" s="345"/>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ht="15.75" thickBot="1">
      <c r="B74" s="746"/>
      <c r="C74" s="747"/>
      <c r="D74" s="747"/>
      <c r="E74" s="747"/>
      <c r="F74" s="747"/>
      <c r="G74" s="747"/>
      <c r="H74" s="747"/>
      <c r="I74" s="124"/>
      <c r="J74" s="124"/>
      <c r="K74" s="124"/>
      <c r="L74" s="847"/>
      <c r="M74" s="847"/>
      <c r="N74" s="125"/>
    </row>
    <row r="75" spans="1:15" ht="15.75" thickBot="1">
      <c r="B75" s="765" t="s">
        <v>2072</v>
      </c>
      <c r="C75" s="766"/>
      <c r="D75" s="766"/>
      <c r="E75" s="766"/>
      <c r="F75" s="766"/>
      <c r="G75" s="766"/>
      <c r="H75" s="766"/>
      <c r="I75" s="766"/>
      <c r="J75" s="766"/>
      <c r="K75" s="766"/>
      <c r="L75" s="766"/>
      <c r="M75" s="767"/>
      <c r="N75" s="401">
        <f>SUM(N69:N74)</f>
        <v>23186.723361440796</v>
      </c>
    </row>
    <row r="76" spans="1:15" ht="15.75" thickBot="1">
      <c r="B76" s="33"/>
      <c r="C76" s="34"/>
      <c r="D76" s="34"/>
      <c r="E76" s="34"/>
      <c r="F76" s="34"/>
      <c r="G76" s="34"/>
      <c r="H76" s="34"/>
      <c r="I76" s="34"/>
      <c r="J76" s="34"/>
      <c r="K76" s="34"/>
      <c r="L76" s="34"/>
      <c r="M76" s="34"/>
      <c r="N76" s="35"/>
    </row>
    <row r="77" spans="1:15" ht="15.75" thickBot="1">
      <c r="B77" s="759" t="s">
        <v>2085</v>
      </c>
      <c r="C77" s="760"/>
      <c r="D77" s="760"/>
      <c r="E77" s="760"/>
      <c r="F77" s="760"/>
      <c r="G77" s="760"/>
      <c r="H77" s="760"/>
      <c r="I77" s="760"/>
      <c r="J77" s="760"/>
      <c r="K77" s="760"/>
      <c r="L77" s="760"/>
      <c r="M77" s="761"/>
      <c r="N77" s="99">
        <f>N43+N53+N64+N75</f>
        <v>153116.62309534269</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750" t="s">
        <v>2110</v>
      </c>
      <c r="C81" s="751"/>
      <c r="D81" s="751"/>
      <c r="E81" s="751"/>
      <c r="F81" s="751"/>
      <c r="G81" s="751"/>
      <c r="H81" s="751"/>
      <c r="I81" s="269"/>
      <c r="J81" s="289"/>
      <c r="K81" s="257" t="s">
        <v>2087</v>
      </c>
      <c r="L81" s="789" t="s">
        <v>2088</v>
      </c>
      <c r="M81" s="790"/>
      <c r="N81" s="258"/>
    </row>
    <row r="82" spans="1:14">
      <c r="B82" s="791" t="s">
        <v>2111</v>
      </c>
      <c r="C82" s="792"/>
      <c r="D82" s="792"/>
      <c r="E82" s="792"/>
      <c r="F82" s="792"/>
      <c r="G82" s="792"/>
      <c r="H82" s="792"/>
      <c r="I82" s="87"/>
      <c r="J82" s="88"/>
      <c r="K82" s="259">
        <v>0.2</v>
      </c>
      <c r="L82" s="793">
        <f>N77*K82</f>
        <v>30623.324619068539</v>
      </c>
      <c r="M82" s="794"/>
      <c r="N82" s="51"/>
    </row>
    <row r="83" spans="1:14">
      <c r="B83" s="89" t="s">
        <v>2090</v>
      </c>
      <c r="C83" s="90"/>
      <c r="D83" s="90"/>
      <c r="E83" s="90"/>
      <c r="F83" s="90"/>
      <c r="G83" s="90"/>
      <c r="H83" s="90"/>
      <c r="I83" s="87"/>
      <c r="J83" s="88"/>
      <c r="K83" s="259">
        <v>0.05</v>
      </c>
      <c r="L83" s="793">
        <f>N77*K83</f>
        <v>7655.8311547671346</v>
      </c>
      <c r="M83" s="794"/>
      <c r="N83" s="51"/>
    </row>
    <row r="84" spans="1:14" ht="15.75" thickBot="1">
      <c r="B84" s="91" t="s">
        <v>2091</v>
      </c>
      <c r="C84" s="92"/>
      <c r="D84" s="92"/>
      <c r="E84" s="92"/>
      <c r="F84" s="92"/>
      <c r="G84" s="92"/>
      <c r="H84" s="92"/>
      <c r="I84" s="93"/>
      <c r="J84" s="94"/>
      <c r="K84" s="260">
        <v>0.05</v>
      </c>
      <c r="L84" s="795">
        <f>N77*K84</f>
        <v>7655.8311547671346</v>
      </c>
      <c r="M84" s="796"/>
      <c r="N84" s="51"/>
    </row>
    <row r="85" spans="1:14" ht="15.75" thickBot="1">
      <c r="B85" s="759" t="s">
        <v>2072</v>
      </c>
      <c r="C85" s="760"/>
      <c r="D85" s="760"/>
      <c r="E85" s="760"/>
      <c r="F85" s="760"/>
      <c r="G85" s="760"/>
      <c r="H85" s="760"/>
      <c r="I85" s="760"/>
      <c r="J85" s="760"/>
      <c r="K85" s="760"/>
      <c r="L85" s="760"/>
      <c r="M85" s="761"/>
      <c r="N85" s="52">
        <f>L82+L83+L84</f>
        <v>45934.986928602804</v>
      </c>
    </row>
    <row r="86" spans="1:14" ht="15.75" thickBot="1">
      <c r="B86" s="33"/>
      <c r="C86" s="34"/>
      <c r="D86" s="34"/>
      <c r="E86" s="34"/>
      <c r="F86" s="34"/>
      <c r="G86" s="34"/>
      <c r="H86" s="34"/>
      <c r="I86" s="34"/>
      <c r="J86" s="34"/>
      <c r="K86" s="34"/>
      <c r="L86" s="34"/>
      <c r="M86" s="34"/>
      <c r="N86" s="35"/>
    </row>
    <row r="87" spans="1:14" ht="15.75" thickBot="1">
      <c r="A87" t="s">
        <v>2114</v>
      </c>
      <c r="B87" s="759" t="s">
        <v>2113</v>
      </c>
      <c r="C87" s="760"/>
      <c r="D87" s="760"/>
      <c r="E87" s="760"/>
      <c r="F87" s="760"/>
      <c r="G87" s="760"/>
      <c r="H87" s="760"/>
      <c r="I87" s="760"/>
      <c r="J87" s="760"/>
      <c r="K87" s="760"/>
      <c r="L87" s="760"/>
      <c r="M87" s="761"/>
      <c r="N87" s="166">
        <f>N77+N85</f>
        <v>199051.61002394548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3" t="s">
        <v>2097</v>
      </c>
      <c r="C97" s="204"/>
      <c r="D97" s="204"/>
      <c r="E97" s="204"/>
      <c r="F97" s="204"/>
      <c r="G97" s="204"/>
      <c r="H97" s="204"/>
      <c r="I97" s="204"/>
      <c r="J97" s="204"/>
      <c r="K97" s="204"/>
      <c r="L97" s="204"/>
      <c r="M97" s="204"/>
      <c r="N97" s="205"/>
    </row>
    <row r="98" spans="2:14">
      <c r="B98" s="206"/>
      <c r="C98" s="207"/>
      <c r="D98" s="207"/>
      <c r="E98" s="207"/>
      <c r="F98" s="207"/>
      <c r="G98" s="207"/>
      <c r="H98" s="207"/>
      <c r="I98" s="207"/>
      <c r="J98" s="207"/>
      <c r="K98" s="207"/>
      <c r="L98" s="207"/>
      <c r="M98" s="207"/>
      <c r="N98" s="208"/>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ht="15.75" thickBot="1">
      <c r="B101" s="209"/>
      <c r="C101" s="210"/>
      <c r="D101" s="210"/>
      <c r="E101" s="210"/>
      <c r="F101" s="210"/>
      <c r="G101" s="210"/>
      <c r="H101" s="210"/>
      <c r="I101" s="210"/>
      <c r="J101" s="210"/>
      <c r="K101" s="210"/>
      <c r="L101" s="210"/>
      <c r="M101" s="210"/>
      <c r="N101" s="211"/>
    </row>
    <row r="102" spans="2:14">
      <c r="B102" s="212"/>
      <c r="C102" s="213"/>
      <c r="D102" s="213"/>
      <c r="E102" s="213"/>
      <c r="F102" s="213"/>
      <c r="G102" s="213"/>
      <c r="H102" s="213"/>
      <c r="I102" s="213"/>
      <c r="J102" s="213"/>
      <c r="K102" s="213"/>
      <c r="L102" s="213"/>
      <c r="M102" s="213"/>
      <c r="N102" s="214"/>
    </row>
    <row r="103" spans="2:14">
      <c r="B103" s="198" t="s">
        <v>2098</v>
      </c>
      <c r="C103" s="31"/>
      <c r="D103" s="31"/>
      <c r="E103" s="31"/>
      <c r="F103" s="31"/>
      <c r="G103" s="31"/>
      <c r="H103" s="31"/>
      <c r="I103" s="31"/>
      <c r="J103" s="31"/>
      <c r="K103" s="31"/>
      <c r="L103" s="31"/>
      <c r="M103" s="31"/>
      <c r="N103" s="32"/>
    </row>
    <row r="104" spans="2:14" ht="15" customHeight="1">
      <c r="B104" s="797" t="s">
        <v>2099</v>
      </c>
      <c r="C104" s="798"/>
      <c r="D104" s="798"/>
      <c r="E104" s="798"/>
      <c r="F104" s="798"/>
      <c r="G104" s="798"/>
      <c r="H104" s="798"/>
      <c r="I104" s="798"/>
      <c r="J104" s="798"/>
      <c r="K104" s="798"/>
      <c r="L104" s="798"/>
      <c r="M104" s="798"/>
      <c r="N104" s="799"/>
    </row>
    <row r="105" spans="2:14" ht="15" customHeight="1">
      <c r="B105" s="797"/>
      <c r="C105" s="798"/>
      <c r="D105" s="798"/>
      <c r="E105" s="798"/>
      <c r="F105" s="798"/>
      <c r="G105" s="798"/>
      <c r="H105" s="798"/>
      <c r="I105" s="798"/>
      <c r="J105" s="798"/>
      <c r="K105" s="798"/>
      <c r="L105" s="798"/>
      <c r="M105" s="798"/>
      <c r="N105" s="799"/>
    </row>
    <row r="106" spans="2:14" ht="30" customHeight="1">
      <c r="B106" s="800" t="s">
        <v>2100</v>
      </c>
      <c r="C106" s="801"/>
      <c r="D106" s="801"/>
      <c r="E106" s="801"/>
      <c r="F106" s="801"/>
      <c r="G106" s="801"/>
      <c r="H106" s="801"/>
      <c r="I106" s="801"/>
      <c r="J106" s="801"/>
      <c r="K106" s="801"/>
      <c r="L106" s="801"/>
      <c r="M106" s="801"/>
      <c r="N106" s="802"/>
    </row>
    <row r="107" spans="2:14">
      <c r="B107" s="800"/>
      <c r="C107" s="801"/>
      <c r="D107" s="801"/>
      <c r="E107" s="801"/>
      <c r="F107" s="801"/>
      <c r="G107" s="801"/>
      <c r="H107" s="801"/>
      <c r="I107" s="801"/>
      <c r="J107" s="801"/>
      <c r="K107" s="801"/>
      <c r="L107" s="801"/>
      <c r="M107" s="801"/>
      <c r="N107" s="802"/>
    </row>
    <row r="108" spans="2:14">
      <c r="B108" s="286"/>
      <c r="C108" s="287"/>
      <c r="D108" s="287"/>
      <c r="E108" s="287"/>
      <c r="F108" s="287"/>
      <c r="G108" s="287"/>
      <c r="H108" s="287"/>
      <c r="I108" s="287"/>
      <c r="J108" s="287"/>
      <c r="K108" s="287"/>
      <c r="L108" s="287"/>
      <c r="M108" s="287"/>
      <c r="N108" s="288"/>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198"/>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736"/>
      <c r="K117" s="736"/>
      <c r="L117" s="736"/>
      <c r="M117" s="736"/>
      <c r="N117" s="737"/>
    </row>
    <row r="118" spans="2:14" ht="15.75" thickBot="1">
      <c r="B118" s="216" t="s">
        <v>2103</v>
      </c>
      <c r="C118" s="343"/>
      <c r="D118" s="343"/>
      <c r="E118" s="57"/>
      <c r="F118" s="57"/>
      <c r="G118" s="57"/>
      <c r="H118" s="57"/>
      <c r="I118" s="57"/>
      <c r="J118" s="738"/>
      <c r="K118" s="738"/>
      <c r="L118" s="738"/>
      <c r="M118" s="738"/>
      <c r="N118" s="73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ColWidth="11.42578125"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539</v>
      </c>
      <c r="C31" s="81" t="s">
        <v>2288</v>
      </c>
      <c r="D31" s="82"/>
      <c r="E31" s="82"/>
      <c r="F31" s="82"/>
      <c r="G31" s="82"/>
      <c r="H31" s="82"/>
      <c r="I31" s="82"/>
      <c r="J31" s="82"/>
      <c r="K31" s="394"/>
      <c r="L31" s="261" t="s">
        <v>32</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0.1</v>
      </c>
      <c r="N41" s="295">
        <f>N75*M41</f>
        <v>57.966808403602002</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57.966808403602002</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1175</v>
      </c>
      <c r="B48" s="43" t="str">
        <f>VLOOKUP(A48,MATERIALES!A5:D373,3,FALSE)</f>
        <v>Armadura de Acero</v>
      </c>
      <c r="C48" s="236"/>
      <c r="D48" s="236"/>
      <c r="E48" s="236"/>
      <c r="F48" s="236"/>
      <c r="G48" s="236"/>
      <c r="H48" s="236"/>
      <c r="I48" s="236"/>
      <c r="J48" s="266" t="str">
        <f>VLOOKUP(A48,MATERIALES!A4:D640,2,FALSE)</f>
        <v>m</v>
      </c>
      <c r="K48" s="237">
        <v>1</v>
      </c>
      <c r="L48" s="222"/>
      <c r="M48" s="352">
        <f>VLOOKUP(A48,MATERIALES!A5:D396,4,FALSE)</f>
        <v>4889.4900483470847</v>
      </c>
      <c r="N48" s="227">
        <f>K48*M48</f>
        <v>4889.4900483470847</v>
      </c>
    </row>
    <row r="49" spans="1:14">
      <c r="A49" s="108" t="s">
        <v>1736</v>
      </c>
      <c r="B49" s="43" t="str">
        <f>VLOOKUP(A49,MATERIALES!A6:D373,3,FALSE)</f>
        <v>Tornillos de Unión de D= 12 mm</v>
      </c>
      <c r="C49" s="371"/>
      <c r="D49" s="371"/>
      <c r="E49" s="371"/>
      <c r="F49" s="371"/>
      <c r="G49" s="371"/>
      <c r="H49" s="371"/>
      <c r="I49" s="371"/>
      <c r="J49" s="267" t="str">
        <f>VLOOKUP(A49,MATERIALES!A5:D641,2,FALSE)</f>
        <v>u</v>
      </c>
      <c r="K49" s="347">
        <v>4</v>
      </c>
      <c r="L49" s="367"/>
      <c r="M49" s="352">
        <f>VLOOKUP(A49,MATERIALES!A6:D397,4,FALSE)</f>
        <v>1115.6771197768239</v>
      </c>
      <c r="N49" s="227">
        <f>K49*M49</f>
        <v>4462.7084791072957</v>
      </c>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ht="15.75" thickBot="1">
      <c r="B52" s="43"/>
      <c r="C52" s="265"/>
      <c r="D52" s="265"/>
      <c r="E52" s="265"/>
      <c r="F52" s="265"/>
      <c r="G52" s="265"/>
      <c r="H52" s="265"/>
      <c r="I52" s="265"/>
      <c r="J52" s="381"/>
      <c r="K52" s="124"/>
      <c r="L52" s="280"/>
      <c r="M52" s="352"/>
      <c r="N52" s="227"/>
    </row>
    <row r="53" spans="1:14" ht="15.75" thickBot="1">
      <c r="B53" s="759" t="s">
        <v>2072</v>
      </c>
      <c r="C53" s="760"/>
      <c r="D53" s="760"/>
      <c r="E53" s="760"/>
      <c r="F53" s="760"/>
      <c r="G53" s="760"/>
      <c r="H53" s="760"/>
      <c r="I53" s="760"/>
      <c r="J53" s="760"/>
      <c r="K53" s="760"/>
      <c r="L53" s="760"/>
      <c r="M53" s="761"/>
      <c r="N53" s="344">
        <f>SUM(N48:N52)</f>
        <v>9352.1985274543804</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B58" s="46"/>
      <c r="C58" s="272"/>
      <c r="D58" s="272"/>
      <c r="E58" s="272"/>
      <c r="F58" s="272"/>
      <c r="G58" s="272"/>
      <c r="H58" s="266"/>
      <c r="I58" s="234"/>
      <c r="J58" s="241"/>
      <c r="K58" s="234"/>
      <c r="L58" s="763"/>
      <c r="M58" s="764"/>
      <c r="N58" s="242"/>
    </row>
    <row r="59" spans="1:14">
      <c r="B59" s="46"/>
      <c r="C59" s="47"/>
      <c r="D59" s="47"/>
      <c r="E59" s="47"/>
      <c r="F59" s="47"/>
      <c r="G59" s="47"/>
      <c r="H59" s="266"/>
      <c r="I59" s="234"/>
      <c r="J59" s="241"/>
      <c r="K59" s="234"/>
      <c r="L59" s="763"/>
      <c r="M59" s="764"/>
      <c r="N59" s="242"/>
    </row>
    <row r="60" spans="1:14">
      <c r="B60" s="46"/>
      <c r="C60" s="47"/>
      <c r="D60" s="47"/>
      <c r="E60" s="47"/>
      <c r="F60" s="47"/>
      <c r="G60" s="47"/>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901"/>
      <c r="N68" s="98" t="s">
        <v>2071</v>
      </c>
    </row>
    <row r="69" spans="1:15">
      <c r="A69" s="141" t="s">
        <v>706</v>
      </c>
      <c r="B69" s="49" t="str">
        <f>VLOOKUP(A69,'MANO DE OBRA'!A8:D68,3,FALSE)</f>
        <v>Obrero (2)</v>
      </c>
      <c r="C69" s="47"/>
      <c r="D69" s="47"/>
      <c r="E69" s="47"/>
      <c r="F69" s="47"/>
      <c r="G69" s="47"/>
      <c r="H69" s="47"/>
      <c r="I69" s="247">
        <f>K69/J69*100</f>
        <v>67665.399999999994</v>
      </c>
      <c r="J69" s="248">
        <v>185</v>
      </c>
      <c r="K69" s="249">
        <f>VLOOKUP(A69,'MANO DE OBRA'!A8:D99,4,FALSE)</f>
        <v>125180.98999999999</v>
      </c>
      <c r="L69" s="50"/>
      <c r="M69" s="380">
        <v>400</v>
      </c>
      <c r="N69" s="345">
        <f>K69/M69</f>
        <v>312.95247499999999</v>
      </c>
      <c r="O69" s="106"/>
    </row>
    <row r="70" spans="1:15">
      <c r="A70" s="141" t="s">
        <v>728</v>
      </c>
      <c r="B70" s="49" t="str">
        <f>VLOOKUP(A70,'MANO DE OBRA'!A8:D69,3,FALSE)</f>
        <v>Oficial</v>
      </c>
      <c r="C70" s="47"/>
      <c r="D70" s="47"/>
      <c r="E70" s="47"/>
      <c r="F70" s="47"/>
      <c r="G70" s="47"/>
      <c r="H70" s="47"/>
      <c r="I70" s="247">
        <f>K70/J70*100</f>
        <v>57668.23979157189</v>
      </c>
      <c r="J70" s="248">
        <v>185</v>
      </c>
      <c r="K70" s="249">
        <f>VLOOKUP(A70,'MANO DE OBRA'!A8:D100,4,FALSE)</f>
        <v>106686.24361440798</v>
      </c>
      <c r="L70" s="50"/>
      <c r="M70" s="380">
        <v>400</v>
      </c>
      <c r="N70" s="345">
        <f>K70/M70</f>
        <v>266.71560903601994</v>
      </c>
    </row>
    <row r="71" spans="1:15">
      <c r="B71" s="49"/>
      <c r="C71" s="47"/>
      <c r="D71" s="47"/>
      <c r="E71" s="47"/>
      <c r="F71" s="47"/>
      <c r="G71" s="47"/>
      <c r="H71" s="47"/>
      <c r="I71" s="247"/>
      <c r="J71" s="248"/>
      <c r="K71" s="249"/>
      <c r="L71" s="50"/>
      <c r="M71" s="378"/>
      <c r="N71" s="345"/>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ht="15.75" thickBot="1">
      <c r="B74" s="746"/>
      <c r="C74" s="747"/>
      <c r="D74" s="747"/>
      <c r="E74" s="747"/>
      <c r="F74" s="747"/>
      <c r="G74" s="747"/>
      <c r="H74" s="747"/>
      <c r="I74" s="124"/>
      <c r="J74" s="124"/>
      <c r="K74" s="124"/>
      <c r="L74" s="847"/>
      <c r="M74" s="847"/>
      <c r="N74" s="125"/>
    </row>
    <row r="75" spans="1:15" ht="15.75" thickBot="1">
      <c r="B75" s="765" t="s">
        <v>2072</v>
      </c>
      <c r="C75" s="766"/>
      <c r="D75" s="766"/>
      <c r="E75" s="766"/>
      <c r="F75" s="766"/>
      <c r="G75" s="766"/>
      <c r="H75" s="766"/>
      <c r="I75" s="766"/>
      <c r="J75" s="766"/>
      <c r="K75" s="766"/>
      <c r="L75" s="766"/>
      <c r="M75" s="767"/>
      <c r="N75" s="401">
        <f>SUM(N69:N74)</f>
        <v>579.66808403601999</v>
      </c>
    </row>
    <row r="76" spans="1:15" ht="15.75" thickBot="1">
      <c r="B76" s="33"/>
      <c r="C76" s="34"/>
      <c r="D76" s="34"/>
      <c r="E76" s="34"/>
      <c r="F76" s="34"/>
      <c r="G76" s="34"/>
      <c r="H76" s="34"/>
      <c r="I76" s="34"/>
      <c r="J76" s="34"/>
      <c r="K76" s="34"/>
      <c r="L76" s="34"/>
      <c r="M76" s="34"/>
      <c r="N76" s="35"/>
    </row>
    <row r="77" spans="1:15" ht="15.75" thickBot="1">
      <c r="B77" s="759" t="s">
        <v>2085</v>
      </c>
      <c r="C77" s="760"/>
      <c r="D77" s="760"/>
      <c r="E77" s="760"/>
      <c r="F77" s="760"/>
      <c r="G77" s="760"/>
      <c r="H77" s="760"/>
      <c r="I77" s="760"/>
      <c r="J77" s="760"/>
      <c r="K77" s="760"/>
      <c r="L77" s="760"/>
      <c r="M77" s="761"/>
      <c r="N77" s="99">
        <f>N43+N53+N64+N75</f>
        <v>9989.8334198940029</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750" t="s">
        <v>2110</v>
      </c>
      <c r="C81" s="751"/>
      <c r="D81" s="751"/>
      <c r="E81" s="751"/>
      <c r="F81" s="751"/>
      <c r="G81" s="751"/>
      <c r="H81" s="751"/>
      <c r="I81" s="269"/>
      <c r="J81" s="289"/>
      <c r="K81" s="257" t="s">
        <v>2087</v>
      </c>
      <c r="L81" s="789" t="s">
        <v>2088</v>
      </c>
      <c r="M81" s="790"/>
      <c r="N81" s="258"/>
    </row>
    <row r="82" spans="1:14">
      <c r="B82" s="791" t="s">
        <v>2111</v>
      </c>
      <c r="C82" s="792"/>
      <c r="D82" s="792"/>
      <c r="E82" s="792"/>
      <c r="F82" s="792"/>
      <c r="G82" s="792"/>
      <c r="H82" s="792"/>
      <c r="I82" s="87"/>
      <c r="J82" s="88"/>
      <c r="K82" s="259">
        <v>0.2</v>
      </c>
      <c r="L82" s="793">
        <f>N77*K82</f>
        <v>1997.9666839788006</v>
      </c>
      <c r="M82" s="794"/>
      <c r="N82" s="51"/>
    </row>
    <row r="83" spans="1:14">
      <c r="B83" s="89" t="s">
        <v>2090</v>
      </c>
      <c r="C83" s="90"/>
      <c r="D83" s="90"/>
      <c r="E83" s="90"/>
      <c r="F83" s="90"/>
      <c r="G83" s="90"/>
      <c r="H83" s="90"/>
      <c r="I83" s="87"/>
      <c r="J83" s="88"/>
      <c r="K83" s="259">
        <v>0.05</v>
      </c>
      <c r="L83" s="793">
        <f>N77*K83</f>
        <v>499.49167099470014</v>
      </c>
      <c r="M83" s="794"/>
      <c r="N83" s="51"/>
    </row>
    <row r="84" spans="1:14" ht="15.75" thickBot="1">
      <c r="B84" s="91" t="s">
        <v>2091</v>
      </c>
      <c r="C84" s="92"/>
      <c r="D84" s="92"/>
      <c r="E84" s="92"/>
      <c r="F84" s="92"/>
      <c r="G84" s="92"/>
      <c r="H84" s="92"/>
      <c r="I84" s="93"/>
      <c r="J84" s="94"/>
      <c r="K84" s="260">
        <v>0.05</v>
      </c>
      <c r="L84" s="795">
        <f>N77*K84</f>
        <v>499.49167099470014</v>
      </c>
      <c r="M84" s="796"/>
      <c r="N84" s="51"/>
    </row>
    <row r="85" spans="1:14" ht="15.75" thickBot="1">
      <c r="B85" s="759" t="s">
        <v>2072</v>
      </c>
      <c r="C85" s="760"/>
      <c r="D85" s="760"/>
      <c r="E85" s="760"/>
      <c r="F85" s="760"/>
      <c r="G85" s="760"/>
      <c r="H85" s="760"/>
      <c r="I85" s="760"/>
      <c r="J85" s="760"/>
      <c r="K85" s="760"/>
      <c r="L85" s="760"/>
      <c r="M85" s="761"/>
      <c r="N85" s="52">
        <f>L82+L83+L84</f>
        <v>2996.9500259682009</v>
      </c>
    </row>
    <row r="86" spans="1:14" ht="15.75" thickBot="1">
      <c r="B86" s="33"/>
      <c r="C86" s="34"/>
      <c r="D86" s="34"/>
      <c r="E86" s="34"/>
      <c r="F86" s="34"/>
      <c r="G86" s="34"/>
      <c r="H86" s="34"/>
      <c r="I86" s="34"/>
      <c r="J86" s="34"/>
      <c r="K86" s="34"/>
      <c r="L86" s="34"/>
      <c r="M86" s="34"/>
      <c r="N86" s="35"/>
    </row>
    <row r="87" spans="1:14" ht="15.75" thickBot="1">
      <c r="A87" t="s">
        <v>2114</v>
      </c>
      <c r="B87" s="759" t="s">
        <v>2113</v>
      </c>
      <c r="C87" s="760"/>
      <c r="D87" s="760"/>
      <c r="E87" s="760"/>
      <c r="F87" s="760"/>
      <c r="G87" s="760"/>
      <c r="H87" s="760"/>
      <c r="I87" s="760"/>
      <c r="J87" s="760"/>
      <c r="K87" s="760"/>
      <c r="L87" s="760"/>
      <c r="M87" s="761"/>
      <c r="N87" s="166">
        <f>N77+N85</f>
        <v>12986.783445862204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3" t="s">
        <v>2097</v>
      </c>
      <c r="C97" s="204"/>
      <c r="D97" s="204"/>
      <c r="E97" s="204"/>
      <c r="F97" s="204"/>
      <c r="G97" s="204"/>
      <c r="H97" s="204"/>
      <c r="I97" s="204"/>
      <c r="J97" s="204"/>
      <c r="K97" s="204"/>
      <c r="L97" s="204"/>
      <c r="M97" s="204"/>
      <c r="N97" s="205"/>
    </row>
    <row r="98" spans="2:14">
      <c r="B98" s="206"/>
      <c r="C98" s="207"/>
      <c r="D98" s="207"/>
      <c r="E98" s="207"/>
      <c r="F98" s="207"/>
      <c r="G98" s="207"/>
      <c r="H98" s="207"/>
      <c r="I98" s="207"/>
      <c r="J98" s="207"/>
      <c r="K98" s="207"/>
      <c r="L98" s="207"/>
      <c r="M98" s="207"/>
      <c r="N98" s="208"/>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ht="15.75" thickBot="1">
      <c r="B101" s="209"/>
      <c r="C101" s="210"/>
      <c r="D101" s="210"/>
      <c r="E101" s="210"/>
      <c r="F101" s="210"/>
      <c r="G101" s="210"/>
      <c r="H101" s="210"/>
      <c r="I101" s="210"/>
      <c r="J101" s="210"/>
      <c r="K101" s="210"/>
      <c r="L101" s="210"/>
      <c r="M101" s="210"/>
      <c r="N101" s="211"/>
    </row>
    <row r="102" spans="2:14">
      <c r="B102" s="212"/>
      <c r="C102" s="213"/>
      <c r="D102" s="213"/>
      <c r="E102" s="213"/>
      <c r="F102" s="213"/>
      <c r="G102" s="213"/>
      <c r="H102" s="213"/>
      <c r="I102" s="213"/>
      <c r="J102" s="213"/>
      <c r="K102" s="213"/>
      <c r="L102" s="213"/>
      <c r="M102" s="213"/>
      <c r="N102" s="214"/>
    </row>
    <row r="103" spans="2:14">
      <c r="B103" s="198" t="s">
        <v>2098</v>
      </c>
      <c r="C103" s="31"/>
      <c r="D103" s="31"/>
      <c r="E103" s="31"/>
      <c r="F103" s="31"/>
      <c r="G103" s="31"/>
      <c r="H103" s="31"/>
      <c r="I103" s="31"/>
      <c r="J103" s="31"/>
      <c r="K103" s="31"/>
      <c r="L103" s="31"/>
      <c r="M103" s="31"/>
      <c r="N103" s="32"/>
    </row>
    <row r="104" spans="2:14" ht="15" customHeight="1">
      <c r="B104" s="797" t="s">
        <v>2099</v>
      </c>
      <c r="C104" s="798"/>
      <c r="D104" s="798"/>
      <c r="E104" s="798"/>
      <c r="F104" s="798"/>
      <c r="G104" s="798"/>
      <c r="H104" s="798"/>
      <c r="I104" s="798"/>
      <c r="J104" s="798"/>
      <c r="K104" s="798"/>
      <c r="L104" s="798"/>
      <c r="M104" s="798"/>
      <c r="N104" s="799"/>
    </row>
    <row r="105" spans="2:14" ht="15" customHeight="1">
      <c r="B105" s="797"/>
      <c r="C105" s="798"/>
      <c r="D105" s="798"/>
      <c r="E105" s="798"/>
      <c r="F105" s="798"/>
      <c r="G105" s="798"/>
      <c r="H105" s="798"/>
      <c r="I105" s="798"/>
      <c r="J105" s="798"/>
      <c r="K105" s="798"/>
      <c r="L105" s="798"/>
      <c r="M105" s="798"/>
      <c r="N105" s="799"/>
    </row>
    <row r="106" spans="2:14" ht="30" customHeight="1">
      <c r="B106" s="800" t="s">
        <v>2100</v>
      </c>
      <c r="C106" s="801"/>
      <c r="D106" s="801"/>
      <c r="E106" s="801"/>
      <c r="F106" s="801"/>
      <c r="G106" s="801"/>
      <c r="H106" s="801"/>
      <c r="I106" s="801"/>
      <c r="J106" s="801"/>
      <c r="K106" s="801"/>
      <c r="L106" s="801"/>
      <c r="M106" s="801"/>
      <c r="N106" s="802"/>
    </row>
    <row r="107" spans="2:14">
      <c r="B107" s="800"/>
      <c r="C107" s="801"/>
      <c r="D107" s="801"/>
      <c r="E107" s="801"/>
      <c r="F107" s="801"/>
      <c r="G107" s="801"/>
      <c r="H107" s="801"/>
      <c r="I107" s="801"/>
      <c r="J107" s="801"/>
      <c r="K107" s="801"/>
      <c r="L107" s="801"/>
      <c r="M107" s="801"/>
      <c r="N107" s="802"/>
    </row>
    <row r="108" spans="2:14">
      <c r="B108" s="286"/>
      <c r="C108" s="287"/>
      <c r="D108" s="287"/>
      <c r="E108" s="287"/>
      <c r="F108" s="287"/>
      <c r="G108" s="287"/>
      <c r="H108" s="287"/>
      <c r="I108" s="287"/>
      <c r="J108" s="287"/>
      <c r="K108" s="287"/>
      <c r="L108" s="287"/>
      <c r="M108" s="287"/>
      <c r="N108" s="288"/>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198"/>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736"/>
      <c r="K117" s="736"/>
      <c r="L117" s="736"/>
      <c r="M117" s="736"/>
      <c r="N117" s="737"/>
    </row>
    <row r="118" spans="2:14" ht="15.75" thickBot="1">
      <c r="B118" s="216" t="s">
        <v>2103</v>
      </c>
      <c r="C118" s="343"/>
      <c r="D118" s="343"/>
      <c r="E118" s="57"/>
      <c r="F118" s="57"/>
      <c r="G118" s="57"/>
      <c r="H118" s="57"/>
      <c r="I118" s="57"/>
      <c r="J118" s="738"/>
      <c r="K118" s="738"/>
      <c r="L118" s="738"/>
      <c r="M118" s="738"/>
      <c r="N118" s="73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thickBot="1">
      <c r="A31" t="s">
        <v>21</v>
      </c>
      <c r="B31" s="80" t="s">
        <v>541</v>
      </c>
      <c r="C31" s="81" t="s">
        <v>2289</v>
      </c>
      <c r="D31" s="82"/>
      <c r="E31" s="82"/>
      <c r="F31" s="82"/>
      <c r="G31" s="82"/>
      <c r="H31" s="82"/>
      <c r="I31" s="82"/>
      <c r="J31" s="82"/>
      <c r="K31" s="394"/>
      <c r="L31" s="261" t="s">
        <v>24</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959</v>
      </c>
      <c r="B36" s="772" t="str">
        <f>VLOOKUP(A36,EQUIPOS!A6:D154,3,FALSE)</f>
        <v>Motoniveladora  potencia 215 HP, ancho de cuchilla 4,27 m, peso 18 ton.</v>
      </c>
      <c r="C36" s="773"/>
      <c r="D36" s="773"/>
      <c r="E36" s="773"/>
      <c r="F36" s="773"/>
      <c r="G36" s="773"/>
      <c r="H36" s="774"/>
      <c r="I36" s="222"/>
      <c r="J36" s="223"/>
      <c r="K36" s="224">
        <f>VLOOKUP(A36,EQUIPOS!A6:D163,4,FALSE)</f>
        <v>222749.75120110402</v>
      </c>
      <c r="L36" s="225"/>
      <c r="M36" s="291">
        <v>15</v>
      </c>
      <c r="N36" s="227">
        <f>K36/M36</f>
        <v>14849.983413406935</v>
      </c>
    </row>
    <row r="37" spans="1:14">
      <c r="A37" s="113" t="s">
        <v>1075</v>
      </c>
      <c r="B37" s="772" t="str">
        <f>VLOOKUP(A37,EQUIPOS!A7:D154,3,FALSE)</f>
        <v xml:space="preserve">Vibrocompatador, potencia 153 HP, peso 10 Ton. </v>
      </c>
      <c r="C37" s="773"/>
      <c r="D37" s="773"/>
      <c r="E37" s="773"/>
      <c r="F37" s="773"/>
      <c r="G37" s="773"/>
      <c r="H37" s="774"/>
      <c r="I37" s="367"/>
      <c r="J37" s="368"/>
      <c r="K37" s="224">
        <f>VLOOKUP(A37,EQUIPOS!A7:D164,4,FALSE)</f>
        <v>131864.31094790224</v>
      </c>
      <c r="L37" s="290"/>
      <c r="M37" s="291">
        <v>15</v>
      </c>
      <c r="N37" s="227">
        <f>K37/M37</f>
        <v>8790.9540631934833</v>
      </c>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N77*M41</f>
        <v>122.69072025600332</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23763.628196856422</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1534</v>
      </c>
      <c r="B48" s="43" t="str">
        <f>VLOOKUP(A48,MATERIALES!A5:D373,3,FALSE)</f>
        <v>Material seleccionado para Relleno</v>
      </c>
      <c r="C48" s="236"/>
      <c r="D48" s="236"/>
      <c r="E48" s="236"/>
      <c r="F48" s="236"/>
      <c r="G48" s="236"/>
      <c r="H48" s="236"/>
      <c r="I48" s="223"/>
      <c r="J48" s="200" t="str">
        <f>VLOOKUP(A48,MATERIALES!A4:D640,2,FALSE)</f>
        <v>m3</v>
      </c>
      <c r="K48" s="237">
        <v>1.05</v>
      </c>
      <c r="L48" s="222"/>
      <c r="M48" s="352">
        <f>VLOOKUP(A48,MATERIALES!A5:D396,4,FALSE)</f>
        <v>21521.460735197677</v>
      </c>
      <c r="N48" s="227">
        <f>K48*M48</f>
        <v>22597.533771957562</v>
      </c>
    </row>
    <row r="49" spans="1:14">
      <c r="A49" s="108" t="s">
        <v>1131</v>
      </c>
      <c r="B49" s="43" t="str">
        <f>VLOOKUP(A49,MATERIALES!A6:D373,3,FALSE)</f>
        <v>Agua</v>
      </c>
      <c r="C49" s="371"/>
      <c r="D49" s="371"/>
      <c r="E49" s="371"/>
      <c r="F49" s="371"/>
      <c r="G49" s="371"/>
      <c r="H49" s="371"/>
      <c r="I49" s="371"/>
      <c r="J49" s="266" t="str">
        <f>VLOOKUP(A49,MATERIALES!A5:D641,2,FALSE)</f>
        <v>lt</v>
      </c>
      <c r="K49" s="347">
        <v>30</v>
      </c>
      <c r="L49" s="367"/>
      <c r="M49" s="352">
        <f>VLOOKUP(A49,MATERIALES!A6:D397,4,FALSE)</f>
        <v>56.024337816260008</v>
      </c>
      <c r="N49" s="227">
        <f>K49*M49</f>
        <v>1680.7301344878003</v>
      </c>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392"/>
      <c r="C54" s="265"/>
      <c r="D54" s="265"/>
      <c r="E54" s="265"/>
      <c r="F54" s="265"/>
      <c r="G54" s="265"/>
      <c r="H54" s="265"/>
      <c r="I54" s="265"/>
      <c r="J54" s="381"/>
      <c r="K54" s="124"/>
      <c r="L54" s="280"/>
      <c r="M54" s="423"/>
      <c r="N54" s="424"/>
    </row>
    <row r="55" spans="1:14" ht="15.75" thickBot="1">
      <c r="B55" s="765" t="s">
        <v>2072</v>
      </c>
      <c r="C55" s="766"/>
      <c r="D55" s="766"/>
      <c r="E55" s="766"/>
      <c r="F55" s="766"/>
      <c r="G55" s="766"/>
      <c r="H55" s="766"/>
      <c r="I55" s="766"/>
      <c r="J55" s="766"/>
      <c r="K55" s="766"/>
      <c r="L55" s="766"/>
      <c r="M55" s="767"/>
      <c r="N55" s="104">
        <f>SUM(N48:N54)</f>
        <v>24278.263906445361</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A60" t="s">
        <v>1894</v>
      </c>
      <c r="B60" s="46" t="str">
        <f>VLOOKUP(A60,TRANSPORTE!A1:D117,3,FALSE)</f>
        <v>Transporte de material seleccionado para relleno</v>
      </c>
      <c r="C60" s="272"/>
      <c r="D60" s="272"/>
      <c r="E60" s="272"/>
      <c r="F60" s="272"/>
      <c r="G60" s="272"/>
      <c r="H60" s="266" t="s">
        <v>648</v>
      </c>
      <c r="I60" s="234">
        <v>1.05</v>
      </c>
      <c r="J60" s="241">
        <v>1</v>
      </c>
      <c r="K60" s="234">
        <f>I60*J60</f>
        <v>1.05</v>
      </c>
      <c r="L60" s="763">
        <f>VLOOKUP(A60,TRANSPORTE!A1:D117,4,FALSE)</f>
        <v>1355.0479121462611</v>
      </c>
      <c r="M60" s="764"/>
      <c r="N60" s="242">
        <f>K60*L60</f>
        <v>1422.8003077535741</v>
      </c>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f>N60+N61+N62+N63+N64</f>
        <v>1422.8003077535741</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728</v>
      </c>
      <c r="B71" s="49" t="str">
        <f>VLOOKUP(A71,'MANO DE OBRA'!A8:D68,3,FALSE)</f>
        <v>Oficial</v>
      </c>
      <c r="C71" s="47"/>
      <c r="D71" s="47"/>
      <c r="E71" s="47"/>
      <c r="F71" s="47"/>
      <c r="G71" s="47"/>
      <c r="H71" s="47"/>
      <c r="I71" s="247">
        <f>K71/J71*100</f>
        <v>57668.23979157189</v>
      </c>
      <c r="J71" s="248">
        <v>185</v>
      </c>
      <c r="K71" s="249">
        <f>VLOOKUP(A71,'MANO DE OBRA'!A8:D99,4,FALSE)</f>
        <v>106686.24361440798</v>
      </c>
      <c r="L71" s="50"/>
      <c r="M71" s="380">
        <v>120</v>
      </c>
      <c r="N71" s="345">
        <f>K71/M71</f>
        <v>889.05203012006655</v>
      </c>
      <c r="O71" s="106"/>
    </row>
    <row r="72" spans="1:15">
      <c r="A72" s="141" t="s">
        <v>708</v>
      </c>
      <c r="B72" s="49" t="str">
        <f>VLOOKUP(A72,'MANO DE OBRA'!A8:D69,3,FALSE)</f>
        <v>Obrero (3)</v>
      </c>
      <c r="C72" s="47"/>
      <c r="D72" s="47"/>
      <c r="E72" s="47"/>
      <c r="F72" s="47"/>
      <c r="G72" s="47"/>
      <c r="H72" s="47"/>
      <c r="I72" s="247">
        <f>K72/J72*100</f>
        <v>101498.09999999999</v>
      </c>
      <c r="J72" s="248">
        <v>185</v>
      </c>
      <c r="K72" s="249">
        <f>VLOOKUP(A72,'MANO DE OBRA'!A8:D100,4,FALSE)</f>
        <v>187771.48499999999</v>
      </c>
      <c r="L72" s="50"/>
      <c r="M72" s="380">
        <v>120</v>
      </c>
      <c r="N72" s="345">
        <f>K72/M72</f>
        <v>1564.7623749999998</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125"/>
    </row>
    <row r="77" spans="1:15" ht="15.75" thickBot="1">
      <c r="B77" s="765" t="s">
        <v>2072</v>
      </c>
      <c r="C77" s="766"/>
      <c r="D77" s="766"/>
      <c r="E77" s="766"/>
      <c r="F77" s="766"/>
      <c r="G77" s="766"/>
      <c r="H77" s="766"/>
      <c r="I77" s="766"/>
      <c r="J77" s="766"/>
      <c r="K77" s="766"/>
      <c r="L77" s="766"/>
      <c r="M77" s="767"/>
      <c r="N77" s="401">
        <f>SUM(N71:N76)</f>
        <v>2453.8144051200661</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51918.506816175424</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10383.701363235086</v>
      </c>
      <c r="M84" s="794"/>
      <c r="N84" s="51"/>
    </row>
    <row r="85" spans="1:14">
      <c r="B85" s="89" t="s">
        <v>2090</v>
      </c>
      <c r="C85" s="90"/>
      <c r="D85" s="90"/>
      <c r="E85" s="90"/>
      <c r="F85" s="90"/>
      <c r="G85" s="90"/>
      <c r="H85" s="90"/>
      <c r="I85" s="87"/>
      <c r="J85" s="88"/>
      <c r="K85" s="259">
        <v>0.05</v>
      </c>
      <c r="L85" s="793">
        <f>N79*K85</f>
        <v>2595.9253408087716</v>
      </c>
      <c r="M85" s="794"/>
      <c r="N85" s="51"/>
    </row>
    <row r="86" spans="1:14" ht="15.75" thickBot="1">
      <c r="B86" s="91" t="s">
        <v>2091</v>
      </c>
      <c r="C86" s="92"/>
      <c r="D86" s="92"/>
      <c r="E86" s="92"/>
      <c r="F86" s="92"/>
      <c r="G86" s="92"/>
      <c r="H86" s="92"/>
      <c r="I86" s="93"/>
      <c r="J86" s="94"/>
      <c r="K86" s="260">
        <v>0.05</v>
      </c>
      <c r="L86" s="795">
        <f>N79*K86</f>
        <v>2595.9253408087716</v>
      </c>
      <c r="M86" s="796"/>
      <c r="N86" s="51"/>
    </row>
    <row r="87" spans="1:14" ht="15.75" thickBot="1">
      <c r="B87" s="759" t="s">
        <v>2072</v>
      </c>
      <c r="C87" s="760"/>
      <c r="D87" s="760"/>
      <c r="E87" s="760"/>
      <c r="F87" s="760"/>
      <c r="G87" s="760"/>
      <c r="H87" s="760"/>
      <c r="I87" s="760"/>
      <c r="J87" s="760"/>
      <c r="K87" s="760"/>
      <c r="L87" s="760"/>
      <c r="M87" s="761"/>
      <c r="N87" s="52">
        <f>L84+L85+L86</f>
        <v>15575.552044852629</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67494.058861028054</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32.25" customHeight="1" thickBot="1">
      <c r="A31" t="s">
        <v>21</v>
      </c>
      <c r="B31" s="80" t="s">
        <v>543</v>
      </c>
      <c r="C31" s="899" t="s">
        <v>2290</v>
      </c>
      <c r="D31" s="900"/>
      <c r="E31" s="900"/>
      <c r="F31" s="900"/>
      <c r="G31" s="900"/>
      <c r="H31" s="900"/>
      <c r="I31" s="900"/>
      <c r="J31" s="916"/>
      <c r="K31" s="394"/>
      <c r="L31" s="261" t="s">
        <v>24</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N77*M41</f>
        <v>892.62055903601981</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SUM(N36:N41)</f>
        <v>892.62055903601981</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1613</v>
      </c>
      <c r="B48" s="43" t="str">
        <f>VLOOKUP(A48,MATERIALES!A5:D373,3,FALSE)</f>
        <v>Piedra para gavión</v>
      </c>
      <c r="C48" s="236"/>
      <c r="D48" s="236"/>
      <c r="E48" s="236"/>
      <c r="F48" s="236"/>
      <c r="G48" s="236"/>
      <c r="H48" s="236"/>
      <c r="I48" s="236"/>
      <c r="J48" s="266" t="str">
        <f>VLOOKUP(A48,MATERIALES!A4:D640,2,FALSE)</f>
        <v>m3</v>
      </c>
      <c r="K48" s="237">
        <v>1.1000000000000001</v>
      </c>
      <c r="L48" s="222"/>
      <c r="M48" s="352">
        <f>VLOOKUP(A48,MATERIALES!A5:D396,4,FALSE)</f>
        <v>49078.394953045012</v>
      </c>
      <c r="N48" s="227">
        <f>K48*M48</f>
        <v>53986.234448349518</v>
      </c>
    </row>
    <row r="49" spans="1:14">
      <c r="A49" s="108" t="s">
        <v>1139</v>
      </c>
      <c r="B49" s="43" t="str">
        <f>VLOOKUP(A49,MATERIALES!A6:D373,3,FALSE)</f>
        <v>Alambre galvanizado No. 12</v>
      </c>
      <c r="C49" s="371"/>
      <c r="D49" s="371"/>
      <c r="E49" s="371"/>
      <c r="F49" s="371"/>
      <c r="G49" s="371"/>
      <c r="H49" s="371"/>
      <c r="I49" s="371"/>
      <c r="J49" s="267" t="str">
        <f>VLOOKUP(A49,MATERIALES!A5:D641,2,FALSE)</f>
        <v>kg</v>
      </c>
      <c r="K49" s="347">
        <v>1.1499999999999999</v>
      </c>
      <c r="L49" s="367"/>
      <c r="M49" s="352">
        <f>VLOOKUP(A49,MATERIALES!A6:D397,4,FALSE)</f>
        <v>6181.6070757898706</v>
      </c>
      <c r="N49" s="227">
        <f>K49*M49</f>
        <v>7108.8481371583503</v>
      </c>
    </row>
    <row r="50" spans="1:14">
      <c r="A50" s="108" t="s">
        <v>1363</v>
      </c>
      <c r="B50" s="43" t="str">
        <f>VLOOKUP(A50,MATERIALES!A6:D373,3,FALSE)</f>
        <v>Formaleta (gaviones, juntas de bordillos, juntas de cunetas, muros, concretos clase D,E, F y G)</v>
      </c>
      <c r="C50" s="371"/>
      <c r="D50" s="371"/>
      <c r="E50" s="371"/>
      <c r="F50" s="371"/>
      <c r="G50" s="371"/>
      <c r="H50" s="371"/>
      <c r="I50" s="371"/>
      <c r="J50" s="267" t="str">
        <f>VLOOKUP(A50,MATERIALES!A6:D642,2,FALSE)</f>
        <v>m2</v>
      </c>
      <c r="K50" s="347">
        <v>2</v>
      </c>
      <c r="L50" s="367"/>
      <c r="M50" s="352">
        <f>VLOOKUP(A50,MATERIALES!A6:D398,4,FALSE)</f>
        <v>5879.5421697829679</v>
      </c>
      <c r="N50" s="227">
        <f>K50*M50</f>
        <v>11759.084339565936</v>
      </c>
    </row>
    <row r="51" spans="1:14">
      <c r="A51" s="108" t="s">
        <v>1476</v>
      </c>
      <c r="B51" s="43" t="str">
        <f>VLOOKUP(A51,MATERIALES!A6:D373,3,FALSE)</f>
        <v>Malla para gaviones (2M3)</v>
      </c>
      <c r="C51" s="371"/>
      <c r="D51" s="371"/>
      <c r="E51" s="371"/>
      <c r="F51" s="371"/>
      <c r="G51" s="371"/>
      <c r="H51" s="371"/>
      <c r="I51" s="371"/>
      <c r="J51" s="267" t="str">
        <f>VLOOKUP(A51,MATERIALES!A6:D643,2,FALSE)</f>
        <v>u</v>
      </c>
      <c r="K51" s="347">
        <v>0.5</v>
      </c>
      <c r="L51" s="367"/>
      <c r="M51" s="352">
        <f>VLOOKUP(A51,MATERIALES!A6:D399,4,FALSE)</f>
        <v>114839.2602315494</v>
      </c>
      <c r="N51" s="227">
        <f>K51*M51</f>
        <v>57419.6301157747</v>
      </c>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392"/>
      <c r="C54" s="265"/>
      <c r="D54" s="265"/>
      <c r="E54" s="265"/>
      <c r="F54" s="265"/>
      <c r="G54" s="265"/>
      <c r="H54" s="265"/>
      <c r="I54" s="265"/>
      <c r="J54" s="381"/>
      <c r="K54" s="124"/>
      <c r="L54" s="280"/>
      <c r="M54" s="423"/>
      <c r="N54" s="424"/>
    </row>
    <row r="55" spans="1:14" ht="15.75" thickBot="1">
      <c r="B55" s="765" t="s">
        <v>2072</v>
      </c>
      <c r="C55" s="766"/>
      <c r="D55" s="766"/>
      <c r="E55" s="766"/>
      <c r="F55" s="766"/>
      <c r="G55" s="766"/>
      <c r="H55" s="766"/>
      <c r="I55" s="766"/>
      <c r="J55" s="766"/>
      <c r="K55" s="766"/>
      <c r="L55" s="766"/>
      <c r="M55" s="767"/>
      <c r="N55" s="104">
        <f>SUM(N48:N54)</f>
        <v>130273.7970408485</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A60" t="s">
        <v>1974</v>
      </c>
      <c r="B60" s="46" t="str">
        <f>VLOOKUP(A60,TRANSPORTE!A1:D117,3,FALSE)</f>
        <v>Transporte de piedra para gaviones</v>
      </c>
      <c r="C60" s="272"/>
      <c r="D60" s="272"/>
      <c r="E60" s="272"/>
      <c r="F60" s="272"/>
      <c r="G60" s="272"/>
      <c r="H60" s="266" t="s">
        <v>648</v>
      </c>
      <c r="I60" s="234">
        <v>1.1000000000000001</v>
      </c>
      <c r="J60" s="241">
        <v>1</v>
      </c>
      <c r="K60" s="234">
        <f>I60*J60</f>
        <v>1.1000000000000001</v>
      </c>
      <c r="L60" s="763">
        <f>VLOOKUP(A60,TRANSPORTE!A1:D117,4,FALSE)</f>
        <v>1355.0479121462611</v>
      </c>
      <c r="M60" s="764"/>
      <c r="N60" s="242">
        <f>K60*L60</f>
        <v>1490.5527033608873</v>
      </c>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f>N60+N61+N62+N63+N64</f>
        <v>1490.5527033608873</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710</v>
      </c>
      <c r="B71" s="49" t="str">
        <f>VLOOKUP(A71,'MANO DE OBRA'!A8:D68,3,FALSE)</f>
        <v>Obrero (4)</v>
      </c>
      <c r="C71" s="47"/>
      <c r="D71" s="47"/>
      <c r="E71" s="47"/>
      <c r="F71" s="47"/>
      <c r="G71" s="47"/>
      <c r="H71" s="47"/>
      <c r="I71" s="247">
        <f>K71/J71*100</f>
        <v>135330.79999999999</v>
      </c>
      <c r="J71" s="248">
        <v>185</v>
      </c>
      <c r="K71" s="249">
        <f>VLOOKUP(A71,'MANO DE OBRA'!A8:D99,4,FALSE)</f>
        <v>250361.97999999998</v>
      </c>
      <c r="L71" s="50"/>
      <c r="M71" s="380">
        <v>20</v>
      </c>
      <c r="N71" s="345">
        <f>K71/M71</f>
        <v>12518.098999999998</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80">
        <v>20</v>
      </c>
      <c r="N72" s="345">
        <f>K72/M72</f>
        <v>5334.3121807203988</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45"/>
    </row>
    <row r="77" spans="1:15" ht="15.75" thickBot="1">
      <c r="B77" s="765" t="s">
        <v>2072</v>
      </c>
      <c r="C77" s="766"/>
      <c r="D77" s="766"/>
      <c r="E77" s="766"/>
      <c r="F77" s="766"/>
      <c r="G77" s="766"/>
      <c r="H77" s="766"/>
      <c r="I77" s="766"/>
      <c r="J77" s="766"/>
      <c r="K77" s="766"/>
      <c r="L77" s="766"/>
      <c r="M77" s="767"/>
      <c r="N77" s="256">
        <f>SUM(N71:N76)</f>
        <v>17852.411180720395</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150509.38148396582</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30101.876296793165</v>
      </c>
      <c r="M84" s="794"/>
      <c r="N84" s="51"/>
    </row>
    <row r="85" spans="1:14">
      <c r="B85" s="89" t="s">
        <v>2090</v>
      </c>
      <c r="C85" s="90"/>
      <c r="D85" s="90"/>
      <c r="E85" s="90"/>
      <c r="F85" s="90"/>
      <c r="G85" s="90"/>
      <c r="H85" s="90"/>
      <c r="I85" s="87"/>
      <c r="J85" s="88"/>
      <c r="K85" s="259">
        <v>0.05</v>
      </c>
      <c r="L85" s="793">
        <f>N79*K85</f>
        <v>7525.4690741982913</v>
      </c>
      <c r="M85" s="794"/>
      <c r="N85" s="51"/>
    </row>
    <row r="86" spans="1:14" ht="15.75" thickBot="1">
      <c r="B86" s="91" t="s">
        <v>2091</v>
      </c>
      <c r="C86" s="92"/>
      <c r="D86" s="92"/>
      <c r="E86" s="92"/>
      <c r="F86" s="92"/>
      <c r="G86" s="92"/>
      <c r="H86" s="92"/>
      <c r="I86" s="93"/>
      <c r="J86" s="94"/>
      <c r="K86" s="260">
        <v>0.05</v>
      </c>
      <c r="L86" s="795">
        <f>N79*K86</f>
        <v>7525.4690741982913</v>
      </c>
      <c r="M86" s="796"/>
      <c r="N86" s="51"/>
    </row>
    <row r="87" spans="1:14" ht="15.75" thickBot="1">
      <c r="B87" s="759" t="s">
        <v>2072</v>
      </c>
      <c r="C87" s="760"/>
      <c r="D87" s="760"/>
      <c r="E87" s="760"/>
      <c r="F87" s="760"/>
      <c r="G87" s="760"/>
      <c r="H87" s="760"/>
      <c r="I87" s="760"/>
      <c r="J87" s="760"/>
      <c r="K87" s="760"/>
      <c r="L87" s="760"/>
      <c r="M87" s="761"/>
      <c r="N87" s="52">
        <f>L84+L85+L86</f>
        <v>45152.814445189746</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195662.19592915557</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ColWidth="11.42578125"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31.5" customHeight="1" thickBot="1">
      <c r="A31" t="s">
        <v>21</v>
      </c>
      <c r="B31" s="80" t="s">
        <v>545</v>
      </c>
      <c r="C31" s="899" t="s">
        <v>2291</v>
      </c>
      <c r="D31" s="900"/>
      <c r="E31" s="900"/>
      <c r="F31" s="900"/>
      <c r="G31" s="900"/>
      <c r="H31" s="900"/>
      <c r="I31" s="900"/>
      <c r="J31" s="916"/>
      <c r="K31" s="394"/>
      <c r="L31" s="261" t="s">
        <v>24</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N77*M41</f>
        <v>892.62055903601981</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SUM(N36:N41)</f>
        <v>892.62055903601981</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1613</v>
      </c>
      <c r="B48" s="43" t="str">
        <f>VLOOKUP(A48,MATERIALES!A5:D373,3,FALSE)</f>
        <v>Piedra para gavión</v>
      </c>
      <c r="C48" s="236"/>
      <c r="D48" s="236"/>
      <c r="E48" s="236"/>
      <c r="F48" s="236"/>
      <c r="G48" s="236"/>
      <c r="H48" s="236"/>
      <c r="I48" s="236"/>
      <c r="J48" s="266" t="str">
        <f>VLOOKUP(A48,MATERIALES!A4:D640,2,FALSE)</f>
        <v>m3</v>
      </c>
      <c r="K48" s="237">
        <v>1.1000000000000001</v>
      </c>
      <c r="L48" s="222"/>
      <c r="M48" s="352">
        <f>VLOOKUP(A48,MATERIALES!A5:D396,4,FALSE)</f>
        <v>49078.394953045012</v>
      </c>
      <c r="N48" s="227">
        <f>K48*M48</f>
        <v>53986.234448349518</v>
      </c>
    </row>
    <row r="49" spans="1:14">
      <c r="A49" s="108" t="s">
        <v>1139</v>
      </c>
      <c r="B49" s="43" t="str">
        <f>VLOOKUP(A49,MATERIALES!A6:D373,3,FALSE)</f>
        <v>Alambre galvanizado No. 12</v>
      </c>
      <c r="C49" s="371"/>
      <c r="D49" s="371"/>
      <c r="E49" s="371"/>
      <c r="F49" s="371"/>
      <c r="G49" s="371"/>
      <c r="H49" s="371"/>
      <c r="I49" s="371"/>
      <c r="J49" s="267" t="str">
        <f>VLOOKUP(A49,MATERIALES!A5:D641,2,FALSE)</f>
        <v>kg</v>
      </c>
      <c r="K49" s="347">
        <v>1.1499999999999999</v>
      </c>
      <c r="L49" s="367"/>
      <c r="M49" s="352">
        <f>VLOOKUP(A49,MATERIALES!A6:D397,4,FALSE)</f>
        <v>6181.6070757898706</v>
      </c>
      <c r="N49" s="227">
        <f>K49*M49</f>
        <v>7108.8481371583503</v>
      </c>
    </row>
    <row r="50" spans="1:14">
      <c r="A50" s="108" t="s">
        <v>1363</v>
      </c>
      <c r="B50" s="43" t="str">
        <f>VLOOKUP(A50,MATERIALES!A6:D373,3,FALSE)</f>
        <v>Formaleta (gaviones, juntas de bordillos, juntas de cunetas, muros, concretos clase D,E, F y G)</v>
      </c>
      <c r="C50" s="371"/>
      <c r="D50" s="371"/>
      <c r="E50" s="371"/>
      <c r="F50" s="371"/>
      <c r="G50" s="371"/>
      <c r="H50" s="371"/>
      <c r="I50" s="371"/>
      <c r="J50" s="267" t="str">
        <f>VLOOKUP(A50,MATERIALES!A6:D642,2,FALSE)</f>
        <v>m2</v>
      </c>
      <c r="K50" s="347">
        <v>2</v>
      </c>
      <c r="L50" s="367"/>
      <c r="M50" s="352">
        <f>VLOOKUP(A50,MATERIALES!A6:D398,4,FALSE)</f>
        <v>5879.5421697829679</v>
      </c>
      <c r="N50" s="227">
        <f>K50*M50</f>
        <v>11759.084339565936</v>
      </c>
    </row>
    <row r="51" spans="1:14">
      <c r="A51" s="108" t="s">
        <v>1464</v>
      </c>
      <c r="B51" s="43" t="str">
        <f>VLOOKUP(A51,MATERIALES!A6:D373,3,FALSE)</f>
        <v>Malla Ciclónica Para Gaviones Galvanizada Aleación Zn-5A1-Mm Cal 12 (2M3)</v>
      </c>
      <c r="C51" s="371"/>
      <c r="D51" s="371"/>
      <c r="E51" s="371"/>
      <c r="F51" s="371"/>
      <c r="G51" s="371"/>
      <c r="H51" s="371"/>
      <c r="I51" s="371"/>
      <c r="J51" s="267" t="str">
        <f>VLOOKUP(A51,MATERIALES!A6:D643,2,FALSE)</f>
        <v>u</v>
      </c>
      <c r="K51" s="347">
        <v>0.5</v>
      </c>
      <c r="L51" s="367"/>
      <c r="M51" s="352">
        <f>VLOOKUP(A51,MATERIALES!A6:D399,4,FALSE)</f>
        <v>151556.49675023291</v>
      </c>
      <c r="N51" s="227">
        <f>K51*M51</f>
        <v>75778.248375116455</v>
      </c>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392"/>
      <c r="C54" s="265"/>
      <c r="D54" s="265"/>
      <c r="E54" s="265"/>
      <c r="F54" s="265"/>
      <c r="G54" s="265"/>
      <c r="H54" s="265"/>
      <c r="I54" s="265"/>
      <c r="J54" s="381"/>
      <c r="K54" s="124"/>
      <c r="L54" s="280"/>
      <c r="M54" s="423"/>
      <c r="N54" s="424"/>
    </row>
    <row r="55" spans="1:14" ht="15.75" thickBot="1">
      <c r="B55" s="765" t="s">
        <v>2072</v>
      </c>
      <c r="C55" s="766"/>
      <c r="D55" s="766"/>
      <c r="E55" s="766"/>
      <c r="F55" s="766"/>
      <c r="G55" s="766"/>
      <c r="H55" s="766"/>
      <c r="I55" s="766"/>
      <c r="J55" s="766"/>
      <c r="K55" s="766"/>
      <c r="L55" s="766"/>
      <c r="M55" s="767"/>
      <c r="N55" s="104">
        <f>SUM(N48:N54)</f>
        <v>148632.41530019027</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A60" t="s">
        <v>1974</v>
      </c>
      <c r="B60" s="46" t="str">
        <f>VLOOKUP(A60,TRANSPORTE!A1:D117,3,FALSE)</f>
        <v>Transporte de piedra para gaviones</v>
      </c>
      <c r="C60" s="272"/>
      <c r="D60" s="272"/>
      <c r="E60" s="272"/>
      <c r="F60" s="272"/>
      <c r="G60" s="272"/>
      <c r="H60" s="266" t="s">
        <v>648</v>
      </c>
      <c r="I60" s="234">
        <v>1.1000000000000001</v>
      </c>
      <c r="J60" s="241">
        <v>1</v>
      </c>
      <c r="K60" s="234">
        <f>I60*J60</f>
        <v>1.1000000000000001</v>
      </c>
      <c r="L60" s="763">
        <f>VLOOKUP(A60,TRANSPORTE!A1:D117,4,FALSE)</f>
        <v>1355.0479121462611</v>
      </c>
      <c r="M60" s="764"/>
      <c r="N60" s="242">
        <f>K60*L60</f>
        <v>1490.5527033608873</v>
      </c>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f>N60+N61+N62+N63+N64</f>
        <v>1490.5527033608873</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710</v>
      </c>
      <c r="B71" s="49" t="str">
        <f>VLOOKUP(A71,'MANO DE OBRA'!A8:D68,3,FALSE)</f>
        <v>Obrero (4)</v>
      </c>
      <c r="C71" s="47"/>
      <c r="D71" s="47"/>
      <c r="E71" s="47"/>
      <c r="F71" s="47"/>
      <c r="G71" s="47"/>
      <c r="H71" s="47"/>
      <c r="I71" s="247">
        <f>K71/J71*100</f>
        <v>135330.79999999999</v>
      </c>
      <c r="J71" s="248">
        <v>185</v>
      </c>
      <c r="K71" s="249">
        <f>VLOOKUP(A71,'MANO DE OBRA'!A8:D99,4,FALSE)</f>
        <v>250361.97999999998</v>
      </c>
      <c r="L71" s="50"/>
      <c r="M71" s="380">
        <v>20</v>
      </c>
      <c r="N71" s="345">
        <f>K71/M71</f>
        <v>12518.098999999998</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80">
        <v>20</v>
      </c>
      <c r="N72" s="345">
        <f>K72/M72</f>
        <v>5334.3121807203988</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125"/>
    </row>
    <row r="77" spans="1:15" ht="15.75" thickBot="1">
      <c r="B77" s="765" t="s">
        <v>2072</v>
      </c>
      <c r="C77" s="766"/>
      <c r="D77" s="766"/>
      <c r="E77" s="766"/>
      <c r="F77" s="766"/>
      <c r="G77" s="766"/>
      <c r="H77" s="766"/>
      <c r="I77" s="766"/>
      <c r="J77" s="766"/>
      <c r="K77" s="766"/>
      <c r="L77" s="766"/>
      <c r="M77" s="767"/>
      <c r="N77" s="401">
        <f>SUM(N71:N76)</f>
        <v>17852.411180720395</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168867.99974330759</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33773.599948661518</v>
      </c>
      <c r="M84" s="794"/>
      <c r="N84" s="51"/>
    </row>
    <row r="85" spans="1:14">
      <c r="B85" s="89" t="s">
        <v>2090</v>
      </c>
      <c r="C85" s="90"/>
      <c r="D85" s="90"/>
      <c r="E85" s="90"/>
      <c r="F85" s="90"/>
      <c r="G85" s="90"/>
      <c r="H85" s="90"/>
      <c r="I85" s="87"/>
      <c r="J85" s="88"/>
      <c r="K85" s="259">
        <v>0.05</v>
      </c>
      <c r="L85" s="793">
        <f>N79*K85</f>
        <v>8443.3999871653796</v>
      </c>
      <c r="M85" s="794"/>
      <c r="N85" s="51"/>
    </row>
    <row r="86" spans="1:14" ht="15.75" thickBot="1">
      <c r="B86" s="91" t="s">
        <v>2091</v>
      </c>
      <c r="C86" s="92"/>
      <c r="D86" s="92"/>
      <c r="E86" s="92"/>
      <c r="F86" s="92"/>
      <c r="G86" s="92"/>
      <c r="H86" s="92"/>
      <c r="I86" s="93"/>
      <c r="J86" s="94"/>
      <c r="K86" s="260">
        <v>0.05</v>
      </c>
      <c r="L86" s="795">
        <f>N79*K86</f>
        <v>8443.3999871653796</v>
      </c>
      <c r="M86" s="796"/>
      <c r="N86" s="51"/>
    </row>
    <row r="87" spans="1:14" ht="15.75" thickBot="1">
      <c r="B87" s="759" t="s">
        <v>2072</v>
      </c>
      <c r="C87" s="760"/>
      <c r="D87" s="760"/>
      <c r="E87" s="760"/>
      <c r="F87" s="760"/>
      <c r="G87" s="760"/>
      <c r="H87" s="760"/>
      <c r="I87" s="760"/>
      <c r="J87" s="760"/>
      <c r="K87" s="760"/>
      <c r="L87" s="760"/>
      <c r="M87" s="761"/>
      <c r="N87" s="52">
        <f>L84+L85+L86</f>
        <v>50660.399922992277</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219528.39966629987</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ColWidth="11.42578125"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9.25"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30.75" customHeight="1" thickBot="1">
      <c r="A31" t="s">
        <v>21</v>
      </c>
      <c r="B31" s="80" t="s">
        <v>547</v>
      </c>
      <c r="C31" s="899" t="s">
        <v>2292</v>
      </c>
      <c r="D31" s="900"/>
      <c r="E31" s="900"/>
      <c r="F31" s="900"/>
      <c r="G31" s="900"/>
      <c r="H31" s="900"/>
      <c r="I31" s="900"/>
      <c r="J31" s="916"/>
      <c r="K31" s="394"/>
      <c r="L31" s="261" t="s">
        <v>24</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N77*M41</f>
        <v>892.62055903601981</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892.62055903601981</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1613</v>
      </c>
      <c r="B48" s="43" t="str">
        <f>VLOOKUP(A48,MATERIALES!A5:D373,3,FALSE)</f>
        <v>Piedra para gavión</v>
      </c>
      <c r="C48" s="236"/>
      <c r="D48" s="236"/>
      <c r="E48" s="236"/>
      <c r="F48" s="236"/>
      <c r="G48" s="236"/>
      <c r="H48" s="236"/>
      <c r="I48" s="236"/>
      <c r="J48" s="266" t="str">
        <f>VLOOKUP(A48,MATERIALES!A4:D640,2,FALSE)</f>
        <v>m3</v>
      </c>
      <c r="K48" s="237">
        <v>1.1000000000000001</v>
      </c>
      <c r="L48" s="222"/>
      <c r="M48" s="352">
        <f>VLOOKUP(A48,MATERIALES!A5:D396,4,FALSE)</f>
        <v>49078.394953045012</v>
      </c>
      <c r="N48" s="227">
        <f>K48*M48</f>
        <v>53986.234448349518</v>
      </c>
    </row>
    <row r="49" spans="1:14">
      <c r="A49" s="108" t="s">
        <v>1139</v>
      </c>
      <c r="B49" s="43" t="str">
        <f>VLOOKUP(A49,MATERIALES!A6:D373,3,FALSE)</f>
        <v>Alambre galvanizado No. 12</v>
      </c>
      <c r="C49" s="371"/>
      <c r="D49" s="371"/>
      <c r="E49" s="371"/>
      <c r="F49" s="371"/>
      <c r="G49" s="371"/>
      <c r="H49" s="371"/>
      <c r="I49" s="371"/>
      <c r="J49" s="267" t="str">
        <f>VLOOKUP(A49,MATERIALES!A5:D641,2,FALSE)</f>
        <v>kg</v>
      </c>
      <c r="K49" s="347">
        <v>1.1499999999999999</v>
      </c>
      <c r="L49" s="367"/>
      <c r="M49" s="352">
        <f>VLOOKUP(A49,MATERIALES!A6:D397,4,FALSE)</f>
        <v>6181.6070757898706</v>
      </c>
      <c r="N49" s="227">
        <f>K49*M49</f>
        <v>7108.8481371583503</v>
      </c>
    </row>
    <row r="50" spans="1:14">
      <c r="A50" s="108" t="s">
        <v>1363</v>
      </c>
      <c r="B50" s="43" t="str">
        <f>VLOOKUP(A50,MATERIALES!A6:D373,3,FALSE)</f>
        <v>Formaleta (gaviones, juntas de bordillos, juntas de cunetas, muros, concretos clase D,E, F y G)</v>
      </c>
      <c r="C50" s="371"/>
      <c r="D50" s="371"/>
      <c r="E50" s="371"/>
      <c r="F50" s="371"/>
      <c r="G50" s="371"/>
      <c r="H50" s="371"/>
      <c r="I50" s="371"/>
      <c r="J50" s="267" t="str">
        <f>VLOOKUP(A50,MATERIALES!A6:D642,2,FALSE)</f>
        <v>m2</v>
      </c>
      <c r="K50" s="347">
        <v>2</v>
      </c>
      <c r="L50" s="367"/>
      <c r="M50" s="352">
        <f>VLOOKUP(A50,MATERIALES!A6:D398,4,FALSE)</f>
        <v>5879.5421697829679</v>
      </c>
      <c r="N50" s="227">
        <f>K50*M50</f>
        <v>11759.084339565936</v>
      </c>
    </row>
    <row r="51" spans="1:14">
      <c r="A51" s="108" t="s">
        <v>1468</v>
      </c>
      <c r="B51" s="43" t="str">
        <f>VLOOKUP(A51,MATERIALES!A6:D373,3,FALSE)</f>
        <v>Malla Ciclónica Para Gaviones Galvanizada Y Plastificada Con Pvc Cal 12 (2M3)</v>
      </c>
      <c r="C51" s="371"/>
      <c r="D51" s="371"/>
      <c r="E51" s="371"/>
      <c r="F51" s="371"/>
      <c r="G51" s="371"/>
      <c r="H51" s="371"/>
      <c r="I51" s="371"/>
      <c r="J51" s="267" t="str">
        <f>VLOOKUP(A51,MATERIALES!A6:D643,2,FALSE)</f>
        <v>u</v>
      </c>
      <c r="K51" s="347">
        <v>0.5</v>
      </c>
      <c r="L51" s="367"/>
      <c r="M51" s="352">
        <f>VLOOKUP(A51,MATERIALES!A6:D399,4,FALSE)</f>
        <v>163151.27682580607</v>
      </c>
      <c r="N51" s="227">
        <f>K51*M51</f>
        <v>81575.638412903034</v>
      </c>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392"/>
      <c r="C54" s="265"/>
      <c r="D54" s="265"/>
      <c r="E54" s="265"/>
      <c r="F54" s="265"/>
      <c r="G54" s="265"/>
      <c r="H54" s="265"/>
      <c r="I54" s="265"/>
      <c r="J54" s="381"/>
      <c r="K54" s="124"/>
      <c r="L54" s="280"/>
      <c r="M54" s="423"/>
      <c r="N54" s="424"/>
    </row>
    <row r="55" spans="1:14" ht="15.75" thickBot="1">
      <c r="B55" s="765" t="s">
        <v>2072</v>
      </c>
      <c r="C55" s="766"/>
      <c r="D55" s="766"/>
      <c r="E55" s="766"/>
      <c r="F55" s="766"/>
      <c r="G55" s="766"/>
      <c r="H55" s="766"/>
      <c r="I55" s="766"/>
      <c r="J55" s="766"/>
      <c r="K55" s="766"/>
      <c r="L55" s="766"/>
      <c r="M55" s="767"/>
      <c r="N55" s="104">
        <f>SUM(N48:N54)</f>
        <v>154429.80533797684</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A60" t="s">
        <v>1974</v>
      </c>
      <c r="B60" s="46" t="str">
        <f>VLOOKUP(A60,TRANSPORTE!A1:D117,3,FALSE)</f>
        <v>Transporte de piedra para gaviones</v>
      </c>
      <c r="C60" s="272"/>
      <c r="D60" s="272"/>
      <c r="E60" s="272"/>
      <c r="F60" s="272"/>
      <c r="G60" s="272"/>
      <c r="H60" s="266" t="s">
        <v>648</v>
      </c>
      <c r="I60" s="234">
        <v>1.1000000000000001</v>
      </c>
      <c r="J60" s="241">
        <v>1</v>
      </c>
      <c r="K60" s="234">
        <f>I60*J60</f>
        <v>1.1000000000000001</v>
      </c>
      <c r="L60" s="763">
        <f>VLOOKUP(A60,TRANSPORTE!A1:D117,4,FALSE)</f>
        <v>1355.0479121462611</v>
      </c>
      <c r="M60" s="764"/>
      <c r="N60" s="242">
        <f>K60*L60</f>
        <v>1490.5527033608873</v>
      </c>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f>N60+N61+N62+N63+N64</f>
        <v>1490.5527033608873</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710</v>
      </c>
      <c r="B71" s="49" t="str">
        <f>VLOOKUP(A71,'MANO DE OBRA'!A8:D68,3,FALSE)</f>
        <v>Obrero (4)</v>
      </c>
      <c r="C71" s="47"/>
      <c r="D71" s="47"/>
      <c r="E71" s="47"/>
      <c r="F71" s="47"/>
      <c r="G71" s="47"/>
      <c r="H71" s="47"/>
      <c r="I71" s="247">
        <f>K71/J71*100</f>
        <v>135330.79999999999</v>
      </c>
      <c r="J71" s="248">
        <v>185</v>
      </c>
      <c r="K71" s="249">
        <f>VLOOKUP(A71,'MANO DE OBRA'!A8:D99,4,FALSE)</f>
        <v>250361.97999999998</v>
      </c>
      <c r="L71" s="50"/>
      <c r="M71" s="380">
        <v>20</v>
      </c>
      <c r="N71" s="345">
        <f>K71/M71</f>
        <v>12518.098999999998</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80">
        <v>20</v>
      </c>
      <c r="N72" s="345">
        <f>K72/M72</f>
        <v>5334.3121807203988</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45"/>
    </row>
    <row r="77" spans="1:15" ht="15.75" thickBot="1">
      <c r="B77" s="765" t="s">
        <v>2072</v>
      </c>
      <c r="C77" s="766"/>
      <c r="D77" s="766"/>
      <c r="E77" s="766"/>
      <c r="F77" s="766"/>
      <c r="G77" s="766"/>
      <c r="H77" s="766"/>
      <c r="I77" s="766"/>
      <c r="J77" s="766"/>
      <c r="K77" s="766"/>
      <c r="L77" s="766"/>
      <c r="M77" s="767"/>
      <c r="N77" s="256">
        <f>SUM(N71:N76)</f>
        <v>17852.411180720395</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174665.38978109416</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34933.077956218833</v>
      </c>
      <c r="M84" s="794"/>
      <c r="N84" s="51"/>
    </row>
    <row r="85" spans="1:14">
      <c r="B85" s="89" t="s">
        <v>2090</v>
      </c>
      <c r="C85" s="90"/>
      <c r="D85" s="90"/>
      <c r="E85" s="90"/>
      <c r="F85" s="90"/>
      <c r="G85" s="90"/>
      <c r="H85" s="90"/>
      <c r="I85" s="87"/>
      <c r="J85" s="88"/>
      <c r="K85" s="259">
        <v>0.05</v>
      </c>
      <c r="L85" s="793">
        <f>N79*K85</f>
        <v>8733.2694890547082</v>
      </c>
      <c r="M85" s="794"/>
      <c r="N85" s="51"/>
    </row>
    <row r="86" spans="1:14" ht="15.75" thickBot="1">
      <c r="B86" s="91" t="s">
        <v>2091</v>
      </c>
      <c r="C86" s="92"/>
      <c r="D86" s="92"/>
      <c r="E86" s="92"/>
      <c r="F86" s="92"/>
      <c r="G86" s="92"/>
      <c r="H86" s="92"/>
      <c r="I86" s="93"/>
      <c r="J86" s="94"/>
      <c r="K86" s="260">
        <v>0.05</v>
      </c>
      <c r="L86" s="795">
        <f>N79*K86</f>
        <v>8733.2694890547082</v>
      </c>
      <c r="M86" s="796"/>
      <c r="N86" s="51"/>
    </row>
    <row r="87" spans="1:14" ht="15.75" thickBot="1">
      <c r="B87" s="759" t="s">
        <v>2072</v>
      </c>
      <c r="C87" s="760"/>
      <c r="D87" s="760"/>
      <c r="E87" s="760"/>
      <c r="F87" s="760"/>
      <c r="G87" s="760"/>
      <c r="H87" s="760"/>
      <c r="I87" s="760"/>
      <c r="J87" s="760"/>
      <c r="K87" s="760"/>
      <c r="L87" s="760"/>
      <c r="M87" s="761"/>
      <c r="N87" s="52">
        <f>L84+L85+L86</f>
        <v>52399.616934328245</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227065.00671542241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75"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ColWidth="11.42578125"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9.25"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29.25" customHeight="1" thickBot="1">
      <c r="A31" t="s">
        <v>21</v>
      </c>
      <c r="B31" s="80" t="s">
        <v>549</v>
      </c>
      <c r="C31" s="899" t="s">
        <v>2293</v>
      </c>
      <c r="D31" s="900"/>
      <c r="E31" s="900"/>
      <c r="F31" s="900"/>
      <c r="G31" s="900"/>
      <c r="H31" s="900"/>
      <c r="I31" s="900"/>
      <c r="J31" s="916"/>
      <c r="K31" s="394"/>
      <c r="L31" s="261" t="s">
        <v>24</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N77*M41</f>
        <v>892.62055903601981</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892.62055903601981</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1613</v>
      </c>
      <c r="B48" s="43" t="str">
        <f>VLOOKUP(A48,MATERIALES!A5:D373,3,FALSE)</f>
        <v>Piedra para gavión</v>
      </c>
      <c r="C48" s="236"/>
      <c r="D48" s="236"/>
      <c r="E48" s="236"/>
      <c r="F48" s="236"/>
      <c r="G48" s="236"/>
      <c r="H48" s="236"/>
      <c r="I48" s="236"/>
      <c r="J48" s="266" t="str">
        <f>VLOOKUP(A48,MATERIALES!A4:D640,2,FALSE)</f>
        <v>m3</v>
      </c>
      <c r="K48" s="237">
        <v>1.1000000000000001</v>
      </c>
      <c r="L48" s="222"/>
      <c r="M48" s="352">
        <f>VLOOKUP(A48,MATERIALES!A5:D396,4,FALSE)</f>
        <v>49078.394953045012</v>
      </c>
      <c r="N48" s="227">
        <f>K48*M48</f>
        <v>53986.234448349518</v>
      </c>
    </row>
    <row r="49" spans="1:14">
      <c r="A49" s="108" t="s">
        <v>1139</v>
      </c>
      <c r="B49" s="43" t="str">
        <f>VLOOKUP(A49,MATERIALES!A6:D373,3,FALSE)</f>
        <v>Alambre galvanizado No. 12</v>
      </c>
      <c r="C49" s="371"/>
      <c r="D49" s="371"/>
      <c r="E49" s="371"/>
      <c r="F49" s="371"/>
      <c r="G49" s="371"/>
      <c r="H49" s="371"/>
      <c r="I49" s="371"/>
      <c r="J49" s="267" t="str">
        <f>VLOOKUP(A49,MATERIALES!A5:D641,2,FALSE)</f>
        <v>kg</v>
      </c>
      <c r="K49" s="347">
        <v>1.1499999999999999</v>
      </c>
      <c r="L49" s="367"/>
      <c r="M49" s="352">
        <f>VLOOKUP(A49,MATERIALES!A6:D397,4,FALSE)</f>
        <v>6181.6070757898706</v>
      </c>
      <c r="N49" s="227">
        <f>K49*M49</f>
        <v>7108.8481371583503</v>
      </c>
    </row>
    <row r="50" spans="1:14">
      <c r="A50" s="108" t="s">
        <v>1363</v>
      </c>
      <c r="B50" s="43" t="str">
        <f>VLOOKUP(A50,MATERIALES!A6:D373,3,FALSE)</f>
        <v>Formaleta (gaviones, juntas de bordillos, juntas de cunetas, muros, concretos clase D,E, F y G)</v>
      </c>
      <c r="C50" s="371"/>
      <c r="D50" s="371"/>
      <c r="E50" s="371"/>
      <c r="F50" s="371"/>
      <c r="G50" s="371"/>
      <c r="H50" s="371"/>
      <c r="I50" s="371"/>
      <c r="J50" s="267" t="str">
        <f>VLOOKUP(A50,MATERIALES!A6:D642,2,FALSE)</f>
        <v>m2</v>
      </c>
      <c r="K50" s="347">
        <v>2</v>
      </c>
      <c r="L50" s="367"/>
      <c r="M50" s="352">
        <f>VLOOKUP(A50,MATERIALES!A6:D398,4,FALSE)</f>
        <v>5879.5421697829679</v>
      </c>
      <c r="N50" s="227">
        <f>K50*M50</f>
        <v>11759.084339565936</v>
      </c>
    </row>
    <row r="51" spans="1:14">
      <c r="A51" s="108" t="s">
        <v>1466</v>
      </c>
      <c r="B51" s="43" t="str">
        <f>VLOOKUP(A51,MATERIALES!A6:D373,3,FALSE)</f>
        <v>Malla Ciclónica Para Gaviones Galvanizada Aleación Zn-5A1-Mm Y Plastificada Pvc Cal 12 (2M3)</v>
      </c>
      <c r="C51" s="371"/>
      <c r="D51" s="371"/>
      <c r="E51" s="371"/>
      <c r="F51" s="371"/>
      <c r="G51" s="371"/>
      <c r="H51" s="371"/>
      <c r="I51" s="371"/>
      <c r="J51" s="267" t="str">
        <f>VLOOKUP(A51,MATERIALES!A6:D643,2,FALSE)</f>
        <v>u</v>
      </c>
      <c r="K51" s="347">
        <v>0.5</v>
      </c>
      <c r="L51" s="367"/>
      <c r="M51" s="352">
        <f>VLOOKUP(A51,MATERIALES!A6:D399,4,FALSE)</f>
        <v>161380.11270623849</v>
      </c>
      <c r="N51" s="227">
        <f>K51*M51</f>
        <v>80690.056353119246</v>
      </c>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392"/>
      <c r="C54" s="265"/>
      <c r="D54" s="265"/>
      <c r="E54" s="265"/>
      <c r="F54" s="265"/>
      <c r="G54" s="265"/>
      <c r="H54" s="265"/>
      <c r="I54" s="265"/>
      <c r="J54" s="381"/>
      <c r="K54" s="124"/>
      <c r="L54" s="280"/>
      <c r="M54" s="423"/>
      <c r="N54" s="424"/>
    </row>
    <row r="55" spans="1:14" ht="15.75" thickBot="1">
      <c r="B55" s="765" t="s">
        <v>2072</v>
      </c>
      <c r="C55" s="766"/>
      <c r="D55" s="766"/>
      <c r="E55" s="766"/>
      <c r="F55" s="766"/>
      <c r="G55" s="766"/>
      <c r="H55" s="766"/>
      <c r="I55" s="766"/>
      <c r="J55" s="766"/>
      <c r="K55" s="766"/>
      <c r="L55" s="766"/>
      <c r="M55" s="767"/>
      <c r="N55" s="104">
        <f>SUM(N48:N54)</f>
        <v>153544.22327819304</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A60" t="s">
        <v>1974</v>
      </c>
      <c r="B60" s="46" t="str">
        <f>VLOOKUP(A60,TRANSPORTE!A1:D117,3,FALSE)</f>
        <v>Transporte de piedra para gaviones</v>
      </c>
      <c r="C60" s="272"/>
      <c r="D60" s="272"/>
      <c r="E60" s="272"/>
      <c r="F60" s="272"/>
      <c r="G60" s="272"/>
      <c r="H60" s="266" t="s">
        <v>648</v>
      </c>
      <c r="I60" s="234">
        <v>1.1000000000000001</v>
      </c>
      <c r="J60" s="241">
        <v>1</v>
      </c>
      <c r="K60" s="234">
        <f>I60*J60</f>
        <v>1.1000000000000001</v>
      </c>
      <c r="L60" s="763">
        <f>VLOOKUP(A60,TRANSPORTE!A1:D117,4,FALSE)</f>
        <v>1355.0479121462611</v>
      </c>
      <c r="M60" s="764"/>
      <c r="N60" s="242">
        <f>K60*L60</f>
        <v>1490.5527033608873</v>
      </c>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f>N60+N61+N62+N63+N64</f>
        <v>1490.5527033608873</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710</v>
      </c>
      <c r="B71" s="49" t="str">
        <f>VLOOKUP(A71,'MANO DE OBRA'!A8:D68,3,FALSE)</f>
        <v>Obrero (4)</v>
      </c>
      <c r="C71" s="47"/>
      <c r="D71" s="47"/>
      <c r="E71" s="47"/>
      <c r="F71" s="47"/>
      <c r="G71" s="47"/>
      <c r="H71" s="47"/>
      <c r="I71" s="247">
        <f>K71/J71*100</f>
        <v>135330.79999999999</v>
      </c>
      <c r="J71" s="248">
        <v>185</v>
      </c>
      <c r="K71" s="249">
        <f>VLOOKUP(A71,'MANO DE OBRA'!A8:D99,4,FALSE)</f>
        <v>250361.97999999998</v>
      </c>
      <c r="L71" s="50"/>
      <c r="M71" s="380">
        <v>20</v>
      </c>
      <c r="N71" s="345">
        <f>K71/M71</f>
        <v>12518.098999999998</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80">
        <v>20</v>
      </c>
      <c r="N72" s="345">
        <f>K72/M72</f>
        <v>5334.3121807203988</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45"/>
    </row>
    <row r="77" spans="1:15" ht="15.75" thickBot="1">
      <c r="B77" s="765" t="s">
        <v>2072</v>
      </c>
      <c r="C77" s="766"/>
      <c r="D77" s="766"/>
      <c r="E77" s="766"/>
      <c r="F77" s="766"/>
      <c r="G77" s="766"/>
      <c r="H77" s="766"/>
      <c r="I77" s="766"/>
      <c r="J77" s="766"/>
      <c r="K77" s="766"/>
      <c r="L77" s="766"/>
      <c r="M77" s="767"/>
      <c r="N77" s="256">
        <f>SUM(N71:N76)</f>
        <v>17852.411180720395</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173779.80772131035</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34755.961544262071</v>
      </c>
      <c r="M84" s="794"/>
      <c r="N84" s="51"/>
    </row>
    <row r="85" spans="1:14">
      <c r="B85" s="89" t="s">
        <v>2090</v>
      </c>
      <c r="C85" s="90"/>
      <c r="D85" s="90"/>
      <c r="E85" s="90"/>
      <c r="F85" s="90"/>
      <c r="G85" s="90"/>
      <c r="H85" s="90"/>
      <c r="I85" s="87"/>
      <c r="J85" s="88"/>
      <c r="K85" s="259">
        <v>0.05</v>
      </c>
      <c r="L85" s="793">
        <f>N79*K85</f>
        <v>8688.9903860655177</v>
      </c>
      <c r="M85" s="794"/>
      <c r="N85" s="51"/>
    </row>
    <row r="86" spans="1:14" ht="15.75" thickBot="1">
      <c r="B86" s="91" t="s">
        <v>2091</v>
      </c>
      <c r="C86" s="92"/>
      <c r="D86" s="92"/>
      <c r="E86" s="92"/>
      <c r="F86" s="92"/>
      <c r="G86" s="92"/>
      <c r="H86" s="92"/>
      <c r="I86" s="93"/>
      <c r="J86" s="94"/>
      <c r="K86" s="260">
        <v>0.05</v>
      </c>
      <c r="L86" s="795">
        <f>N79*K86</f>
        <v>8688.9903860655177</v>
      </c>
      <c r="M86" s="796"/>
      <c r="N86" s="51"/>
    </row>
    <row r="87" spans="1:14" ht="15.75" thickBot="1">
      <c r="B87" s="759" t="s">
        <v>2072</v>
      </c>
      <c r="C87" s="760"/>
      <c r="D87" s="760"/>
      <c r="E87" s="760"/>
      <c r="F87" s="760"/>
      <c r="G87" s="760"/>
      <c r="H87" s="760"/>
      <c r="I87" s="760"/>
      <c r="J87" s="760"/>
      <c r="K87" s="760"/>
      <c r="L87" s="760"/>
      <c r="M87" s="761"/>
      <c r="N87" s="52">
        <f>L84+L85+L86</f>
        <v>52133.942316393106</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225913.75003770346</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29.25"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ColWidth="11.42578125"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30.75" customHeight="1" thickBot="1">
      <c r="A31" t="s">
        <v>21</v>
      </c>
      <c r="B31" s="80" t="s">
        <v>551</v>
      </c>
      <c r="C31" s="899" t="s">
        <v>2294</v>
      </c>
      <c r="D31" s="900"/>
      <c r="E31" s="900"/>
      <c r="F31" s="900"/>
      <c r="G31" s="900"/>
      <c r="H31" s="900"/>
      <c r="I31" s="900"/>
      <c r="J31" s="916"/>
      <c r="K31" s="394"/>
      <c r="L31" s="261" t="s">
        <v>24</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N77*M41</f>
        <v>892.62055903601981</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892.62055903601981</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1613</v>
      </c>
      <c r="B48" s="43" t="str">
        <f>VLOOKUP(A48,MATERIALES!A5:D373,3,FALSE)</f>
        <v>Piedra para gavión</v>
      </c>
      <c r="C48" s="236"/>
      <c r="D48" s="236"/>
      <c r="E48" s="236"/>
      <c r="F48" s="236"/>
      <c r="G48" s="236"/>
      <c r="H48" s="236"/>
      <c r="I48" s="236"/>
      <c r="J48" s="266" t="str">
        <f>VLOOKUP(A48,MATERIALES!A4:D640,2,FALSE)</f>
        <v>m3</v>
      </c>
      <c r="K48" s="237">
        <v>1.1000000000000001</v>
      </c>
      <c r="L48" s="222"/>
      <c r="M48" s="352">
        <f>VLOOKUP(A48,MATERIALES!A5:D396,4,FALSE)</f>
        <v>49078.394953045012</v>
      </c>
      <c r="N48" s="227">
        <f>K48*M48</f>
        <v>53986.234448349518</v>
      </c>
    </row>
    <row r="49" spans="1:14">
      <c r="A49" s="108" t="s">
        <v>1139</v>
      </c>
      <c r="B49" s="43" t="str">
        <f>VLOOKUP(A49,MATERIALES!A6:D373,3,FALSE)</f>
        <v>Alambre galvanizado No. 12</v>
      </c>
      <c r="C49" s="371"/>
      <c r="D49" s="371"/>
      <c r="E49" s="371"/>
      <c r="F49" s="371"/>
      <c r="G49" s="371"/>
      <c r="H49" s="371"/>
      <c r="I49" s="371"/>
      <c r="J49" s="267" t="str">
        <f>VLOOKUP(A49,MATERIALES!A5:D641,2,FALSE)</f>
        <v>kg</v>
      </c>
      <c r="K49" s="347">
        <v>0.5</v>
      </c>
      <c r="L49" s="367"/>
      <c r="M49" s="352">
        <f>VLOOKUP(A49,MATERIALES!A6:D397,4,FALSE)</f>
        <v>6181.6070757898706</v>
      </c>
      <c r="N49" s="227">
        <f>K49*M49</f>
        <v>3090.8035378949353</v>
      </c>
    </row>
    <row r="50" spans="1:14">
      <c r="A50" s="108" t="s">
        <v>1363</v>
      </c>
      <c r="B50" s="43" t="str">
        <f>VLOOKUP(A50,MATERIALES!A6:D373,3,FALSE)</f>
        <v>Formaleta (gaviones, juntas de bordillos, juntas de cunetas, muros, concretos clase D,E, F y G)</v>
      </c>
      <c r="C50" s="371"/>
      <c r="D50" s="371"/>
      <c r="E50" s="371"/>
      <c r="F50" s="371"/>
      <c r="G50" s="371"/>
      <c r="H50" s="371"/>
      <c r="I50" s="371"/>
      <c r="J50" s="267" t="str">
        <f>VLOOKUP(A50,MATERIALES!A6:D642,2,FALSE)</f>
        <v>m2</v>
      </c>
      <c r="K50" s="347">
        <v>1</v>
      </c>
      <c r="L50" s="367"/>
      <c r="M50" s="352">
        <f>VLOOKUP(A50,MATERIALES!A6:D398,4,FALSE)</f>
        <v>5879.5421697829679</v>
      </c>
      <c r="N50" s="227">
        <f>K50*M50</f>
        <v>5879.5421697829679</v>
      </c>
    </row>
    <row r="51" spans="1:14">
      <c r="A51" s="108" t="s">
        <v>1474</v>
      </c>
      <c r="B51" s="43" t="str">
        <f>VLOOKUP(A51,MATERIALES!A6:D373,3,FALSE)</f>
        <v>Malla Para Colchagaviones Espesor 0,30 M</v>
      </c>
      <c r="C51" s="371"/>
      <c r="D51" s="371"/>
      <c r="E51" s="371"/>
      <c r="F51" s="371"/>
      <c r="G51" s="371"/>
      <c r="H51" s="371"/>
      <c r="I51" s="371"/>
      <c r="J51" s="267" t="str">
        <f>VLOOKUP(A51,MATERIALES!A6:D643,2,FALSE)</f>
        <v>u</v>
      </c>
      <c r="K51" s="347">
        <v>1</v>
      </c>
      <c r="L51" s="367"/>
      <c r="M51" s="352">
        <f>VLOOKUP(A51,MATERIALES!A6:D399,4,FALSE)</f>
        <v>82063.387336294254</v>
      </c>
      <c r="N51" s="227">
        <f>K51*M51</f>
        <v>82063.387336294254</v>
      </c>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392"/>
      <c r="C54" s="265"/>
      <c r="D54" s="265"/>
      <c r="E54" s="265"/>
      <c r="F54" s="265"/>
      <c r="G54" s="265"/>
      <c r="H54" s="265"/>
      <c r="I54" s="265"/>
      <c r="J54" s="381"/>
      <c r="K54" s="124"/>
      <c r="L54" s="280"/>
      <c r="M54" s="423"/>
      <c r="N54" s="424"/>
    </row>
    <row r="55" spans="1:14" ht="15.75" thickBot="1">
      <c r="B55" s="765" t="s">
        <v>2072</v>
      </c>
      <c r="C55" s="766"/>
      <c r="D55" s="766"/>
      <c r="E55" s="766"/>
      <c r="F55" s="766"/>
      <c r="G55" s="766"/>
      <c r="H55" s="766"/>
      <c r="I55" s="766"/>
      <c r="J55" s="766"/>
      <c r="K55" s="766"/>
      <c r="L55" s="766"/>
      <c r="M55" s="767"/>
      <c r="N55" s="104">
        <f>SUM(N48:N54)</f>
        <v>145019.96749232168</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A60" t="s">
        <v>1974</v>
      </c>
      <c r="B60" s="46" t="str">
        <f>VLOOKUP(A60,TRANSPORTE!A1:D117,3,FALSE)</f>
        <v>Transporte de piedra para gaviones</v>
      </c>
      <c r="C60" s="272"/>
      <c r="D60" s="272"/>
      <c r="E60" s="272"/>
      <c r="F60" s="272"/>
      <c r="G60" s="272"/>
      <c r="H60" s="266" t="s">
        <v>648</v>
      </c>
      <c r="I60" s="234">
        <v>1.1000000000000001</v>
      </c>
      <c r="J60" s="241">
        <v>1</v>
      </c>
      <c r="K60" s="234">
        <f>I60*J60</f>
        <v>1.1000000000000001</v>
      </c>
      <c r="L60" s="763">
        <f>VLOOKUP(A60,TRANSPORTE!A1:D117,4,FALSE)</f>
        <v>1355.0479121462611</v>
      </c>
      <c r="M60" s="764"/>
      <c r="N60" s="242">
        <f>K60*L60</f>
        <v>1490.5527033608873</v>
      </c>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f>N60+N61+N62+N63+N64</f>
        <v>1490.5527033608873</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788"/>
      <c r="N70" s="98" t="s">
        <v>2071</v>
      </c>
    </row>
    <row r="71" spans="1:15">
      <c r="A71" s="141" t="s">
        <v>710</v>
      </c>
      <c r="B71" s="49" t="str">
        <f>VLOOKUP(A71,'MANO DE OBRA'!A8:D68,3,FALSE)</f>
        <v>Obrero (4)</v>
      </c>
      <c r="C71" s="47"/>
      <c r="D71" s="47"/>
      <c r="E71" s="47"/>
      <c r="F71" s="47"/>
      <c r="G71" s="47"/>
      <c r="H71" s="47"/>
      <c r="I71" s="247">
        <f>K71/J71*100</f>
        <v>135330.79999999999</v>
      </c>
      <c r="J71" s="248">
        <v>185</v>
      </c>
      <c r="K71" s="249">
        <f>VLOOKUP(A71,'MANO DE OBRA'!A8:D99,4,FALSE)</f>
        <v>250361.97999999998</v>
      </c>
      <c r="L71" s="50"/>
      <c r="M71" s="380">
        <v>20</v>
      </c>
      <c r="N71" s="345">
        <f>K71/M71</f>
        <v>12518.098999999998</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80">
        <v>20</v>
      </c>
      <c r="N72" s="345">
        <f>K72/M72</f>
        <v>5334.3121807203988</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45"/>
    </row>
    <row r="77" spans="1:15" ht="15.75" thickBot="1">
      <c r="B77" s="765" t="s">
        <v>2072</v>
      </c>
      <c r="C77" s="766"/>
      <c r="D77" s="766"/>
      <c r="E77" s="766"/>
      <c r="F77" s="766"/>
      <c r="G77" s="766"/>
      <c r="H77" s="766"/>
      <c r="I77" s="766"/>
      <c r="J77" s="766"/>
      <c r="K77" s="766"/>
      <c r="L77" s="766"/>
      <c r="M77" s="767"/>
      <c r="N77" s="256">
        <f>SUM(N71:N76)</f>
        <v>17852.411180720395</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165255.551935439</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33051.1103870878</v>
      </c>
      <c r="M84" s="794"/>
      <c r="N84" s="51"/>
    </row>
    <row r="85" spans="1:14">
      <c r="B85" s="89" t="s">
        <v>2090</v>
      </c>
      <c r="C85" s="90"/>
      <c r="D85" s="90"/>
      <c r="E85" s="90"/>
      <c r="F85" s="90"/>
      <c r="G85" s="90"/>
      <c r="H85" s="90"/>
      <c r="I85" s="87"/>
      <c r="J85" s="88"/>
      <c r="K85" s="259">
        <v>0.05</v>
      </c>
      <c r="L85" s="793">
        <f>N79*K85</f>
        <v>8262.7775967719499</v>
      </c>
      <c r="M85" s="794"/>
      <c r="N85" s="51"/>
    </row>
    <row r="86" spans="1:14" ht="15.75" thickBot="1">
      <c r="B86" s="91" t="s">
        <v>2091</v>
      </c>
      <c r="C86" s="92"/>
      <c r="D86" s="92"/>
      <c r="E86" s="92"/>
      <c r="F86" s="92"/>
      <c r="G86" s="92"/>
      <c r="H86" s="92"/>
      <c r="I86" s="93"/>
      <c r="J86" s="94"/>
      <c r="K86" s="260">
        <v>0.05</v>
      </c>
      <c r="L86" s="795">
        <f>N79*K86</f>
        <v>8262.7775967719499</v>
      </c>
      <c r="M86" s="796"/>
      <c r="N86" s="51"/>
    </row>
    <row r="87" spans="1:14" ht="15.75" thickBot="1">
      <c r="B87" s="759" t="s">
        <v>2072</v>
      </c>
      <c r="C87" s="760"/>
      <c r="D87" s="760"/>
      <c r="E87" s="760"/>
      <c r="F87" s="760"/>
      <c r="G87" s="760"/>
      <c r="H87" s="760"/>
      <c r="I87" s="760"/>
      <c r="J87" s="760"/>
      <c r="K87" s="760"/>
      <c r="L87" s="760"/>
      <c r="M87" s="761"/>
      <c r="N87" s="52">
        <f>L84+L85+L86</f>
        <v>49576.665580631699</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214832.2175160707</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ColWidth="11.42578125"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75"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30.75" customHeight="1" thickBot="1">
      <c r="A31" t="s">
        <v>21</v>
      </c>
      <c r="B31" s="80" t="s">
        <v>553</v>
      </c>
      <c r="C31" s="899" t="s">
        <v>2295</v>
      </c>
      <c r="D31" s="900"/>
      <c r="E31" s="900"/>
      <c r="F31" s="900"/>
      <c r="G31" s="900"/>
      <c r="H31" s="900"/>
      <c r="I31" s="900"/>
      <c r="J31" s="916"/>
      <c r="K31" s="394"/>
      <c r="L31" s="261" t="s">
        <v>24</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N77*M41</f>
        <v>892.62055903601981</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892.62055903601981</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1613</v>
      </c>
      <c r="B48" s="43" t="str">
        <f>VLOOKUP(A48,MATERIALES!A5:D373,3,FALSE)</f>
        <v>Piedra para gavión</v>
      </c>
      <c r="C48" s="236"/>
      <c r="D48" s="236"/>
      <c r="E48" s="236"/>
      <c r="F48" s="236"/>
      <c r="G48" s="236"/>
      <c r="H48" s="236"/>
      <c r="I48" s="236"/>
      <c r="J48" s="266" t="str">
        <f>VLOOKUP(A48,MATERIALES!A4:D640,2,FALSE)</f>
        <v>m3</v>
      </c>
      <c r="K48" s="237">
        <v>1.1000000000000001</v>
      </c>
      <c r="L48" s="222"/>
      <c r="M48" s="352">
        <f>VLOOKUP(A48,MATERIALES!A5:D396,4,FALSE)</f>
        <v>49078.394953045012</v>
      </c>
      <c r="N48" s="227">
        <f>K48*M48</f>
        <v>53986.234448349518</v>
      </c>
    </row>
    <row r="49" spans="1:14">
      <c r="A49" s="108" t="s">
        <v>1139</v>
      </c>
      <c r="B49" s="43" t="str">
        <f>VLOOKUP(A49,MATERIALES!A6:D373,3,FALSE)</f>
        <v>Alambre galvanizado No. 12</v>
      </c>
      <c r="C49" s="371"/>
      <c r="D49" s="371"/>
      <c r="E49" s="371"/>
      <c r="F49" s="371"/>
      <c r="G49" s="371"/>
      <c r="H49" s="371"/>
      <c r="I49" s="371"/>
      <c r="J49" s="267" t="str">
        <f>VLOOKUP(A49,MATERIALES!A5:D641,2,FALSE)</f>
        <v>kg</v>
      </c>
      <c r="K49" s="347">
        <v>0.5</v>
      </c>
      <c r="L49" s="367"/>
      <c r="M49" s="352">
        <f>VLOOKUP(A49,MATERIALES!A6:D397,4,FALSE)</f>
        <v>6181.6070757898706</v>
      </c>
      <c r="N49" s="227">
        <f>K49*M49</f>
        <v>3090.8035378949353</v>
      </c>
    </row>
    <row r="50" spans="1:14">
      <c r="A50" s="108" t="s">
        <v>1363</v>
      </c>
      <c r="B50" s="43" t="str">
        <f>VLOOKUP(A50,MATERIALES!A6:D373,3,FALSE)</f>
        <v>Formaleta (gaviones, juntas de bordillos, juntas de cunetas, muros, concretos clase D,E, F y G)</v>
      </c>
      <c r="C50" s="371"/>
      <c r="D50" s="371"/>
      <c r="E50" s="371"/>
      <c r="F50" s="371"/>
      <c r="G50" s="371"/>
      <c r="H50" s="371"/>
      <c r="I50" s="371"/>
      <c r="J50" s="267" t="str">
        <f>VLOOKUP(A50,MATERIALES!A6:D642,2,FALSE)</f>
        <v>m2</v>
      </c>
      <c r="K50" s="347">
        <v>1</v>
      </c>
      <c r="L50" s="367"/>
      <c r="M50" s="352">
        <f>VLOOKUP(A50,MATERIALES!A6:D398,4,FALSE)</f>
        <v>5879.5421697829679</v>
      </c>
      <c r="N50" s="227">
        <f>K50*M50</f>
        <v>5879.5421697829679</v>
      </c>
    </row>
    <row r="51" spans="1:14">
      <c r="A51" s="108" t="s">
        <v>1474</v>
      </c>
      <c r="B51" s="43" t="str">
        <f>VLOOKUP(A51,MATERIALES!A6:D373,3,FALSE)</f>
        <v>Malla Para Colchagaviones Espesor 0,30 M</v>
      </c>
      <c r="C51" s="371"/>
      <c r="D51" s="371"/>
      <c r="E51" s="371"/>
      <c r="F51" s="371"/>
      <c r="G51" s="371"/>
      <c r="H51" s="371"/>
      <c r="I51" s="371"/>
      <c r="J51" s="267" t="str">
        <f>VLOOKUP(A51,MATERIALES!A6:D643,2,FALSE)</f>
        <v>u</v>
      </c>
      <c r="K51" s="347">
        <v>1</v>
      </c>
      <c r="L51" s="367"/>
      <c r="M51" s="352">
        <f>VLOOKUP(A51,MATERIALES!A6:D399,4,FALSE)</f>
        <v>82063.387336294254</v>
      </c>
      <c r="N51" s="227">
        <f>K51*M51</f>
        <v>82063.387336294254</v>
      </c>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392"/>
      <c r="C54" s="265"/>
      <c r="D54" s="265"/>
      <c r="E54" s="265"/>
      <c r="F54" s="265"/>
      <c r="G54" s="265"/>
      <c r="H54" s="265"/>
      <c r="I54" s="265"/>
      <c r="J54" s="381"/>
      <c r="K54" s="124"/>
      <c r="L54" s="280"/>
      <c r="M54" s="423"/>
      <c r="N54" s="424"/>
    </row>
    <row r="55" spans="1:14" ht="15.75" thickBot="1">
      <c r="B55" s="765" t="s">
        <v>2072</v>
      </c>
      <c r="C55" s="766"/>
      <c r="D55" s="766"/>
      <c r="E55" s="766"/>
      <c r="F55" s="766"/>
      <c r="G55" s="766"/>
      <c r="H55" s="766"/>
      <c r="I55" s="766"/>
      <c r="J55" s="766"/>
      <c r="K55" s="766"/>
      <c r="L55" s="766"/>
      <c r="M55" s="767"/>
      <c r="N55" s="104">
        <f>SUM(N48:N54)</f>
        <v>145019.96749232168</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A60" t="s">
        <v>1974</v>
      </c>
      <c r="B60" s="46" t="str">
        <f>VLOOKUP(A60,TRANSPORTE!A1:D117,3,FALSE)</f>
        <v>Transporte de piedra para gaviones</v>
      </c>
      <c r="C60" s="272"/>
      <c r="D60" s="272"/>
      <c r="E60" s="272"/>
      <c r="F60" s="272"/>
      <c r="G60" s="272"/>
      <c r="H60" s="266" t="s">
        <v>1038</v>
      </c>
      <c r="I60" s="234">
        <v>1.1000000000000001</v>
      </c>
      <c r="J60" s="241">
        <v>1</v>
      </c>
      <c r="K60" s="234">
        <f>I60*J60</f>
        <v>1.1000000000000001</v>
      </c>
      <c r="L60" s="763">
        <f>VLOOKUP(A60,TRANSPORTE!A1:D117,4,FALSE)</f>
        <v>1355.0479121462611</v>
      </c>
      <c r="M60" s="764"/>
      <c r="N60" s="242">
        <f>K60*L60</f>
        <v>1490.5527033608873</v>
      </c>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f>N60+N61+N62+N63+N64</f>
        <v>1490.5527033608873</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788"/>
      <c r="N70" s="98" t="s">
        <v>2071</v>
      </c>
    </row>
    <row r="71" spans="1:15">
      <c r="A71" s="141" t="s">
        <v>710</v>
      </c>
      <c r="B71" s="49" t="str">
        <f>VLOOKUP(A71,'MANO DE OBRA'!A8:D68,3,FALSE)</f>
        <v>Obrero (4)</v>
      </c>
      <c r="C71" s="47"/>
      <c r="D71" s="47"/>
      <c r="E71" s="47"/>
      <c r="F71" s="47"/>
      <c r="G71" s="47"/>
      <c r="H71" s="47"/>
      <c r="I71" s="247">
        <f>K71/J71*100</f>
        <v>135330.79999999999</v>
      </c>
      <c r="J71" s="248">
        <v>185</v>
      </c>
      <c r="K71" s="249">
        <f>VLOOKUP(A71,'MANO DE OBRA'!A8:D99,4,FALSE)</f>
        <v>250361.97999999998</v>
      </c>
      <c r="L71" s="50"/>
      <c r="M71" s="380">
        <v>20</v>
      </c>
      <c r="N71" s="345">
        <f>K71/M71</f>
        <v>12518.098999999998</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80">
        <v>20</v>
      </c>
      <c r="N72" s="345">
        <f>K72/M72</f>
        <v>5334.3121807203988</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45"/>
    </row>
    <row r="77" spans="1:15" ht="15.75" thickBot="1">
      <c r="B77" s="765" t="s">
        <v>2072</v>
      </c>
      <c r="C77" s="766"/>
      <c r="D77" s="766"/>
      <c r="E77" s="766"/>
      <c r="F77" s="766"/>
      <c r="G77" s="766"/>
      <c r="H77" s="766"/>
      <c r="I77" s="766"/>
      <c r="J77" s="766"/>
      <c r="K77" s="766"/>
      <c r="L77" s="766"/>
      <c r="M77" s="767"/>
      <c r="N77" s="256">
        <f>SUM(N71:N76)</f>
        <v>17852.411180720395</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165255.551935439</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33051.1103870878</v>
      </c>
      <c r="M84" s="794"/>
      <c r="N84" s="51"/>
    </row>
    <row r="85" spans="1:14">
      <c r="B85" s="89" t="s">
        <v>2090</v>
      </c>
      <c r="C85" s="90"/>
      <c r="D85" s="90"/>
      <c r="E85" s="90"/>
      <c r="F85" s="90"/>
      <c r="G85" s="90"/>
      <c r="H85" s="90"/>
      <c r="I85" s="87"/>
      <c r="J85" s="88"/>
      <c r="K85" s="259">
        <v>0.05</v>
      </c>
      <c r="L85" s="793">
        <f>N79*K85</f>
        <v>8262.7775967719499</v>
      </c>
      <c r="M85" s="794"/>
      <c r="N85" s="51"/>
    </row>
    <row r="86" spans="1:14" ht="15.75" thickBot="1">
      <c r="B86" s="91" t="s">
        <v>2091</v>
      </c>
      <c r="C86" s="92"/>
      <c r="D86" s="92"/>
      <c r="E86" s="92"/>
      <c r="F86" s="92"/>
      <c r="G86" s="92"/>
      <c r="H86" s="92"/>
      <c r="I86" s="93"/>
      <c r="J86" s="94"/>
      <c r="K86" s="260">
        <v>0.05</v>
      </c>
      <c r="L86" s="795">
        <f>N79*K86</f>
        <v>8262.7775967719499</v>
      </c>
      <c r="M86" s="796"/>
      <c r="N86" s="51"/>
    </row>
    <row r="87" spans="1:14" ht="15.75" thickBot="1">
      <c r="B87" s="759" t="s">
        <v>2072</v>
      </c>
      <c r="C87" s="760"/>
      <c r="D87" s="760"/>
      <c r="E87" s="760"/>
      <c r="F87" s="760"/>
      <c r="G87" s="760"/>
      <c r="H87" s="760"/>
      <c r="I87" s="760"/>
      <c r="J87" s="760"/>
      <c r="K87" s="760"/>
      <c r="L87" s="760"/>
      <c r="M87" s="761"/>
      <c r="N87" s="52">
        <f>L84+L85+L86</f>
        <v>49576.665580631699</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214832.2175160707</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29.25"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ColWidth="11.42578125"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75"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30.75" customHeight="1" thickBot="1">
      <c r="A31" t="s">
        <v>21</v>
      </c>
      <c r="B31" s="80" t="s">
        <v>555</v>
      </c>
      <c r="C31" s="899" t="s">
        <v>2296</v>
      </c>
      <c r="D31" s="900"/>
      <c r="E31" s="900"/>
      <c r="F31" s="900"/>
      <c r="G31" s="900"/>
      <c r="H31" s="900"/>
      <c r="I31" s="900"/>
      <c r="J31" s="916"/>
      <c r="K31" s="394"/>
      <c r="L31" s="261" t="s">
        <v>24</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N77*M41</f>
        <v>892.62055903601981</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892.62055903601981</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1613</v>
      </c>
      <c r="B48" s="43" t="str">
        <f>VLOOKUP(A48,MATERIALES!A5:D373,3,FALSE)</f>
        <v>Piedra para gavión</v>
      </c>
      <c r="C48" s="236"/>
      <c r="D48" s="236"/>
      <c r="E48" s="236"/>
      <c r="F48" s="236"/>
      <c r="G48" s="236"/>
      <c r="H48" s="236"/>
      <c r="I48" s="236"/>
      <c r="J48" s="266" t="str">
        <f>VLOOKUP(A48,MATERIALES!A4:D640,2,FALSE)</f>
        <v>m3</v>
      </c>
      <c r="K48" s="237">
        <v>1.1000000000000001</v>
      </c>
      <c r="L48" s="222"/>
      <c r="M48" s="352">
        <f>VLOOKUP(A48,MATERIALES!A5:D396,4,FALSE)</f>
        <v>49078.394953045012</v>
      </c>
      <c r="N48" s="227">
        <f>K48*M48</f>
        <v>53986.234448349518</v>
      </c>
    </row>
    <row r="49" spans="1:14">
      <c r="A49" s="108" t="s">
        <v>1139</v>
      </c>
      <c r="B49" s="43" t="str">
        <f>VLOOKUP(A49,MATERIALES!A6:D373,3,FALSE)</f>
        <v>Alambre galvanizado No. 12</v>
      </c>
      <c r="C49" s="371"/>
      <c r="D49" s="371"/>
      <c r="E49" s="371"/>
      <c r="F49" s="371"/>
      <c r="G49" s="371"/>
      <c r="H49" s="371"/>
      <c r="I49" s="371"/>
      <c r="J49" s="267" t="str">
        <f>VLOOKUP(A49,MATERIALES!A5:D641,2,FALSE)</f>
        <v>kg</v>
      </c>
      <c r="K49" s="347">
        <v>0.5</v>
      </c>
      <c r="L49" s="367"/>
      <c r="M49" s="352">
        <f>VLOOKUP(A49,MATERIALES!A6:D397,4,FALSE)</f>
        <v>6181.6070757898706</v>
      </c>
      <c r="N49" s="227">
        <f>K49*M49</f>
        <v>3090.8035378949353</v>
      </c>
    </row>
    <row r="50" spans="1:14">
      <c r="A50" s="108" t="s">
        <v>1363</v>
      </c>
      <c r="B50" s="43" t="str">
        <f>VLOOKUP(A50,MATERIALES!A6:D373,3,FALSE)</f>
        <v>Formaleta (gaviones, juntas de bordillos, juntas de cunetas, muros, concretos clase D,E, F y G)</v>
      </c>
      <c r="C50" s="371"/>
      <c r="D50" s="371"/>
      <c r="E50" s="371"/>
      <c r="F50" s="371"/>
      <c r="G50" s="371"/>
      <c r="H50" s="371"/>
      <c r="I50" s="371"/>
      <c r="J50" s="267" t="str">
        <f>VLOOKUP(A50,MATERIALES!A6:D642,2,FALSE)</f>
        <v>m2</v>
      </c>
      <c r="K50" s="347">
        <v>1</v>
      </c>
      <c r="L50" s="367"/>
      <c r="M50" s="352">
        <f>VLOOKUP(A50,MATERIALES!A6:D398,4,FALSE)</f>
        <v>5879.5421697829679</v>
      </c>
      <c r="N50" s="227">
        <f>K50*M50</f>
        <v>5879.5421697829679</v>
      </c>
    </row>
    <row r="51" spans="1:14">
      <c r="A51" s="108" t="s">
        <v>1474</v>
      </c>
      <c r="B51" s="43" t="str">
        <f>VLOOKUP(A51,MATERIALES!A6:D373,3,FALSE)</f>
        <v>Malla Para Colchagaviones Espesor 0,30 M</v>
      </c>
      <c r="C51" s="371"/>
      <c r="D51" s="371"/>
      <c r="E51" s="371"/>
      <c r="F51" s="371"/>
      <c r="G51" s="371"/>
      <c r="H51" s="371"/>
      <c r="I51" s="371"/>
      <c r="J51" s="267" t="str">
        <f>VLOOKUP(A51,MATERIALES!A6:D643,2,FALSE)</f>
        <v>u</v>
      </c>
      <c r="K51" s="347">
        <v>1</v>
      </c>
      <c r="L51" s="367"/>
      <c r="M51" s="352">
        <f>VLOOKUP(A51,MATERIALES!A6:D399,4,FALSE)</f>
        <v>82063.387336294254</v>
      </c>
      <c r="N51" s="227">
        <f>K51*M51</f>
        <v>82063.387336294254</v>
      </c>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392"/>
      <c r="C54" s="265"/>
      <c r="D54" s="265"/>
      <c r="E54" s="265"/>
      <c r="F54" s="265"/>
      <c r="G54" s="265"/>
      <c r="H54" s="265"/>
      <c r="I54" s="265"/>
      <c r="J54" s="381"/>
      <c r="K54" s="124"/>
      <c r="L54" s="280"/>
      <c r="M54" s="423"/>
      <c r="N54" s="424"/>
    </row>
    <row r="55" spans="1:14" ht="15.75" thickBot="1">
      <c r="B55" s="765" t="s">
        <v>2072</v>
      </c>
      <c r="C55" s="766"/>
      <c r="D55" s="766"/>
      <c r="E55" s="766"/>
      <c r="F55" s="766"/>
      <c r="G55" s="766"/>
      <c r="H55" s="766"/>
      <c r="I55" s="766"/>
      <c r="J55" s="766"/>
      <c r="K55" s="766"/>
      <c r="L55" s="766"/>
      <c r="M55" s="767"/>
      <c r="N55" s="104">
        <f>SUM(N48:N54)</f>
        <v>145019.96749232168</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A60" t="s">
        <v>1974</v>
      </c>
      <c r="B60" s="46" t="str">
        <f>VLOOKUP(A60,TRANSPORTE!A1:D117,3,FALSE)</f>
        <v>Transporte de piedra para gaviones</v>
      </c>
      <c r="C60" s="272"/>
      <c r="D60" s="272"/>
      <c r="E60" s="272"/>
      <c r="F60" s="272"/>
      <c r="G60" s="272"/>
      <c r="H60" s="266" t="s">
        <v>1038</v>
      </c>
      <c r="I60" s="234">
        <v>1.1000000000000001</v>
      </c>
      <c r="J60" s="241">
        <v>1</v>
      </c>
      <c r="K60" s="234">
        <f>I60*J60</f>
        <v>1.1000000000000001</v>
      </c>
      <c r="L60" s="763">
        <f>VLOOKUP(A60,TRANSPORTE!A1:D117,4,FALSE)</f>
        <v>1355.0479121462611</v>
      </c>
      <c r="M60" s="764"/>
      <c r="N60" s="242">
        <f>K60*L60</f>
        <v>1490.5527033608873</v>
      </c>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f>N60+N61+N62+N63+N64</f>
        <v>1490.5527033608873</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788"/>
      <c r="N70" s="98" t="s">
        <v>2071</v>
      </c>
    </row>
    <row r="71" spans="1:15">
      <c r="A71" s="141" t="s">
        <v>710</v>
      </c>
      <c r="B71" s="49" t="str">
        <f>VLOOKUP(A71,'MANO DE OBRA'!A8:D68,3,FALSE)</f>
        <v>Obrero (4)</v>
      </c>
      <c r="C71" s="47"/>
      <c r="D71" s="47"/>
      <c r="E71" s="47"/>
      <c r="F71" s="47"/>
      <c r="G71" s="47"/>
      <c r="H71" s="47"/>
      <c r="I71" s="247">
        <f>K71/J71*100</f>
        <v>135330.79999999999</v>
      </c>
      <c r="J71" s="248">
        <v>185</v>
      </c>
      <c r="K71" s="249">
        <f>VLOOKUP(A71,'MANO DE OBRA'!A8:D99,4,FALSE)</f>
        <v>250361.97999999998</v>
      </c>
      <c r="L71" s="50"/>
      <c r="M71" s="380">
        <v>20</v>
      </c>
      <c r="N71" s="345">
        <f>K71/M71</f>
        <v>12518.098999999998</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80">
        <v>20</v>
      </c>
      <c r="N72" s="345">
        <f>K72/M72</f>
        <v>5334.3121807203988</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125"/>
    </row>
    <row r="77" spans="1:15" ht="15.75" thickBot="1">
      <c r="B77" s="765" t="s">
        <v>2072</v>
      </c>
      <c r="C77" s="766"/>
      <c r="D77" s="766"/>
      <c r="E77" s="766"/>
      <c r="F77" s="766"/>
      <c r="G77" s="766"/>
      <c r="H77" s="766"/>
      <c r="I77" s="766"/>
      <c r="J77" s="766"/>
      <c r="K77" s="766"/>
      <c r="L77" s="766"/>
      <c r="M77" s="767"/>
      <c r="N77" s="401">
        <f>SUM(N71:N76)</f>
        <v>17852.411180720395</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165255.551935439</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33051.1103870878</v>
      </c>
      <c r="M84" s="794"/>
      <c r="N84" s="51"/>
    </row>
    <row r="85" spans="1:14">
      <c r="B85" s="89" t="s">
        <v>2090</v>
      </c>
      <c r="C85" s="90"/>
      <c r="D85" s="90"/>
      <c r="E85" s="90"/>
      <c r="F85" s="90"/>
      <c r="G85" s="90"/>
      <c r="H85" s="90"/>
      <c r="I85" s="87"/>
      <c r="J85" s="88"/>
      <c r="K85" s="259">
        <v>0.05</v>
      </c>
      <c r="L85" s="793">
        <f>N79*K85</f>
        <v>8262.7775967719499</v>
      </c>
      <c r="M85" s="794"/>
      <c r="N85" s="51"/>
    </row>
    <row r="86" spans="1:14" ht="15.75" thickBot="1">
      <c r="B86" s="91" t="s">
        <v>2091</v>
      </c>
      <c r="C86" s="92"/>
      <c r="D86" s="92"/>
      <c r="E86" s="92"/>
      <c r="F86" s="92"/>
      <c r="G86" s="92"/>
      <c r="H86" s="92"/>
      <c r="I86" s="93"/>
      <c r="J86" s="94"/>
      <c r="K86" s="260">
        <v>0.05</v>
      </c>
      <c r="L86" s="795">
        <f>N79*K86</f>
        <v>8262.7775967719499</v>
      </c>
      <c r="M86" s="796"/>
      <c r="N86" s="51"/>
    </row>
    <row r="87" spans="1:14" ht="15.75" thickBot="1">
      <c r="B87" s="759" t="s">
        <v>2072</v>
      </c>
      <c r="C87" s="760"/>
      <c r="D87" s="760"/>
      <c r="E87" s="760"/>
      <c r="F87" s="760"/>
      <c r="G87" s="760"/>
      <c r="H87" s="760"/>
      <c r="I87" s="760"/>
      <c r="J87" s="760"/>
      <c r="K87" s="760"/>
      <c r="L87" s="760"/>
      <c r="M87" s="761"/>
      <c r="N87" s="52">
        <f>L84+L85+L86</f>
        <v>49576.665580631699</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214832.2175160707</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29.25"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ColWidth="11.42578125"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75"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30.75" customHeight="1" thickBot="1">
      <c r="A31" t="s">
        <v>21</v>
      </c>
      <c r="B31" s="80" t="s">
        <v>557</v>
      </c>
      <c r="C31" s="899" t="s">
        <v>2297</v>
      </c>
      <c r="D31" s="900"/>
      <c r="E31" s="900"/>
      <c r="F31" s="900"/>
      <c r="G31" s="900"/>
      <c r="H31" s="900"/>
      <c r="I31" s="900"/>
      <c r="J31" s="916"/>
      <c r="K31" s="394"/>
      <c r="L31" s="261" t="s">
        <v>24</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N77*M41</f>
        <v>892.62055903601981</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892.62055903601981</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1613</v>
      </c>
      <c r="B48" s="43" t="str">
        <f>VLOOKUP(A48,MATERIALES!A5:D373,3,FALSE)</f>
        <v>Piedra para gavión</v>
      </c>
      <c r="C48" s="236"/>
      <c r="D48" s="236"/>
      <c r="E48" s="236"/>
      <c r="F48" s="236"/>
      <c r="G48" s="236"/>
      <c r="H48" s="236"/>
      <c r="I48" s="236"/>
      <c r="J48" s="266" t="str">
        <f>VLOOKUP(A48,MATERIALES!A4:D640,2,FALSE)</f>
        <v>m3</v>
      </c>
      <c r="K48" s="237">
        <v>1.1000000000000001</v>
      </c>
      <c r="L48" s="222"/>
      <c r="M48" s="352">
        <f>VLOOKUP(A48,MATERIALES!A5:D396,4,FALSE)</f>
        <v>49078.394953045012</v>
      </c>
      <c r="N48" s="227">
        <f>K48*M48</f>
        <v>53986.234448349518</v>
      </c>
    </row>
    <row r="49" spans="1:14">
      <c r="A49" s="108" t="s">
        <v>1139</v>
      </c>
      <c r="B49" s="43" t="str">
        <f>VLOOKUP(A49,MATERIALES!A6:D373,3,FALSE)</f>
        <v>Alambre galvanizado No. 12</v>
      </c>
      <c r="C49" s="371"/>
      <c r="D49" s="371"/>
      <c r="E49" s="371"/>
      <c r="F49" s="371"/>
      <c r="G49" s="371"/>
      <c r="H49" s="371"/>
      <c r="I49" s="371"/>
      <c r="J49" s="267" t="str">
        <f>VLOOKUP(A49,MATERIALES!A5:D641,2,FALSE)</f>
        <v>kg</v>
      </c>
      <c r="K49" s="347">
        <v>0.5</v>
      </c>
      <c r="L49" s="367"/>
      <c r="M49" s="352">
        <f>VLOOKUP(A49,MATERIALES!A6:D397,4,FALSE)</f>
        <v>6181.6070757898706</v>
      </c>
      <c r="N49" s="227">
        <f>K49*M49</f>
        <v>3090.8035378949353</v>
      </c>
    </row>
    <row r="50" spans="1:14">
      <c r="A50" s="108" t="s">
        <v>1363</v>
      </c>
      <c r="B50" s="43" t="str">
        <f>VLOOKUP(A50,MATERIALES!A6:D373,3,FALSE)</f>
        <v>Formaleta (gaviones, juntas de bordillos, juntas de cunetas, muros, concretos clase D,E, F y G)</v>
      </c>
      <c r="C50" s="371"/>
      <c r="D50" s="371"/>
      <c r="E50" s="371"/>
      <c r="F50" s="371"/>
      <c r="G50" s="371"/>
      <c r="H50" s="371"/>
      <c r="I50" s="371"/>
      <c r="J50" s="267" t="str">
        <f>VLOOKUP(A50,MATERIALES!A6:D642,2,FALSE)</f>
        <v>m2</v>
      </c>
      <c r="K50" s="347">
        <v>1</v>
      </c>
      <c r="L50" s="367"/>
      <c r="M50" s="352">
        <f>VLOOKUP(A50,MATERIALES!A6:D398,4,FALSE)</f>
        <v>5879.5421697829679</v>
      </c>
      <c r="N50" s="227">
        <f>K50*M50</f>
        <v>5879.5421697829679</v>
      </c>
    </row>
    <row r="51" spans="1:14">
      <c r="A51" s="108" t="s">
        <v>1474</v>
      </c>
      <c r="B51" s="43" t="str">
        <f>VLOOKUP(A51,MATERIALES!A6:D373,3,FALSE)</f>
        <v>Malla Para Colchagaviones Espesor 0,30 M</v>
      </c>
      <c r="C51" s="371"/>
      <c r="D51" s="371"/>
      <c r="E51" s="371"/>
      <c r="F51" s="371"/>
      <c r="G51" s="371"/>
      <c r="H51" s="371"/>
      <c r="I51" s="371"/>
      <c r="J51" s="267" t="str">
        <f>VLOOKUP(A51,MATERIALES!A6:D643,2,FALSE)</f>
        <v>u</v>
      </c>
      <c r="K51" s="347">
        <v>1</v>
      </c>
      <c r="L51" s="367"/>
      <c r="M51" s="352">
        <f>VLOOKUP(A51,MATERIALES!A6:D399,4,FALSE)</f>
        <v>82063.387336294254</v>
      </c>
      <c r="N51" s="227">
        <f>K51*M51</f>
        <v>82063.387336294254</v>
      </c>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392"/>
      <c r="C54" s="265"/>
      <c r="D54" s="265"/>
      <c r="E54" s="265"/>
      <c r="F54" s="265"/>
      <c r="G54" s="265"/>
      <c r="H54" s="265"/>
      <c r="I54" s="265"/>
      <c r="J54" s="381"/>
      <c r="K54" s="124"/>
      <c r="L54" s="280"/>
      <c r="M54" s="423"/>
      <c r="N54" s="424"/>
    </row>
    <row r="55" spans="1:14" ht="15.75" thickBot="1">
      <c r="B55" s="765" t="s">
        <v>2072</v>
      </c>
      <c r="C55" s="766"/>
      <c r="D55" s="766"/>
      <c r="E55" s="766"/>
      <c r="F55" s="766"/>
      <c r="G55" s="766"/>
      <c r="H55" s="766"/>
      <c r="I55" s="766"/>
      <c r="J55" s="766"/>
      <c r="K55" s="766"/>
      <c r="L55" s="766"/>
      <c r="M55" s="767"/>
      <c r="N55" s="104">
        <f>SUM(N48:N54)</f>
        <v>145019.96749232168</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A60" t="s">
        <v>1974</v>
      </c>
      <c r="B60" s="46" t="str">
        <f>VLOOKUP(A60,TRANSPORTE!A1:D117,3,FALSE)</f>
        <v>Transporte de piedra para gaviones</v>
      </c>
      <c r="C60" s="272"/>
      <c r="D60" s="272"/>
      <c r="E60" s="272"/>
      <c r="F60" s="272"/>
      <c r="G60" s="272"/>
      <c r="H60" s="266" t="s">
        <v>1038</v>
      </c>
      <c r="I60" s="234">
        <v>1.1000000000000001</v>
      </c>
      <c r="J60" s="241">
        <v>1</v>
      </c>
      <c r="K60" s="234">
        <f>I60*J60</f>
        <v>1.1000000000000001</v>
      </c>
      <c r="L60" s="763">
        <f>VLOOKUP(A60,TRANSPORTE!A1:D117,4,FALSE)</f>
        <v>1355.0479121462611</v>
      </c>
      <c r="M60" s="764"/>
      <c r="N60" s="242">
        <f>K60*L60</f>
        <v>1490.5527033608873</v>
      </c>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f>N60+N61+N62+N63+N64</f>
        <v>1490.5527033608873</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788"/>
      <c r="N70" s="98" t="s">
        <v>2071</v>
      </c>
    </row>
    <row r="71" spans="1:15">
      <c r="A71" s="141" t="s">
        <v>710</v>
      </c>
      <c r="B71" s="49" t="str">
        <f>VLOOKUP(A71,'MANO DE OBRA'!A8:D68,3,FALSE)</f>
        <v>Obrero (4)</v>
      </c>
      <c r="C71" s="47"/>
      <c r="D71" s="47"/>
      <c r="E71" s="47"/>
      <c r="F71" s="47"/>
      <c r="G71" s="47"/>
      <c r="H71" s="47"/>
      <c r="I71" s="247">
        <f>K71/J71*100</f>
        <v>135330.79999999999</v>
      </c>
      <c r="J71" s="248">
        <v>185</v>
      </c>
      <c r="K71" s="249">
        <f>VLOOKUP(A71,'MANO DE OBRA'!A8:D99,4,FALSE)</f>
        <v>250361.97999999998</v>
      </c>
      <c r="L71" s="50"/>
      <c r="M71" s="380">
        <v>20</v>
      </c>
      <c r="N71" s="345">
        <f>K71/M71</f>
        <v>12518.098999999998</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80">
        <v>20</v>
      </c>
      <c r="N72" s="345">
        <f>K72/M72</f>
        <v>5334.3121807203988</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125"/>
    </row>
    <row r="77" spans="1:15" ht="15.75" thickBot="1">
      <c r="B77" s="765" t="s">
        <v>2072</v>
      </c>
      <c r="C77" s="766"/>
      <c r="D77" s="766"/>
      <c r="E77" s="766"/>
      <c r="F77" s="766"/>
      <c r="G77" s="766"/>
      <c r="H77" s="766"/>
      <c r="I77" s="766"/>
      <c r="J77" s="766"/>
      <c r="K77" s="766"/>
      <c r="L77" s="766"/>
      <c r="M77" s="767"/>
      <c r="N77" s="401">
        <f>SUM(N71:N76)</f>
        <v>17852.411180720395</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165255.551935439</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33051.1103870878</v>
      </c>
      <c r="M84" s="794"/>
      <c r="N84" s="51"/>
    </row>
    <row r="85" spans="1:14">
      <c r="B85" s="89" t="s">
        <v>2090</v>
      </c>
      <c r="C85" s="90"/>
      <c r="D85" s="90"/>
      <c r="E85" s="90"/>
      <c r="F85" s="90"/>
      <c r="G85" s="90"/>
      <c r="H85" s="90"/>
      <c r="I85" s="87"/>
      <c r="J85" s="88"/>
      <c r="K85" s="259">
        <v>0.05</v>
      </c>
      <c r="L85" s="793">
        <f>N79*K85</f>
        <v>8262.7775967719499</v>
      </c>
      <c r="M85" s="794"/>
      <c r="N85" s="51"/>
    </row>
    <row r="86" spans="1:14" ht="15.75" thickBot="1">
      <c r="B86" s="91" t="s">
        <v>2091</v>
      </c>
      <c r="C86" s="92"/>
      <c r="D86" s="92"/>
      <c r="E86" s="92"/>
      <c r="F86" s="92"/>
      <c r="G86" s="92"/>
      <c r="H86" s="92"/>
      <c r="I86" s="93"/>
      <c r="J86" s="94"/>
      <c r="K86" s="260">
        <v>0.05</v>
      </c>
      <c r="L86" s="795">
        <f>N79*K86</f>
        <v>8262.7775967719499</v>
      </c>
      <c r="M86" s="796"/>
      <c r="N86" s="51"/>
    </row>
    <row r="87" spans="1:14" ht="15.75" thickBot="1">
      <c r="B87" s="759" t="s">
        <v>2072</v>
      </c>
      <c r="C87" s="760"/>
      <c r="D87" s="760"/>
      <c r="E87" s="760"/>
      <c r="F87" s="760"/>
      <c r="G87" s="760"/>
      <c r="H87" s="760"/>
      <c r="I87" s="760"/>
      <c r="J87" s="760"/>
      <c r="K87" s="760"/>
      <c r="L87" s="760"/>
      <c r="M87" s="761"/>
      <c r="N87" s="52">
        <f>L84+L85+L86</f>
        <v>49576.665580631699</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214832.2175160707</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29.25"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ColWidth="11.42578125"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28.5" customHeight="1" thickBot="1">
      <c r="A31" t="s">
        <v>21</v>
      </c>
      <c r="B31" s="80" t="s">
        <v>559</v>
      </c>
      <c r="C31" s="899" t="s">
        <v>2298</v>
      </c>
      <c r="D31" s="900"/>
      <c r="E31" s="900"/>
      <c r="F31" s="900"/>
      <c r="G31" s="900"/>
      <c r="H31" s="900"/>
      <c r="I31" s="900"/>
      <c r="J31" s="916"/>
      <c r="K31" s="394"/>
      <c r="L31" s="261" t="s">
        <v>27</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c r="C41" s="780"/>
      <c r="D41" s="780"/>
      <c r="E41" s="38"/>
      <c r="F41" s="39"/>
      <c r="G41" s="39"/>
      <c r="H41" s="40"/>
      <c r="I41" s="36"/>
      <c r="J41" s="37"/>
      <c r="K41" s="234"/>
      <c r="L41" s="231"/>
      <c r="M41" s="351"/>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1413</v>
      </c>
      <c r="B48" s="43" t="str">
        <f>VLOOKUP(A48,MATERIALES!A5:D373,3,FALSE)</f>
        <v>Geotextil Fortex BX-40</v>
      </c>
      <c r="C48" s="236"/>
      <c r="D48" s="236"/>
      <c r="E48" s="236"/>
      <c r="F48" s="236"/>
      <c r="G48" s="236"/>
      <c r="H48" s="236"/>
      <c r="I48" s="223"/>
      <c r="J48" s="200" t="str">
        <f>VLOOKUP(A48,MATERIALES!A4:D640,2,FALSE)</f>
        <v>M2</v>
      </c>
      <c r="K48" s="237">
        <v>1.3</v>
      </c>
      <c r="L48" s="222"/>
      <c r="M48" s="352">
        <f>VLOOKUP(A48,MATERIALES!A5:D396,4,FALSE)</f>
        <v>4591.5820738009879</v>
      </c>
      <c r="N48" s="227">
        <f>K48*M48</f>
        <v>5969.0566959412845</v>
      </c>
    </row>
    <row r="49" spans="1:14">
      <c r="A49" s="108"/>
      <c r="B49" s="43"/>
      <c r="C49" s="371"/>
      <c r="D49" s="371"/>
      <c r="E49" s="371"/>
      <c r="F49" s="371"/>
      <c r="G49" s="371"/>
      <c r="H49" s="371"/>
      <c r="I49" s="371"/>
      <c r="J49" s="266"/>
      <c r="K49" s="347"/>
      <c r="L49" s="367"/>
      <c r="M49" s="352"/>
      <c r="N49" s="227"/>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392"/>
      <c r="C54" s="265"/>
      <c r="D54" s="265"/>
      <c r="E54" s="265"/>
      <c r="F54" s="265"/>
      <c r="G54" s="265"/>
      <c r="H54" s="265"/>
      <c r="I54" s="265"/>
      <c r="J54" s="381"/>
      <c r="K54" s="124"/>
      <c r="L54" s="280"/>
      <c r="M54" s="423"/>
      <c r="N54" s="424"/>
    </row>
    <row r="55" spans="1:14" ht="15.75" thickBot="1">
      <c r="B55" s="765" t="s">
        <v>2072</v>
      </c>
      <c r="C55" s="766"/>
      <c r="D55" s="766"/>
      <c r="E55" s="766"/>
      <c r="F55" s="766"/>
      <c r="G55" s="766"/>
      <c r="H55" s="766"/>
      <c r="I55" s="766"/>
      <c r="J55" s="766"/>
      <c r="K55" s="766"/>
      <c r="L55" s="766"/>
      <c r="M55" s="767"/>
      <c r="N55" s="104">
        <f>SUM(N48:N54)</f>
        <v>5969.0566959412845</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710</v>
      </c>
      <c r="B71" s="49" t="str">
        <f>VLOOKUP(A71,'MANO DE OBRA'!A8:D68,3,FALSE)</f>
        <v>Obrero (4)</v>
      </c>
      <c r="C71" s="47"/>
      <c r="D71" s="47"/>
      <c r="E71" s="47"/>
      <c r="F71" s="47"/>
      <c r="G71" s="47"/>
      <c r="H71" s="47"/>
      <c r="I71" s="247">
        <f>K71/J71*100</f>
        <v>135330.79999999999</v>
      </c>
      <c r="J71" s="248">
        <v>185</v>
      </c>
      <c r="K71" s="249">
        <f>VLOOKUP(A71,'MANO DE OBRA'!A8:D99,4,FALSE)</f>
        <v>250361.97999999998</v>
      </c>
      <c r="L71" s="50"/>
      <c r="M71" s="380">
        <v>200</v>
      </c>
      <c r="N71" s="345">
        <f>K71/M71</f>
        <v>1251.8099</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80">
        <v>200</v>
      </c>
      <c r="N72" s="345">
        <f>K72/M72</f>
        <v>533.43121807203988</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45"/>
    </row>
    <row r="77" spans="1:15" ht="15.75" thickBot="1">
      <c r="B77" s="765" t="s">
        <v>2072</v>
      </c>
      <c r="C77" s="766"/>
      <c r="D77" s="766"/>
      <c r="E77" s="766"/>
      <c r="F77" s="766"/>
      <c r="G77" s="766"/>
      <c r="H77" s="766"/>
      <c r="I77" s="766"/>
      <c r="J77" s="766"/>
      <c r="K77" s="766"/>
      <c r="L77" s="766"/>
      <c r="M77" s="767"/>
      <c r="N77" s="256">
        <f>SUM(N71:N76)</f>
        <v>1785.2411180720399</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7754.2978140133246</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1550.8595628026651</v>
      </c>
      <c r="M84" s="794"/>
      <c r="N84" s="51"/>
    </row>
    <row r="85" spans="1:14">
      <c r="B85" s="89" t="s">
        <v>2090</v>
      </c>
      <c r="C85" s="90"/>
      <c r="D85" s="90"/>
      <c r="E85" s="90"/>
      <c r="F85" s="90"/>
      <c r="G85" s="90"/>
      <c r="H85" s="90"/>
      <c r="I85" s="87"/>
      <c r="J85" s="88"/>
      <c r="K85" s="259">
        <v>0.05</v>
      </c>
      <c r="L85" s="793">
        <f>N79*K85</f>
        <v>387.71489070066627</v>
      </c>
      <c r="M85" s="794"/>
      <c r="N85" s="51"/>
    </row>
    <row r="86" spans="1:14" ht="15.75" thickBot="1">
      <c r="B86" s="91" t="s">
        <v>2091</v>
      </c>
      <c r="C86" s="92"/>
      <c r="D86" s="92"/>
      <c r="E86" s="92"/>
      <c r="F86" s="92"/>
      <c r="G86" s="92"/>
      <c r="H86" s="92"/>
      <c r="I86" s="93"/>
      <c r="J86" s="94"/>
      <c r="K86" s="260">
        <v>0.05</v>
      </c>
      <c r="L86" s="795">
        <f>N79*K86</f>
        <v>387.71489070066627</v>
      </c>
      <c r="M86" s="796"/>
      <c r="N86" s="51"/>
    </row>
    <row r="87" spans="1:14" ht="15.75" thickBot="1">
      <c r="B87" s="759" t="s">
        <v>2072</v>
      </c>
      <c r="C87" s="760"/>
      <c r="D87" s="760"/>
      <c r="E87" s="760"/>
      <c r="F87" s="760"/>
      <c r="G87" s="760"/>
      <c r="H87" s="760"/>
      <c r="I87" s="760"/>
      <c r="J87" s="760"/>
      <c r="K87" s="760"/>
      <c r="L87" s="760"/>
      <c r="M87" s="761"/>
      <c r="N87" s="52">
        <f>L84+L85+L86</f>
        <v>2326.2893442039976</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10080.587158217322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ColWidth="11.42578125"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30" customHeight="1" thickBot="1">
      <c r="A31" t="s">
        <v>21</v>
      </c>
      <c r="B31" s="80" t="s">
        <v>561</v>
      </c>
      <c r="C31" s="899" t="s">
        <v>2299</v>
      </c>
      <c r="D31" s="900"/>
      <c r="E31" s="900"/>
      <c r="F31" s="900"/>
      <c r="G31" s="900"/>
      <c r="H31" s="900"/>
      <c r="I31" s="900"/>
      <c r="J31" s="916"/>
      <c r="K31" s="394"/>
      <c r="L31" s="261" t="s">
        <v>27</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c r="C41" s="780"/>
      <c r="D41" s="780"/>
      <c r="E41" s="38"/>
      <c r="F41" s="39"/>
      <c r="G41" s="39"/>
      <c r="H41" s="40"/>
      <c r="I41" s="36"/>
      <c r="J41" s="37"/>
      <c r="K41" s="234"/>
      <c r="L41" s="231"/>
      <c r="M41" s="351"/>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41" t="s">
        <v>1398</v>
      </c>
      <c r="B48" s="43" t="str">
        <f>VLOOKUP(A48,MATERIALES!A5:D373,3,FALSE)</f>
        <v>Geomalla Forgrid UX100</v>
      </c>
      <c r="C48" s="236"/>
      <c r="D48" s="236"/>
      <c r="E48" s="236"/>
      <c r="F48" s="236"/>
      <c r="G48" s="236"/>
      <c r="H48" s="236"/>
      <c r="I48" s="223"/>
      <c r="J48" s="200" t="str">
        <f>VLOOKUP(A48,MATERIALES!A4:D640,2,FALSE)</f>
        <v>M2</v>
      </c>
      <c r="K48" s="237">
        <v>1.3</v>
      </c>
      <c r="L48" s="222"/>
      <c r="M48" s="352">
        <f>VLOOKUP(A48,MATERIALES!A5:D396,4,FALSE)</f>
        <v>18955.310285243053</v>
      </c>
      <c r="N48" s="227">
        <f>K48*M48</f>
        <v>24641.90337081597</v>
      </c>
    </row>
    <row r="49" spans="1:14">
      <c r="A49" s="108"/>
      <c r="B49" s="43"/>
      <c r="C49" s="371"/>
      <c r="D49" s="371"/>
      <c r="E49" s="371"/>
      <c r="F49" s="371"/>
      <c r="G49" s="371"/>
      <c r="H49" s="371"/>
      <c r="I49" s="371"/>
      <c r="J49" s="266"/>
      <c r="K49" s="347"/>
      <c r="L49" s="367"/>
      <c r="M49" s="352"/>
      <c r="N49" s="227"/>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392"/>
      <c r="C54" s="265"/>
      <c r="D54" s="265"/>
      <c r="E54" s="265"/>
      <c r="F54" s="265"/>
      <c r="G54" s="265"/>
      <c r="H54" s="265"/>
      <c r="I54" s="265"/>
      <c r="J54" s="381"/>
      <c r="K54" s="124"/>
      <c r="L54" s="280"/>
      <c r="M54" s="423"/>
      <c r="N54" s="424"/>
    </row>
    <row r="55" spans="1:14" ht="15.75" thickBot="1">
      <c r="B55" s="765" t="s">
        <v>2072</v>
      </c>
      <c r="C55" s="766"/>
      <c r="D55" s="766"/>
      <c r="E55" s="766"/>
      <c r="F55" s="766"/>
      <c r="G55" s="766"/>
      <c r="H55" s="766"/>
      <c r="I55" s="766"/>
      <c r="J55" s="766"/>
      <c r="K55" s="766"/>
      <c r="L55" s="766"/>
      <c r="M55" s="767"/>
      <c r="N55" s="104">
        <f>SUM(N48:N54)</f>
        <v>24641.90337081597</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710</v>
      </c>
      <c r="B71" s="49" t="str">
        <f>VLOOKUP(A71,'MANO DE OBRA'!A8:D68,3,FALSE)</f>
        <v>Obrero (4)</v>
      </c>
      <c r="C71" s="47"/>
      <c r="D71" s="47"/>
      <c r="E71" s="47"/>
      <c r="F71" s="47"/>
      <c r="G71" s="47"/>
      <c r="H71" s="47"/>
      <c r="I71" s="247">
        <f>K71/J71*100</f>
        <v>135330.79999999999</v>
      </c>
      <c r="J71" s="248">
        <v>185</v>
      </c>
      <c r="K71" s="249">
        <f>VLOOKUP(A71,'MANO DE OBRA'!A8:D99,4,FALSE)</f>
        <v>250361.97999999998</v>
      </c>
      <c r="L71" s="50"/>
      <c r="M71" s="380">
        <v>200</v>
      </c>
      <c r="N71" s="345">
        <f>K71/M71</f>
        <v>1251.8099</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80">
        <v>200</v>
      </c>
      <c r="N72" s="345">
        <f>K72/M72</f>
        <v>533.43121807203988</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45"/>
    </row>
    <row r="77" spans="1:15" ht="15.75" thickBot="1">
      <c r="B77" s="765" t="s">
        <v>2072</v>
      </c>
      <c r="C77" s="766"/>
      <c r="D77" s="766"/>
      <c r="E77" s="766"/>
      <c r="F77" s="766"/>
      <c r="G77" s="766"/>
      <c r="H77" s="766"/>
      <c r="I77" s="766"/>
      <c r="J77" s="766"/>
      <c r="K77" s="766"/>
      <c r="L77" s="766"/>
      <c r="M77" s="767"/>
      <c r="N77" s="256">
        <f>SUM(N71:N76)</f>
        <v>1785.2411180720399</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26427.144488888011</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5285.4288977776023</v>
      </c>
      <c r="M84" s="794"/>
      <c r="N84" s="51"/>
    </row>
    <row r="85" spans="1:14">
      <c r="B85" s="89" t="s">
        <v>2090</v>
      </c>
      <c r="C85" s="90"/>
      <c r="D85" s="90"/>
      <c r="E85" s="90"/>
      <c r="F85" s="90"/>
      <c r="G85" s="90"/>
      <c r="H85" s="90"/>
      <c r="I85" s="87"/>
      <c r="J85" s="88"/>
      <c r="K85" s="259">
        <v>0.05</v>
      </c>
      <c r="L85" s="793">
        <f>N79*K85</f>
        <v>1321.3572244444006</v>
      </c>
      <c r="M85" s="794"/>
      <c r="N85" s="51"/>
    </row>
    <row r="86" spans="1:14" ht="15.75" thickBot="1">
      <c r="B86" s="91" t="s">
        <v>2091</v>
      </c>
      <c r="C86" s="92"/>
      <c r="D86" s="92"/>
      <c r="E86" s="92"/>
      <c r="F86" s="92"/>
      <c r="G86" s="92"/>
      <c r="H86" s="92"/>
      <c r="I86" s="93"/>
      <c r="J86" s="94"/>
      <c r="K86" s="260">
        <v>0.05</v>
      </c>
      <c r="L86" s="795">
        <f>N79*K86</f>
        <v>1321.3572244444006</v>
      </c>
      <c r="M86" s="796"/>
      <c r="N86" s="51"/>
    </row>
    <row r="87" spans="1:14" ht="15.75" thickBot="1">
      <c r="B87" s="759" t="s">
        <v>2072</v>
      </c>
      <c r="C87" s="760"/>
      <c r="D87" s="760"/>
      <c r="E87" s="760"/>
      <c r="F87" s="760"/>
      <c r="G87" s="760"/>
      <c r="H87" s="760"/>
      <c r="I87" s="760"/>
      <c r="J87" s="760"/>
      <c r="K87" s="760"/>
      <c r="L87" s="760"/>
      <c r="M87" s="761"/>
      <c r="N87" s="52">
        <f>L84+L85+L86</f>
        <v>7928.143346666403</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34355.287835554416</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ColWidth="11.42578125"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75"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30.75" customHeight="1" thickBot="1">
      <c r="A31" t="s">
        <v>21</v>
      </c>
      <c r="B31" s="80" t="s">
        <v>563</v>
      </c>
      <c r="C31" s="899" t="s">
        <v>2300</v>
      </c>
      <c r="D31" s="900"/>
      <c r="E31" s="900"/>
      <c r="F31" s="900"/>
      <c r="G31" s="900"/>
      <c r="H31" s="900"/>
      <c r="I31" s="900"/>
      <c r="J31" s="916"/>
      <c r="K31" s="394"/>
      <c r="L31" s="261" t="s">
        <v>27</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c r="C41" s="780"/>
      <c r="D41" s="780"/>
      <c r="E41" s="38"/>
      <c r="F41" s="39"/>
      <c r="G41" s="39"/>
      <c r="H41" s="40"/>
      <c r="I41" s="36"/>
      <c r="J41" s="37"/>
      <c r="K41" s="234"/>
      <c r="L41" s="231"/>
      <c r="M41" s="351"/>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41" t="s">
        <v>1413</v>
      </c>
      <c r="B48" s="43" t="str">
        <f>VLOOKUP(A48,MATERIALES!A5:D373,3,FALSE)</f>
        <v>Geotextil Fortex BX-40</v>
      </c>
      <c r="C48" s="236"/>
      <c r="D48" s="236"/>
      <c r="E48" s="236"/>
      <c r="F48" s="236"/>
      <c r="G48" s="236"/>
      <c r="H48" s="236"/>
      <c r="I48" s="223"/>
      <c r="J48" s="200" t="str">
        <f>VLOOKUP(A48,MATERIALES!A4:D640,2,FALSE)</f>
        <v>M2</v>
      </c>
      <c r="K48" s="237">
        <v>1.3</v>
      </c>
      <c r="L48" s="222"/>
      <c r="M48" s="352">
        <f>VLOOKUP(A48,MATERIALES!A5:D396,4,FALSE)</f>
        <v>4591.5820738009879</v>
      </c>
      <c r="N48" s="227">
        <f>K48*M48</f>
        <v>5969.0566959412845</v>
      </c>
    </row>
    <row r="49" spans="1:14">
      <c r="A49" s="108"/>
      <c r="B49" s="43"/>
      <c r="C49" s="371"/>
      <c r="D49" s="371"/>
      <c r="E49" s="371"/>
      <c r="F49" s="371"/>
      <c r="G49" s="371"/>
      <c r="H49" s="371"/>
      <c r="I49" s="371"/>
      <c r="J49" s="266"/>
      <c r="K49" s="347"/>
      <c r="L49" s="367"/>
      <c r="M49" s="352"/>
      <c r="N49" s="227"/>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392"/>
      <c r="C54" s="265"/>
      <c r="D54" s="265"/>
      <c r="E54" s="265"/>
      <c r="F54" s="265"/>
      <c r="G54" s="265"/>
      <c r="H54" s="265"/>
      <c r="I54" s="265"/>
      <c r="J54" s="381"/>
      <c r="K54" s="124"/>
      <c r="L54" s="280"/>
      <c r="M54" s="423"/>
      <c r="N54" s="424"/>
    </row>
    <row r="55" spans="1:14" ht="15.75" thickBot="1">
      <c r="B55" s="765" t="s">
        <v>2072</v>
      </c>
      <c r="C55" s="766"/>
      <c r="D55" s="766"/>
      <c r="E55" s="766"/>
      <c r="F55" s="766"/>
      <c r="G55" s="766"/>
      <c r="H55" s="766"/>
      <c r="I55" s="766"/>
      <c r="J55" s="766"/>
      <c r="K55" s="766"/>
      <c r="L55" s="766"/>
      <c r="M55" s="767"/>
      <c r="N55" s="104">
        <f>SUM(N48:N54)</f>
        <v>5969.0566959412845</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710</v>
      </c>
      <c r="B71" s="49" t="str">
        <f>VLOOKUP(A71,'MANO DE OBRA'!A8:D68,3,FALSE)</f>
        <v>Obrero (4)</v>
      </c>
      <c r="C71" s="47"/>
      <c r="D71" s="47"/>
      <c r="E71" s="47"/>
      <c r="F71" s="47"/>
      <c r="G71" s="47"/>
      <c r="H71" s="47"/>
      <c r="I71" s="247">
        <f>K71/J71*100</f>
        <v>135330.79999999999</v>
      </c>
      <c r="J71" s="248">
        <v>185</v>
      </c>
      <c r="K71" s="249">
        <f>VLOOKUP(A71,'MANO DE OBRA'!A8:D99,4,FALSE)</f>
        <v>250361.97999999998</v>
      </c>
      <c r="L71" s="50"/>
      <c r="M71" s="380">
        <v>200</v>
      </c>
      <c r="N71" s="345">
        <f>K71/M71</f>
        <v>1251.8099</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80">
        <v>200</v>
      </c>
      <c r="N72" s="345">
        <f>K72/M72</f>
        <v>533.43121807203988</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45"/>
    </row>
    <row r="77" spans="1:15" ht="15.75" thickBot="1">
      <c r="B77" s="765" t="s">
        <v>2072</v>
      </c>
      <c r="C77" s="766"/>
      <c r="D77" s="766"/>
      <c r="E77" s="766"/>
      <c r="F77" s="766"/>
      <c r="G77" s="766"/>
      <c r="H77" s="766"/>
      <c r="I77" s="766"/>
      <c r="J77" s="766"/>
      <c r="K77" s="766"/>
      <c r="L77" s="766"/>
      <c r="M77" s="767"/>
      <c r="N77" s="256">
        <f>SUM(N71:N76)</f>
        <v>1785.2411180720399</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7754.2978140133246</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1550.8595628026651</v>
      </c>
      <c r="M84" s="794"/>
      <c r="N84" s="51"/>
    </row>
    <row r="85" spans="1:14">
      <c r="B85" s="89" t="s">
        <v>2090</v>
      </c>
      <c r="C85" s="90"/>
      <c r="D85" s="90"/>
      <c r="E85" s="90"/>
      <c r="F85" s="90"/>
      <c r="G85" s="90"/>
      <c r="H85" s="90"/>
      <c r="I85" s="87"/>
      <c r="J85" s="88"/>
      <c r="K85" s="259">
        <v>0.05</v>
      </c>
      <c r="L85" s="793">
        <f>N79*K85</f>
        <v>387.71489070066627</v>
      </c>
      <c r="M85" s="794"/>
      <c r="N85" s="51"/>
    </row>
    <row r="86" spans="1:14" ht="15.75" thickBot="1">
      <c r="B86" s="91" t="s">
        <v>2091</v>
      </c>
      <c r="C86" s="92"/>
      <c r="D86" s="92"/>
      <c r="E86" s="92"/>
      <c r="F86" s="92"/>
      <c r="G86" s="92"/>
      <c r="H86" s="92"/>
      <c r="I86" s="93"/>
      <c r="J86" s="94"/>
      <c r="K86" s="260">
        <v>0.05</v>
      </c>
      <c r="L86" s="795">
        <f>N79*K86</f>
        <v>387.71489070066627</v>
      </c>
      <c r="M86" s="796"/>
      <c r="N86" s="51"/>
    </row>
    <row r="87" spans="1:14" ht="15.75" thickBot="1">
      <c r="B87" s="759" t="s">
        <v>2072</v>
      </c>
      <c r="C87" s="760"/>
      <c r="D87" s="760"/>
      <c r="E87" s="760"/>
      <c r="F87" s="760"/>
      <c r="G87" s="760"/>
      <c r="H87" s="760"/>
      <c r="I87" s="760"/>
      <c r="J87" s="760"/>
      <c r="K87" s="760"/>
      <c r="L87" s="760"/>
      <c r="M87" s="761"/>
      <c r="N87" s="52">
        <f>L84+L85+L86</f>
        <v>2326.2893442039976</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10080.587158217322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29.25"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ColWidth="11.42578125"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30" customHeight="1" thickBot="1">
      <c r="A31" t="s">
        <v>21</v>
      </c>
      <c r="B31" s="80" t="s">
        <v>565</v>
      </c>
      <c r="C31" s="899" t="s">
        <v>2301</v>
      </c>
      <c r="D31" s="900"/>
      <c r="E31" s="900"/>
      <c r="F31" s="900"/>
      <c r="G31" s="900"/>
      <c r="H31" s="900"/>
      <c r="I31" s="900"/>
      <c r="J31" s="916"/>
      <c r="K31" s="394"/>
      <c r="L31" s="261" t="s">
        <v>27</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c r="C41" s="780"/>
      <c r="D41" s="780"/>
      <c r="E41" s="38"/>
      <c r="F41" s="39"/>
      <c r="G41" s="39"/>
      <c r="H41" s="40"/>
      <c r="I41" s="36"/>
      <c r="J41" s="37"/>
      <c r="K41" s="234"/>
      <c r="L41" s="231"/>
      <c r="M41" s="351"/>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41" t="s">
        <v>1398</v>
      </c>
      <c r="B48" s="43" t="str">
        <f>VLOOKUP(A48,MATERIALES!A5:D373,3,FALSE)</f>
        <v>Geomalla Forgrid UX100</v>
      </c>
      <c r="C48" s="236"/>
      <c r="D48" s="236"/>
      <c r="E48" s="236"/>
      <c r="F48" s="236"/>
      <c r="G48" s="236"/>
      <c r="H48" s="236"/>
      <c r="I48" s="223"/>
      <c r="J48" s="200" t="str">
        <f>VLOOKUP(A48,MATERIALES!A4:D640,2,FALSE)</f>
        <v>M2</v>
      </c>
      <c r="K48" s="237">
        <v>1.3</v>
      </c>
      <c r="L48" s="222"/>
      <c r="M48" s="352">
        <f>VLOOKUP(A48,MATERIALES!A5:D396,4,FALSE)</f>
        <v>18955.310285243053</v>
      </c>
      <c r="N48" s="227">
        <f>K48*M48</f>
        <v>24641.90337081597</v>
      </c>
    </row>
    <row r="49" spans="1:14">
      <c r="A49" s="108"/>
      <c r="B49" s="43"/>
      <c r="C49" s="371"/>
      <c r="D49" s="371"/>
      <c r="E49" s="371"/>
      <c r="F49" s="371"/>
      <c r="G49" s="371"/>
      <c r="H49" s="371"/>
      <c r="I49" s="371"/>
      <c r="J49" s="266"/>
      <c r="K49" s="347"/>
      <c r="L49" s="367"/>
      <c r="M49" s="352"/>
      <c r="N49" s="227"/>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392"/>
      <c r="C54" s="265"/>
      <c r="D54" s="265"/>
      <c r="E54" s="265"/>
      <c r="F54" s="265"/>
      <c r="G54" s="265"/>
      <c r="H54" s="265"/>
      <c r="I54" s="265"/>
      <c r="J54" s="381"/>
      <c r="K54" s="124"/>
      <c r="L54" s="280"/>
      <c r="M54" s="423"/>
      <c r="N54" s="424"/>
    </row>
    <row r="55" spans="1:14" ht="15.75" thickBot="1">
      <c r="B55" s="765" t="s">
        <v>2072</v>
      </c>
      <c r="C55" s="766"/>
      <c r="D55" s="766"/>
      <c r="E55" s="766"/>
      <c r="F55" s="766"/>
      <c r="G55" s="766"/>
      <c r="H55" s="766"/>
      <c r="I55" s="766"/>
      <c r="J55" s="766"/>
      <c r="K55" s="766"/>
      <c r="L55" s="766"/>
      <c r="M55" s="767"/>
      <c r="N55" s="104">
        <f>SUM(N48:N54)</f>
        <v>24641.90337081597</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710</v>
      </c>
      <c r="B71" s="49" t="str">
        <f>VLOOKUP(A71,'MANO DE OBRA'!A8:D68,3,FALSE)</f>
        <v>Obrero (4)</v>
      </c>
      <c r="C71" s="47"/>
      <c r="D71" s="47"/>
      <c r="E71" s="47"/>
      <c r="F71" s="47"/>
      <c r="G71" s="47"/>
      <c r="H71" s="47"/>
      <c r="I71" s="247">
        <f>K71/J71*100</f>
        <v>135330.79999999999</v>
      </c>
      <c r="J71" s="248">
        <v>185</v>
      </c>
      <c r="K71" s="249">
        <f>VLOOKUP(A71,'MANO DE OBRA'!A8:D99,4,FALSE)</f>
        <v>250361.97999999998</v>
      </c>
      <c r="L71" s="50"/>
      <c r="M71" s="380">
        <v>200</v>
      </c>
      <c r="N71" s="345">
        <f>K71/M71</f>
        <v>1251.8099</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80">
        <v>200</v>
      </c>
      <c r="N72" s="345">
        <f>K72/M72</f>
        <v>533.43121807203988</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45"/>
    </row>
    <row r="77" spans="1:15" ht="15.75" thickBot="1">
      <c r="B77" s="765" t="s">
        <v>2072</v>
      </c>
      <c r="C77" s="766"/>
      <c r="D77" s="766"/>
      <c r="E77" s="766"/>
      <c r="F77" s="766"/>
      <c r="G77" s="766"/>
      <c r="H77" s="766"/>
      <c r="I77" s="766"/>
      <c r="J77" s="766"/>
      <c r="K77" s="766"/>
      <c r="L77" s="766"/>
      <c r="M77" s="767"/>
      <c r="N77" s="256">
        <f>SUM(N71:N76)</f>
        <v>1785.2411180720399</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26427.144488888011</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5285.4288977776023</v>
      </c>
      <c r="M84" s="794"/>
      <c r="N84" s="51"/>
    </row>
    <row r="85" spans="1:14">
      <c r="B85" s="89" t="s">
        <v>2090</v>
      </c>
      <c r="C85" s="90"/>
      <c r="D85" s="90"/>
      <c r="E85" s="90"/>
      <c r="F85" s="90"/>
      <c r="G85" s="90"/>
      <c r="H85" s="90"/>
      <c r="I85" s="87"/>
      <c r="J85" s="88"/>
      <c r="K85" s="259">
        <v>0.05</v>
      </c>
      <c r="L85" s="793">
        <f>N79*K85</f>
        <v>1321.3572244444006</v>
      </c>
      <c r="M85" s="794"/>
      <c r="N85" s="51"/>
    </row>
    <row r="86" spans="1:14" ht="15.75" thickBot="1">
      <c r="B86" s="91" t="s">
        <v>2091</v>
      </c>
      <c r="C86" s="92"/>
      <c r="D86" s="92"/>
      <c r="E86" s="92"/>
      <c r="F86" s="92"/>
      <c r="G86" s="92"/>
      <c r="H86" s="92"/>
      <c r="I86" s="93"/>
      <c r="J86" s="94"/>
      <c r="K86" s="260">
        <v>0.05</v>
      </c>
      <c r="L86" s="795">
        <f>N79*K86</f>
        <v>1321.3572244444006</v>
      </c>
      <c r="M86" s="796"/>
      <c r="N86" s="51"/>
    </row>
    <row r="87" spans="1:14" ht="15.75" thickBot="1">
      <c r="B87" s="759" t="s">
        <v>2072</v>
      </c>
      <c r="C87" s="760"/>
      <c r="D87" s="760"/>
      <c r="E87" s="760"/>
      <c r="F87" s="760"/>
      <c r="G87" s="760"/>
      <c r="H87" s="760"/>
      <c r="I87" s="760"/>
      <c r="J87" s="760"/>
      <c r="K87" s="760"/>
      <c r="L87" s="760"/>
      <c r="M87" s="761"/>
      <c r="N87" s="52">
        <f>L84+L85+L86</f>
        <v>7928.143346666403</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34355.287835554416</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567</v>
      </c>
      <c r="C31" s="81" t="s">
        <v>2302</v>
      </c>
      <c r="D31" s="82"/>
      <c r="E31" s="82"/>
      <c r="F31" s="82"/>
      <c r="G31" s="82"/>
      <c r="H31" s="82"/>
      <c r="I31" s="82"/>
      <c r="J31" s="82"/>
      <c r="K31" s="394"/>
      <c r="L31" s="261" t="s">
        <v>27</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821</v>
      </c>
      <c r="B36" s="772" t="str">
        <f>VLOOKUP(A36,EQUIPOS!A6:D154,3,FALSE)</f>
        <v xml:space="preserve">Carrotanque de agua(1000 Galones) </v>
      </c>
      <c r="C36" s="773"/>
      <c r="D36" s="773"/>
      <c r="E36" s="773"/>
      <c r="F36" s="773"/>
      <c r="G36" s="773"/>
      <c r="H36" s="774"/>
      <c r="I36" s="222"/>
      <c r="J36" s="223"/>
      <c r="K36" s="224">
        <f>VLOOKUP(A36,EQUIPOS!A6:D163,4,FALSE)</f>
        <v>70220.503352192478</v>
      </c>
      <c r="L36" s="225"/>
      <c r="M36" s="291">
        <v>15</v>
      </c>
      <c r="N36" s="227">
        <f>K36/M36</f>
        <v>4681.3668901461651</v>
      </c>
    </row>
    <row r="37" spans="1:14">
      <c r="A37" s="113" t="s">
        <v>843</v>
      </c>
      <c r="B37" s="772" t="str">
        <f>VLOOKUP(A37,EQUIPOS!A7:D154,3,FALSE)</f>
        <v>Compactador vibratorio tipo DD-20</v>
      </c>
      <c r="C37" s="773"/>
      <c r="D37" s="773"/>
      <c r="E37" s="773"/>
      <c r="F37" s="773"/>
      <c r="G37" s="773"/>
      <c r="H37" s="774"/>
      <c r="I37" s="367"/>
      <c r="J37" s="368"/>
      <c r="K37" s="224">
        <f>VLOOKUP(A37,EQUIPOS!A7:D164,4,FALSE)</f>
        <v>81028.654132126961</v>
      </c>
      <c r="L37" s="290"/>
      <c r="M37" s="291">
        <v>15</v>
      </c>
      <c r="N37" s="227">
        <f>K37/M37</f>
        <v>5401.9102754751311</v>
      </c>
    </row>
    <row r="38" spans="1:14">
      <c r="A38" s="113" t="s">
        <v>959</v>
      </c>
      <c r="B38" s="772" t="str">
        <f>VLOOKUP(A38,EQUIPOS!A8:D154,3,FALSE)</f>
        <v>Motoniveladora  potencia 215 HP, ancho de cuchilla 4,27 m, peso 18 ton.</v>
      </c>
      <c r="C38" s="773"/>
      <c r="D38" s="773"/>
      <c r="E38" s="773"/>
      <c r="F38" s="773"/>
      <c r="G38" s="773"/>
      <c r="H38" s="774"/>
      <c r="I38" s="283"/>
      <c r="J38" s="285"/>
      <c r="K38" s="224">
        <f>VLOOKUP(A38,EQUIPOS!A8:D165,4,FALSE)</f>
        <v>222749.75120110402</v>
      </c>
      <c r="L38" s="369"/>
      <c r="M38" s="370">
        <v>15</v>
      </c>
      <c r="N38" s="227">
        <f>K38/M38</f>
        <v>14849.983413406935</v>
      </c>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0.02</v>
      </c>
      <c r="N41" s="295">
        <f>N75*M41</f>
        <v>49.076288102401321</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SUM(N36:N41)</f>
        <v>24982.336867130634</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1534</v>
      </c>
      <c r="B48" s="43" t="str">
        <f>VLOOKUP(A48,MATERIALES!A5:D373,3,FALSE)</f>
        <v>Material seleccionado para Relleno</v>
      </c>
      <c r="C48" s="236"/>
      <c r="D48" s="236"/>
      <c r="E48" s="236"/>
      <c r="F48" s="236"/>
      <c r="G48" s="236"/>
      <c r="H48" s="236"/>
      <c r="I48" s="223"/>
      <c r="J48" s="200" t="str">
        <f>VLOOKUP(A48,MATERIALES!A4:D640,2,FALSE)</f>
        <v>m3</v>
      </c>
      <c r="K48" s="237">
        <v>1.3</v>
      </c>
      <c r="L48" s="222"/>
      <c r="M48" s="352">
        <f>VLOOKUP(A48,MATERIALES!A5:D396,4,FALSE)</f>
        <v>21521.460735197677</v>
      </c>
      <c r="N48" s="227">
        <f>K48*M48</f>
        <v>27977.89895575698</v>
      </c>
    </row>
    <row r="49" spans="1:14">
      <c r="A49" s="108" t="s">
        <v>1131</v>
      </c>
      <c r="B49" s="43" t="str">
        <f>VLOOKUP(A49,MATERIALES!A6:D373,3,FALSE)</f>
        <v>Agua</v>
      </c>
      <c r="C49" s="371"/>
      <c r="D49" s="371"/>
      <c r="E49" s="371"/>
      <c r="F49" s="371"/>
      <c r="G49" s="371"/>
      <c r="H49" s="371"/>
      <c r="I49" s="371"/>
      <c r="J49" s="266" t="s">
        <v>1103</v>
      </c>
      <c r="K49" s="347">
        <v>30</v>
      </c>
      <c r="L49" s="367"/>
      <c r="M49" s="352">
        <f>VLOOKUP(A49,MATERIALES!A6:D397,4,FALSE)</f>
        <v>56.024337816260008</v>
      </c>
      <c r="N49" s="227">
        <f>K49*M49</f>
        <v>1680.7301344878003</v>
      </c>
    </row>
    <row r="50" spans="1:14">
      <c r="B50" s="275"/>
      <c r="C50" s="47"/>
      <c r="D50" s="47"/>
      <c r="E50" s="47"/>
      <c r="F50" s="47"/>
      <c r="G50" s="47"/>
      <c r="H50" s="47"/>
      <c r="I50" s="47"/>
      <c r="J50" s="243"/>
      <c r="K50" s="151"/>
      <c r="L50" s="273"/>
      <c r="M50" s="372"/>
      <c r="N50" s="228"/>
    </row>
    <row r="51" spans="1:14">
      <c r="B51" s="150"/>
      <c r="C51" s="272"/>
      <c r="D51" s="272"/>
      <c r="E51" s="272"/>
      <c r="F51" s="272"/>
      <c r="G51" s="272"/>
      <c r="H51" s="272"/>
      <c r="I51" s="272"/>
      <c r="J51" s="266"/>
      <c r="K51" s="44"/>
      <c r="L51" s="273"/>
      <c r="M51" s="372"/>
      <c r="N51" s="228"/>
    </row>
    <row r="52" spans="1:14" ht="15.75" thickBot="1">
      <c r="B52" s="392"/>
      <c r="C52" s="265"/>
      <c r="D52" s="265"/>
      <c r="E52" s="265"/>
      <c r="F52" s="265"/>
      <c r="G52" s="265"/>
      <c r="H52" s="265"/>
      <c r="I52" s="265"/>
      <c r="J52" s="381"/>
      <c r="K52" s="124"/>
      <c r="L52" s="280"/>
      <c r="M52" s="423"/>
      <c r="N52" s="424"/>
    </row>
    <row r="53" spans="1:14" ht="15.75" thickBot="1">
      <c r="B53" s="765" t="s">
        <v>2072</v>
      </c>
      <c r="C53" s="766"/>
      <c r="D53" s="766"/>
      <c r="E53" s="766"/>
      <c r="F53" s="766"/>
      <c r="G53" s="766"/>
      <c r="H53" s="766"/>
      <c r="I53" s="766"/>
      <c r="J53" s="766"/>
      <c r="K53" s="766"/>
      <c r="L53" s="766"/>
      <c r="M53" s="767"/>
      <c r="N53" s="104">
        <f>SUM(N48:N52)</f>
        <v>29658.62909024478</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8" t="s">
        <v>2076</v>
      </c>
      <c r="C57" s="269"/>
      <c r="D57" s="269"/>
      <c r="E57" s="269"/>
      <c r="F57" s="269"/>
      <c r="G57" s="269"/>
      <c r="H57" s="73" t="s">
        <v>2065</v>
      </c>
      <c r="I57" s="74" t="s">
        <v>2077</v>
      </c>
      <c r="J57" s="75" t="s">
        <v>2106</v>
      </c>
      <c r="K57" s="73" t="s">
        <v>2107</v>
      </c>
      <c r="L57" s="762" t="s">
        <v>2080</v>
      </c>
      <c r="M57" s="735"/>
      <c r="N57" s="76" t="s">
        <v>2071</v>
      </c>
    </row>
    <row r="58" spans="1:14">
      <c r="A58" t="s">
        <v>1894</v>
      </c>
      <c r="B58" s="46" t="str">
        <f>VLOOKUP(A58,TRANSPORTE!A1:D117,3,FALSE)</f>
        <v>Transporte de material seleccionado para relleno</v>
      </c>
      <c r="C58" s="272"/>
      <c r="D58" s="272"/>
      <c r="E58" s="272"/>
      <c r="F58" s="272"/>
      <c r="G58" s="272"/>
      <c r="H58" s="266" t="s">
        <v>648</v>
      </c>
      <c r="I58" s="234">
        <v>1.3</v>
      </c>
      <c r="J58" s="241">
        <v>1</v>
      </c>
      <c r="K58" s="234">
        <f>I58*J58</f>
        <v>1.3</v>
      </c>
      <c r="L58" s="763">
        <f>VLOOKUP(A58,TRANSPORTE!A1:D117,4,FALSE)</f>
        <v>1355.0479121462611</v>
      </c>
      <c r="M58" s="764"/>
      <c r="N58" s="242">
        <f>K58*L58</f>
        <v>1761.5622857901394</v>
      </c>
    </row>
    <row r="59" spans="1:14">
      <c r="B59" s="46"/>
      <c r="C59" s="47"/>
      <c r="D59" s="47"/>
      <c r="E59" s="47"/>
      <c r="F59" s="47"/>
      <c r="G59" s="47"/>
      <c r="H59" s="266"/>
      <c r="I59" s="234"/>
      <c r="J59" s="241"/>
      <c r="K59" s="234"/>
      <c r="L59" s="763"/>
      <c r="M59" s="764"/>
      <c r="N59" s="242"/>
    </row>
    <row r="60" spans="1:14">
      <c r="B60" s="46"/>
      <c r="C60" s="47"/>
      <c r="D60" s="47"/>
      <c r="E60" s="47"/>
      <c r="F60" s="47"/>
      <c r="G60" s="47"/>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43"/>
      <c r="I62" s="234"/>
      <c r="J62" s="234"/>
      <c r="K62" s="234"/>
      <c r="L62" s="244"/>
      <c r="M62" s="245"/>
      <c r="N62" s="246"/>
    </row>
    <row r="63" spans="1:14" ht="15.75" thickBot="1">
      <c r="B63" s="264"/>
      <c r="C63" s="265"/>
      <c r="D63" s="265"/>
      <c r="E63" s="265"/>
      <c r="F63" s="265"/>
      <c r="G63" s="265"/>
      <c r="H63" s="48"/>
      <c r="I63" s="124"/>
      <c r="J63" s="124"/>
      <c r="K63" s="124"/>
      <c r="L63" s="748"/>
      <c r="M63" s="749"/>
      <c r="N63" s="125"/>
    </row>
    <row r="64" spans="1:14" ht="15.75" thickBot="1">
      <c r="B64" s="765" t="s">
        <v>2072</v>
      </c>
      <c r="C64" s="766"/>
      <c r="D64" s="766"/>
      <c r="E64" s="766"/>
      <c r="F64" s="766"/>
      <c r="G64" s="766"/>
      <c r="H64" s="766"/>
      <c r="I64" s="766"/>
      <c r="J64" s="766"/>
      <c r="K64" s="766"/>
      <c r="L64" s="766"/>
      <c r="M64" s="767"/>
      <c r="N64" s="104">
        <f>N58+N59+N60+N61+N62</f>
        <v>1761.5622857901394</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85" t="s">
        <v>2108</v>
      </c>
      <c r="C68" s="786"/>
      <c r="D68" s="786"/>
      <c r="E68" s="786"/>
      <c r="F68" s="786"/>
      <c r="G68" s="786"/>
      <c r="H68" s="786"/>
      <c r="I68" s="73" t="s">
        <v>2082</v>
      </c>
      <c r="J68" s="75" t="s">
        <v>2109</v>
      </c>
      <c r="K68" s="74" t="s">
        <v>2084</v>
      </c>
      <c r="L68" s="787" t="s">
        <v>2070</v>
      </c>
      <c r="M68" s="901"/>
      <c r="N68" s="98" t="s">
        <v>2071</v>
      </c>
    </row>
    <row r="69" spans="1:15">
      <c r="A69" s="141" t="s">
        <v>708</v>
      </c>
      <c r="B69" s="49" t="str">
        <f>VLOOKUP(A69,'MANO DE OBRA'!A8:D68,3,FALSE)</f>
        <v>Obrero (3)</v>
      </c>
      <c r="C69" s="47"/>
      <c r="D69" s="47"/>
      <c r="E69" s="47"/>
      <c r="F69" s="47"/>
      <c r="G69" s="47"/>
      <c r="H69" s="47"/>
      <c r="I69" s="247">
        <f>K69/J69*100</f>
        <v>101498.09999999999</v>
      </c>
      <c r="J69" s="248">
        <v>185</v>
      </c>
      <c r="K69" s="249">
        <f>VLOOKUP(A69,'MANO DE OBRA'!A8:D99,4,FALSE)</f>
        <v>187771.48499999999</v>
      </c>
      <c r="L69" s="50"/>
      <c r="M69" s="380">
        <v>120</v>
      </c>
      <c r="N69" s="345">
        <f>K69/M69</f>
        <v>1564.7623749999998</v>
      </c>
      <c r="O69" s="106"/>
    </row>
    <row r="70" spans="1:15">
      <c r="A70" s="141" t="s">
        <v>728</v>
      </c>
      <c r="B70" s="49" t="str">
        <f>VLOOKUP(A70,'MANO DE OBRA'!A8:D69,3,FALSE)</f>
        <v>Oficial</v>
      </c>
      <c r="C70" s="47"/>
      <c r="D70" s="47"/>
      <c r="E70" s="47"/>
      <c r="F70" s="47"/>
      <c r="G70" s="47"/>
      <c r="H70" s="47"/>
      <c r="I70" s="247">
        <f>K70/J70*100</f>
        <v>57668.23979157189</v>
      </c>
      <c r="J70" s="248">
        <v>185</v>
      </c>
      <c r="K70" s="249">
        <f>VLOOKUP(A70,'MANO DE OBRA'!A8:D100,4,FALSE)</f>
        <v>106686.24361440798</v>
      </c>
      <c r="L70" s="50"/>
      <c r="M70" s="380">
        <v>120</v>
      </c>
      <c r="N70" s="345">
        <f>K70/M70</f>
        <v>889.05203012006655</v>
      </c>
    </row>
    <row r="71" spans="1:15">
      <c r="B71" s="49"/>
      <c r="C71" s="47"/>
      <c r="D71" s="47"/>
      <c r="E71" s="47"/>
      <c r="F71" s="47"/>
      <c r="G71" s="47"/>
      <c r="H71" s="47"/>
      <c r="I71" s="247"/>
      <c r="J71" s="248"/>
      <c r="K71" s="249"/>
      <c r="L71" s="50"/>
      <c r="M71" s="378"/>
      <c r="N71" s="345"/>
    </row>
    <row r="72" spans="1:15">
      <c r="B72" s="49"/>
      <c r="C72" s="47"/>
      <c r="D72" s="47"/>
      <c r="E72" s="47"/>
      <c r="F72" s="47"/>
      <c r="G72" s="47"/>
      <c r="H72" s="47"/>
      <c r="I72" s="234"/>
      <c r="J72" s="252"/>
      <c r="K72" s="253"/>
      <c r="L72" s="273"/>
      <c r="M72" s="255"/>
      <c r="N72" s="251"/>
    </row>
    <row r="73" spans="1:15">
      <c r="B73" s="49"/>
      <c r="C73" s="47"/>
      <c r="D73" s="47"/>
      <c r="E73" s="47"/>
      <c r="F73" s="47"/>
      <c r="G73" s="47"/>
      <c r="H73" s="47"/>
      <c r="I73" s="234"/>
      <c r="J73" s="252"/>
      <c r="K73" s="253"/>
      <c r="L73" s="273"/>
      <c r="M73" s="255"/>
      <c r="N73" s="251"/>
    </row>
    <row r="74" spans="1:15" ht="15.75" thickBot="1">
      <c r="B74" s="746"/>
      <c r="C74" s="747"/>
      <c r="D74" s="747"/>
      <c r="E74" s="747"/>
      <c r="F74" s="747"/>
      <c r="G74" s="747"/>
      <c r="H74" s="747"/>
      <c r="I74" s="124"/>
      <c r="J74" s="124"/>
      <c r="K74" s="124"/>
      <c r="L74" s="847"/>
      <c r="M74" s="847"/>
      <c r="N74" s="45"/>
    </row>
    <row r="75" spans="1:15" ht="15.75" thickBot="1">
      <c r="B75" s="765" t="s">
        <v>2072</v>
      </c>
      <c r="C75" s="766"/>
      <c r="D75" s="766"/>
      <c r="E75" s="766"/>
      <c r="F75" s="766"/>
      <c r="G75" s="766"/>
      <c r="H75" s="766"/>
      <c r="I75" s="766"/>
      <c r="J75" s="766"/>
      <c r="K75" s="766"/>
      <c r="L75" s="766"/>
      <c r="M75" s="767"/>
      <c r="N75" s="256">
        <f>SUM(N69:N74)</f>
        <v>2453.8144051200661</v>
      </c>
    </row>
    <row r="76" spans="1:15" ht="15.75" thickBot="1">
      <c r="B76" s="33"/>
      <c r="C76" s="34"/>
      <c r="D76" s="34"/>
      <c r="E76" s="34"/>
      <c r="F76" s="34"/>
      <c r="G76" s="34"/>
      <c r="H76" s="34"/>
      <c r="I76" s="34"/>
      <c r="J76" s="34"/>
      <c r="K76" s="34"/>
      <c r="L76" s="34"/>
      <c r="M76" s="34"/>
      <c r="N76" s="35"/>
    </row>
    <row r="77" spans="1:15" ht="15.75" thickBot="1">
      <c r="B77" s="759" t="s">
        <v>2085</v>
      </c>
      <c r="C77" s="760"/>
      <c r="D77" s="760"/>
      <c r="E77" s="760"/>
      <c r="F77" s="760"/>
      <c r="G77" s="760"/>
      <c r="H77" s="760"/>
      <c r="I77" s="760"/>
      <c r="J77" s="760"/>
      <c r="K77" s="760"/>
      <c r="L77" s="760"/>
      <c r="M77" s="761"/>
      <c r="N77" s="99">
        <f>N43+N53+N64+N75</f>
        <v>58856.342648285623</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750" t="s">
        <v>2110</v>
      </c>
      <c r="C81" s="751"/>
      <c r="D81" s="751"/>
      <c r="E81" s="751"/>
      <c r="F81" s="751"/>
      <c r="G81" s="751"/>
      <c r="H81" s="751"/>
      <c r="I81" s="269"/>
      <c r="J81" s="289"/>
      <c r="K81" s="257" t="s">
        <v>2087</v>
      </c>
      <c r="L81" s="789" t="s">
        <v>2088</v>
      </c>
      <c r="M81" s="790"/>
      <c r="N81" s="258"/>
    </row>
    <row r="82" spans="1:14">
      <c r="B82" s="791" t="s">
        <v>2111</v>
      </c>
      <c r="C82" s="792"/>
      <c r="D82" s="792"/>
      <c r="E82" s="792"/>
      <c r="F82" s="792"/>
      <c r="G82" s="792"/>
      <c r="H82" s="792"/>
      <c r="I82" s="87"/>
      <c r="J82" s="88"/>
      <c r="K82" s="259">
        <v>0.2</v>
      </c>
      <c r="L82" s="793">
        <f>N77*K82</f>
        <v>11771.268529657125</v>
      </c>
      <c r="M82" s="794"/>
      <c r="N82" s="51"/>
    </row>
    <row r="83" spans="1:14">
      <c r="B83" s="89" t="s">
        <v>2090</v>
      </c>
      <c r="C83" s="90"/>
      <c r="D83" s="90"/>
      <c r="E83" s="90"/>
      <c r="F83" s="90"/>
      <c r="G83" s="90"/>
      <c r="H83" s="90"/>
      <c r="I83" s="87"/>
      <c r="J83" s="88"/>
      <c r="K83" s="259">
        <v>0.05</v>
      </c>
      <c r="L83" s="793">
        <f>N77*K83</f>
        <v>2942.8171324142813</v>
      </c>
      <c r="M83" s="794"/>
      <c r="N83" s="51"/>
    </row>
    <row r="84" spans="1:14" ht="15.75" thickBot="1">
      <c r="B84" s="91" t="s">
        <v>2091</v>
      </c>
      <c r="C84" s="92"/>
      <c r="D84" s="92"/>
      <c r="E84" s="92"/>
      <c r="F84" s="92"/>
      <c r="G84" s="92"/>
      <c r="H84" s="92"/>
      <c r="I84" s="93"/>
      <c r="J84" s="94"/>
      <c r="K84" s="260">
        <v>0.05</v>
      </c>
      <c r="L84" s="795">
        <f>N77*K84</f>
        <v>2942.8171324142813</v>
      </c>
      <c r="M84" s="796"/>
      <c r="N84" s="51"/>
    </row>
    <row r="85" spans="1:14" ht="15.75" thickBot="1">
      <c r="B85" s="759" t="s">
        <v>2072</v>
      </c>
      <c r="C85" s="760"/>
      <c r="D85" s="760"/>
      <c r="E85" s="760"/>
      <c r="F85" s="760"/>
      <c r="G85" s="760"/>
      <c r="H85" s="760"/>
      <c r="I85" s="760"/>
      <c r="J85" s="760"/>
      <c r="K85" s="760"/>
      <c r="L85" s="760"/>
      <c r="M85" s="761"/>
      <c r="N85" s="52">
        <f>L82+L83+L84</f>
        <v>17656.90279448569</v>
      </c>
    </row>
    <row r="86" spans="1:14" ht="15.75" thickBot="1">
      <c r="B86" s="33"/>
      <c r="C86" s="34"/>
      <c r="D86" s="34"/>
      <c r="E86" s="34"/>
      <c r="F86" s="34"/>
      <c r="G86" s="34"/>
      <c r="H86" s="34"/>
      <c r="I86" s="34"/>
      <c r="J86" s="34"/>
      <c r="K86" s="34"/>
      <c r="L86" s="34"/>
      <c r="M86" s="34"/>
      <c r="N86" s="35"/>
    </row>
    <row r="87" spans="1:14" ht="15.75" thickBot="1">
      <c r="A87" t="s">
        <v>2114</v>
      </c>
      <c r="B87" s="759" t="s">
        <v>2113</v>
      </c>
      <c r="C87" s="760"/>
      <c r="D87" s="760"/>
      <c r="E87" s="760"/>
      <c r="F87" s="760"/>
      <c r="G87" s="760"/>
      <c r="H87" s="760"/>
      <c r="I87" s="760"/>
      <c r="J87" s="760"/>
      <c r="K87" s="760"/>
      <c r="L87" s="760"/>
      <c r="M87" s="761"/>
      <c r="N87" s="166">
        <f>N77+N85</f>
        <v>76513.245442771309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3" t="s">
        <v>2097</v>
      </c>
      <c r="C97" s="204"/>
      <c r="D97" s="204"/>
      <c r="E97" s="204"/>
      <c r="F97" s="204"/>
      <c r="G97" s="204"/>
      <c r="H97" s="204"/>
      <c r="I97" s="204"/>
      <c r="J97" s="204"/>
      <c r="K97" s="204"/>
      <c r="L97" s="204"/>
      <c r="M97" s="204"/>
      <c r="N97" s="205"/>
    </row>
    <row r="98" spans="2:14">
      <c r="B98" s="206"/>
      <c r="C98" s="207"/>
      <c r="D98" s="207"/>
      <c r="E98" s="207"/>
      <c r="F98" s="207"/>
      <c r="G98" s="207"/>
      <c r="H98" s="207"/>
      <c r="I98" s="207"/>
      <c r="J98" s="207"/>
      <c r="K98" s="207"/>
      <c r="L98" s="207"/>
      <c r="M98" s="207"/>
      <c r="N98" s="208"/>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ht="15.75" thickBot="1">
      <c r="B101" s="209"/>
      <c r="C101" s="210"/>
      <c r="D101" s="210"/>
      <c r="E101" s="210"/>
      <c r="F101" s="210"/>
      <c r="G101" s="210"/>
      <c r="H101" s="210"/>
      <c r="I101" s="210"/>
      <c r="J101" s="210"/>
      <c r="K101" s="210"/>
      <c r="L101" s="210"/>
      <c r="M101" s="210"/>
      <c r="N101" s="211"/>
    </row>
    <row r="102" spans="2:14">
      <c r="B102" s="212"/>
      <c r="C102" s="213"/>
      <c r="D102" s="213"/>
      <c r="E102" s="213"/>
      <c r="F102" s="213"/>
      <c r="G102" s="213"/>
      <c r="H102" s="213"/>
      <c r="I102" s="213"/>
      <c r="J102" s="213"/>
      <c r="K102" s="213"/>
      <c r="L102" s="213"/>
      <c r="M102" s="213"/>
      <c r="N102" s="214"/>
    </row>
    <row r="103" spans="2:14">
      <c r="B103" s="198" t="s">
        <v>2098</v>
      </c>
      <c r="C103" s="31"/>
      <c r="D103" s="31"/>
      <c r="E103" s="31"/>
      <c r="F103" s="31"/>
      <c r="G103" s="31"/>
      <c r="H103" s="31"/>
      <c r="I103" s="31"/>
      <c r="J103" s="31"/>
      <c r="K103" s="31"/>
      <c r="L103" s="31"/>
      <c r="M103" s="31"/>
      <c r="N103" s="32"/>
    </row>
    <row r="104" spans="2:14" ht="15" customHeight="1">
      <c r="B104" s="797" t="s">
        <v>2099</v>
      </c>
      <c r="C104" s="798"/>
      <c r="D104" s="798"/>
      <c r="E104" s="798"/>
      <c r="F104" s="798"/>
      <c r="G104" s="798"/>
      <c r="H104" s="798"/>
      <c r="I104" s="798"/>
      <c r="J104" s="798"/>
      <c r="K104" s="798"/>
      <c r="L104" s="798"/>
      <c r="M104" s="798"/>
      <c r="N104" s="799"/>
    </row>
    <row r="105" spans="2:14" ht="15" customHeight="1">
      <c r="B105" s="797"/>
      <c r="C105" s="798"/>
      <c r="D105" s="798"/>
      <c r="E105" s="798"/>
      <c r="F105" s="798"/>
      <c r="G105" s="798"/>
      <c r="H105" s="798"/>
      <c r="I105" s="798"/>
      <c r="J105" s="798"/>
      <c r="K105" s="798"/>
      <c r="L105" s="798"/>
      <c r="M105" s="798"/>
      <c r="N105" s="799"/>
    </row>
    <row r="106" spans="2:14" ht="30" customHeight="1">
      <c r="B106" s="800" t="s">
        <v>2100</v>
      </c>
      <c r="C106" s="801"/>
      <c r="D106" s="801"/>
      <c r="E106" s="801"/>
      <c r="F106" s="801"/>
      <c r="G106" s="801"/>
      <c r="H106" s="801"/>
      <c r="I106" s="801"/>
      <c r="J106" s="801"/>
      <c r="K106" s="801"/>
      <c r="L106" s="801"/>
      <c r="M106" s="801"/>
      <c r="N106" s="802"/>
    </row>
    <row r="107" spans="2:14">
      <c r="B107" s="800"/>
      <c r="C107" s="801"/>
      <c r="D107" s="801"/>
      <c r="E107" s="801"/>
      <c r="F107" s="801"/>
      <c r="G107" s="801"/>
      <c r="H107" s="801"/>
      <c r="I107" s="801"/>
      <c r="J107" s="801"/>
      <c r="K107" s="801"/>
      <c r="L107" s="801"/>
      <c r="M107" s="801"/>
      <c r="N107" s="802"/>
    </row>
    <row r="108" spans="2:14">
      <c r="B108" s="286"/>
      <c r="C108" s="287"/>
      <c r="D108" s="287"/>
      <c r="E108" s="287"/>
      <c r="F108" s="287"/>
      <c r="G108" s="287"/>
      <c r="H108" s="287"/>
      <c r="I108" s="287"/>
      <c r="J108" s="287"/>
      <c r="K108" s="287"/>
      <c r="L108" s="287"/>
      <c r="M108" s="287"/>
      <c r="N108" s="288"/>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198"/>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736"/>
      <c r="K117" s="736"/>
      <c r="L117" s="736"/>
      <c r="M117" s="736"/>
      <c r="N117" s="737"/>
    </row>
    <row r="118" spans="2:14" ht="15.75" thickBot="1">
      <c r="B118" s="216" t="s">
        <v>2103</v>
      </c>
      <c r="C118" s="343"/>
      <c r="D118" s="343"/>
      <c r="E118" s="57"/>
      <c r="F118" s="57"/>
      <c r="G118" s="57"/>
      <c r="H118" s="57"/>
      <c r="I118" s="57"/>
      <c r="J118" s="738"/>
      <c r="K118" s="738"/>
      <c r="L118" s="738"/>
      <c r="M118" s="738"/>
      <c r="N118"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ColWidth="11.42578125"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569</v>
      </c>
      <c r="C31" s="81" t="s">
        <v>1441</v>
      </c>
      <c r="D31" s="82"/>
      <c r="E31" s="82"/>
      <c r="F31" s="82"/>
      <c r="G31" s="82"/>
      <c r="H31" s="82"/>
      <c r="I31" s="82"/>
      <c r="J31" s="82"/>
      <c r="K31" s="394"/>
      <c r="L31" s="261" t="s">
        <v>27</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N77*M41</f>
        <v>106.68624361440799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106.68624361440799</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41" t="s">
        <v>1442</v>
      </c>
      <c r="B48" s="43" t="str">
        <f>VLOOKUP(A48,MATERIALES!A5:D373,3,FALSE)</f>
        <v>Impermeabilizante para concreto</v>
      </c>
      <c r="C48" s="236"/>
      <c r="D48" s="236"/>
      <c r="E48" s="236"/>
      <c r="F48" s="236"/>
      <c r="G48" s="236"/>
      <c r="H48" s="236"/>
      <c r="I48" s="223"/>
      <c r="J48" s="266" t="str">
        <f>VLOOKUP(A48,MATERIALES!A4:D640,2,FALSE)</f>
        <v>kg</v>
      </c>
      <c r="K48" s="388">
        <v>0.7</v>
      </c>
      <c r="L48" s="222"/>
      <c r="M48" s="352">
        <f>VLOOKUP(A48,MATERIALES!A5:D396,4,FALSE)</f>
        <v>12743.757463853424</v>
      </c>
      <c r="N48" s="227">
        <f>K48*M48</f>
        <v>8920.6302246973955</v>
      </c>
    </row>
    <row r="49" spans="1:14">
      <c r="A49" s="108"/>
      <c r="B49" s="43"/>
      <c r="C49" s="371"/>
      <c r="D49" s="371"/>
      <c r="E49" s="371"/>
      <c r="F49" s="371"/>
      <c r="G49" s="371"/>
      <c r="H49" s="371"/>
      <c r="I49" s="371"/>
      <c r="J49" s="266"/>
      <c r="K49" s="347"/>
      <c r="L49" s="367"/>
      <c r="M49" s="352"/>
      <c r="N49" s="227"/>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392"/>
      <c r="C54" s="265"/>
      <c r="D54" s="265"/>
      <c r="E54" s="265"/>
      <c r="F54" s="265"/>
      <c r="G54" s="265"/>
      <c r="H54" s="265"/>
      <c r="I54" s="265"/>
      <c r="J54" s="381"/>
      <c r="K54" s="124"/>
      <c r="L54" s="280"/>
      <c r="M54" s="423"/>
      <c r="N54" s="424"/>
    </row>
    <row r="55" spans="1:14" ht="15.75" thickBot="1">
      <c r="B55" s="765" t="s">
        <v>2072</v>
      </c>
      <c r="C55" s="766"/>
      <c r="D55" s="766"/>
      <c r="E55" s="766"/>
      <c r="F55" s="766"/>
      <c r="G55" s="766"/>
      <c r="H55" s="766"/>
      <c r="I55" s="766"/>
      <c r="J55" s="766"/>
      <c r="K55" s="766"/>
      <c r="L55" s="766"/>
      <c r="M55" s="767"/>
      <c r="N55" s="104">
        <f>SUM(N48:N54)</f>
        <v>8920.6302246973955</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728</v>
      </c>
      <c r="B71" s="49" t="str">
        <f>VLOOKUP(A71,'MANO DE OBRA'!A8:D68,3,FALSE)</f>
        <v>Oficial</v>
      </c>
      <c r="C71" s="47"/>
      <c r="D71" s="47"/>
      <c r="E71" s="47"/>
      <c r="F71" s="47"/>
      <c r="G71" s="47"/>
      <c r="H71" s="47"/>
      <c r="I71" s="247">
        <f>K71/J71*100</f>
        <v>57668.23979157189</v>
      </c>
      <c r="J71" s="248">
        <v>185</v>
      </c>
      <c r="K71" s="249">
        <f>VLOOKUP(A71,'MANO DE OBRA'!A8:D99,4,FALSE)</f>
        <v>106686.24361440798</v>
      </c>
      <c r="L71" s="50"/>
      <c r="M71" s="380">
        <v>50</v>
      </c>
      <c r="N71" s="345">
        <f>K71/M71</f>
        <v>2133.7248722881595</v>
      </c>
      <c r="O71" s="106"/>
    </row>
    <row r="72" spans="1:15">
      <c r="A72" s="141"/>
      <c r="B72" s="49"/>
      <c r="C72" s="47"/>
      <c r="D72" s="47"/>
      <c r="E72" s="47"/>
      <c r="F72" s="47"/>
      <c r="G72" s="47"/>
      <c r="H72" s="47"/>
      <c r="I72" s="247"/>
      <c r="J72" s="248"/>
      <c r="K72" s="249"/>
      <c r="L72" s="50"/>
      <c r="M72" s="380"/>
      <c r="N72" s="345"/>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45"/>
    </row>
    <row r="77" spans="1:15" ht="15.75" thickBot="1">
      <c r="B77" s="765" t="s">
        <v>2072</v>
      </c>
      <c r="C77" s="766"/>
      <c r="D77" s="766"/>
      <c r="E77" s="766"/>
      <c r="F77" s="766"/>
      <c r="G77" s="766"/>
      <c r="H77" s="766"/>
      <c r="I77" s="766"/>
      <c r="J77" s="766"/>
      <c r="K77" s="766"/>
      <c r="L77" s="766"/>
      <c r="M77" s="767"/>
      <c r="N77" s="256">
        <f>SUM(N71:N76)</f>
        <v>2133.7248722881595</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11161.041340599962</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2232.2082681199927</v>
      </c>
      <c r="M84" s="794"/>
      <c r="N84" s="51"/>
    </row>
    <row r="85" spans="1:14">
      <c r="B85" s="89" t="s">
        <v>2090</v>
      </c>
      <c r="C85" s="90"/>
      <c r="D85" s="90"/>
      <c r="E85" s="90"/>
      <c r="F85" s="90"/>
      <c r="G85" s="90"/>
      <c r="H85" s="90"/>
      <c r="I85" s="87"/>
      <c r="J85" s="88"/>
      <c r="K85" s="259">
        <v>0.05</v>
      </c>
      <c r="L85" s="793">
        <f>N79*K85</f>
        <v>558.05206702999817</v>
      </c>
      <c r="M85" s="794"/>
      <c r="N85" s="51"/>
    </row>
    <row r="86" spans="1:14" ht="15.75" thickBot="1">
      <c r="B86" s="91" t="s">
        <v>2091</v>
      </c>
      <c r="C86" s="92"/>
      <c r="D86" s="92"/>
      <c r="E86" s="92"/>
      <c r="F86" s="92"/>
      <c r="G86" s="92"/>
      <c r="H86" s="92"/>
      <c r="I86" s="93"/>
      <c r="J86" s="94"/>
      <c r="K86" s="260">
        <v>0.05</v>
      </c>
      <c r="L86" s="795">
        <f>N79*K86</f>
        <v>558.05206702999817</v>
      </c>
      <c r="M86" s="796"/>
      <c r="N86" s="51"/>
    </row>
    <row r="87" spans="1:14" ht="15.75" thickBot="1">
      <c r="B87" s="759" t="s">
        <v>2072</v>
      </c>
      <c r="C87" s="760"/>
      <c r="D87" s="760"/>
      <c r="E87" s="760"/>
      <c r="F87" s="760"/>
      <c r="G87" s="760"/>
      <c r="H87" s="760"/>
      <c r="I87" s="760"/>
      <c r="J87" s="760"/>
      <c r="K87" s="760"/>
      <c r="L87" s="760"/>
      <c r="M87" s="761"/>
      <c r="N87" s="52">
        <f>L84+L85+L86</f>
        <v>3348.3124021799895</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52">
        <f>N79+N87</f>
        <v>14509.353742779953</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ColWidth="11.42578125"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75"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thickBot="1">
      <c r="A31" t="s">
        <v>21</v>
      </c>
      <c r="B31" s="80" t="s">
        <v>571</v>
      </c>
      <c r="C31" s="81" t="s">
        <v>2303</v>
      </c>
      <c r="D31" s="82"/>
      <c r="E31" s="82"/>
      <c r="F31" s="82"/>
      <c r="G31" s="82"/>
      <c r="H31" s="82"/>
      <c r="I31" s="82"/>
      <c r="J31" s="82"/>
      <c r="K31" s="394"/>
      <c r="L31" s="261" t="s">
        <v>27</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N77*M41</f>
        <v>579.66808403601988</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579.66808403601988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41" t="s">
        <v>1444</v>
      </c>
      <c r="B48" s="43" t="str">
        <f>VLOOKUP(A48,MATERIALES!A5:D373,3,FALSE)</f>
        <v>Imprimante y puente de adherencia</v>
      </c>
      <c r="C48" s="236"/>
      <c r="D48" s="236"/>
      <c r="E48" s="236"/>
      <c r="F48" s="236"/>
      <c r="G48" s="236"/>
      <c r="H48" s="236"/>
      <c r="I48" s="236"/>
      <c r="J48" s="266" t="str">
        <f>VLOOKUP(A48,MATERIALES!A4:D640,2,FALSE)</f>
        <v>kg</v>
      </c>
      <c r="K48" s="389">
        <v>0.2</v>
      </c>
      <c r="L48" s="222"/>
      <c r="M48" s="352">
        <f>VLOOKUP(A48,MATERIALES!A5:D396,4,FALSE)</f>
        <v>46360.623313504657</v>
      </c>
      <c r="N48" s="227">
        <f>K48*M48</f>
        <v>9272.1246627009314</v>
      </c>
    </row>
    <row r="49" spans="1:14">
      <c r="A49" s="108" t="s">
        <v>1452</v>
      </c>
      <c r="B49" s="43" t="str">
        <f>VLOOKUP(A49,MATERIALES!A6:D373,3,FALSE)</f>
        <v>Láminas impermeabilizantes</v>
      </c>
      <c r="C49" s="371"/>
      <c r="D49" s="371"/>
      <c r="E49" s="371"/>
      <c r="F49" s="371"/>
      <c r="G49" s="371"/>
      <c r="H49" s="371"/>
      <c r="I49" s="371"/>
      <c r="J49" s="50" t="str">
        <f>VLOOKUP(A49,MATERIALES!A5:D641,2,FALSE)</f>
        <v>m2</v>
      </c>
      <c r="K49" s="347">
        <v>1.05</v>
      </c>
      <c r="L49" s="367"/>
      <c r="M49" s="352">
        <f>VLOOKUP(A49,MATERIALES!A6:D397,4,FALSE)</f>
        <v>2852.402229220394</v>
      </c>
      <c r="N49" s="227">
        <f>K49*M49</f>
        <v>2995.0223406814139</v>
      </c>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392"/>
      <c r="C54" s="265"/>
      <c r="D54" s="265"/>
      <c r="E54" s="265"/>
      <c r="F54" s="265"/>
      <c r="G54" s="265"/>
      <c r="H54" s="265"/>
      <c r="I54" s="265"/>
      <c r="J54" s="381"/>
      <c r="K54" s="124"/>
      <c r="L54" s="280"/>
      <c r="M54" s="423"/>
      <c r="N54" s="424"/>
    </row>
    <row r="55" spans="1:14" ht="15.75" thickBot="1">
      <c r="B55" s="765" t="s">
        <v>2072</v>
      </c>
      <c r="C55" s="766"/>
      <c r="D55" s="766"/>
      <c r="E55" s="766"/>
      <c r="F55" s="766"/>
      <c r="G55" s="766"/>
      <c r="H55" s="766"/>
      <c r="I55" s="766"/>
      <c r="J55" s="766"/>
      <c r="K55" s="766"/>
      <c r="L55" s="766"/>
      <c r="M55" s="767"/>
      <c r="N55" s="104">
        <f>SUM(N48:N54)</f>
        <v>12267.147003382346</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264"/>
      <c r="C65" s="265"/>
      <c r="D65" s="265"/>
      <c r="E65" s="265"/>
      <c r="F65" s="265"/>
      <c r="G65" s="265"/>
      <c r="H65" s="48"/>
      <c r="I65" s="124"/>
      <c r="J65" s="124"/>
      <c r="K65" s="124"/>
      <c r="L65" s="748"/>
      <c r="M65" s="749"/>
      <c r="N65" s="125"/>
    </row>
    <row r="66" spans="1:15" ht="15.75" thickBot="1">
      <c r="B66" s="765" t="s">
        <v>2072</v>
      </c>
      <c r="C66" s="766"/>
      <c r="D66" s="766"/>
      <c r="E66" s="766"/>
      <c r="F66" s="766"/>
      <c r="G66" s="766"/>
      <c r="H66" s="766"/>
      <c r="I66" s="766"/>
      <c r="J66" s="766"/>
      <c r="K66" s="766"/>
      <c r="L66" s="766"/>
      <c r="M66" s="767"/>
      <c r="N66" s="10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728</v>
      </c>
      <c r="B71" s="49" t="str">
        <f>VLOOKUP(A71,'MANO DE OBRA'!A8:D68,3,FALSE)</f>
        <v>Oficial</v>
      </c>
      <c r="C71" s="47"/>
      <c r="D71" s="47"/>
      <c r="E71" s="47"/>
      <c r="F71" s="47"/>
      <c r="G71" s="47"/>
      <c r="H71" s="47"/>
      <c r="I71" s="247">
        <f>K71/J71*100</f>
        <v>57668.23979157189</v>
      </c>
      <c r="J71" s="248">
        <v>185</v>
      </c>
      <c r="K71" s="249">
        <f>VLOOKUP(A71,'MANO DE OBRA'!A8:D99,4,FALSE)</f>
        <v>106686.24361440798</v>
      </c>
      <c r="L71" s="50"/>
      <c r="M71" s="380">
        <v>20</v>
      </c>
      <c r="N71" s="345">
        <f>K71/M71</f>
        <v>5334.3121807203988</v>
      </c>
      <c r="O71" s="106"/>
    </row>
    <row r="72" spans="1:15">
      <c r="A72" s="141" t="s">
        <v>706</v>
      </c>
      <c r="B72" s="49" t="str">
        <f>VLOOKUP(A72,'MANO DE OBRA'!A8:D69,3,FALSE)</f>
        <v>Obrero (2)</v>
      </c>
      <c r="C72" s="47"/>
      <c r="D72" s="47"/>
      <c r="E72" s="47"/>
      <c r="F72" s="47"/>
      <c r="G72" s="47"/>
      <c r="H72" s="47"/>
      <c r="I72" s="247">
        <f>K72/J72*100</f>
        <v>67665.399999999994</v>
      </c>
      <c r="J72" s="248">
        <v>185</v>
      </c>
      <c r="K72" s="249">
        <f>VLOOKUP(A72,'MANO DE OBRA'!A8:D100,4,FALSE)</f>
        <v>125180.98999999999</v>
      </c>
      <c r="L72" s="50"/>
      <c r="M72" s="380">
        <v>20</v>
      </c>
      <c r="N72" s="345">
        <f>K72/M72</f>
        <v>6259.0494999999992</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746"/>
      <c r="C76" s="747"/>
      <c r="D76" s="747"/>
      <c r="E76" s="747"/>
      <c r="F76" s="747"/>
      <c r="G76" s="747"/>
      <c r="H76" s="747"/>
      <c r="I76" s="124"/>
      <c r="J76" s="124"/>
      <c r="K76" s="124"/>
      <c r="L76" s="847"/>
      <c r="M76" s="847"/>
      <c r="N76" s="125"/>
    </row>
    <row r="77" spans="1:15" ht="15.75" thickBot="1">
      <c r="B77" s="765" t="s">
        <v>2072</v>
      </c>
      <c r="C77" s="766"/>
      <c r="D77" s="766"/>
      <c r="E77" s="766"/>
      <c r="F77" s="766"/>
      <c r="G77" s="766"/>
      <c r="H77" s="766"/>
      <c r="I77" s="766"/>
      <c r="J77" s="766"/>
      <c r="K77" s="766"/>
      <c r="L77" s="766"/>
      <c r="M77" s="767"/>
      <c r="N77" s="401">
        <f>SUM(N71:N76)</f>
        <v>11593.361680720398</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24440.176768138765</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4888.0353536277535</v>
      </c>
      <c r="M84" s="794"/>
      <c r="N84" s="51"/>
    </row>
    <row r="85" spans="1:14">
      <c r="B85" s="89" t="s">
        <v>2090</v>
      </c>
      <c r="C85" s="90"/>
      <c r="D85" s="90"/>
      <c r="E85" s="90"/>
      <c r="F85" s="90"/>
      <c r="G85" s="90"/>
      <c r="H85" s="90"/>
      <c r="I85" s="87"/>
      <c r="J85" s="88"/>
      <c r="K85" s="259">
        <v>0.05</v>
      </c>
      <c r="L85" s="793">
        <f>N79*K85</f>
        <v>1222.0088384069384</v>
      </c>
      <c r="M85" s="794"/>
      <c r="N85" s="51"/>
    </row>
    <row r="86" spans="1:14" ht="15.75" thickBot="1">
      <c r="B86" s="91" t="s">
        <v>2091</v>
      </c>
      <c r="C86" s="92"/>
      <c r="D86" s="92"/>
      <c r="E86" s="92"/>
      <c r="F86" s="92"/>
      <c r="G86" s="92"/>
      <c r="H86" s="92"/>
      <c r="I86" s="93"/>
      <c r="J86" s="94"/>
      <c r="K86" s="260">
        <v>0.05</v>
      </c>
      <c r="L86" s="795">
        <f>N79*K86</f>
        <v>1222.0088384069384</v>
      </c>
      <c r="M86" s="796"/>
      <c r="N86" s="51"/>
    </row>
    <row r="87" spans="1:14" ht="15.75" thickBot="1">
      <c r="B87" s="759" t="s">
        <v>2072</v>
      </c>
      <c r="C87" s="760"/>
      <c r="D87" s="760"/>
      <c r="E87" s="760"/>
      <c r="F87" s="760"/>
      <c r="G87" s="760"/>
      <c r="H87" s="760"/>
      <c r="I87" s="760"/>
      <c r="J87" s="760"/>
      <c r="K87" s="760"/>
      <c r="L87" s="760"/>
      <c r="M87" s="761"/>
      <c r="N87" s="52">
        <f>L84+L85+L86</f>
        <v>7332.0530304416307</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31772.229798580396</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28.5"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thickBot="1">
      <c r="A31" t="s">
        <v>21</v>
      </c>
      <c r="B31" s="80" t="s">
        <v>573</v>
      </c>
      <c r="C31" s="81" t="s">
        <v>2304</v>
      </c>
      <c r="D31" s="82"/>
      <c r="E31" s="82"/>
      <c r="F31" s="82"/>
      <c r="G31" s="82"/>
      <c r="H31" s="82"/>
      <c r="I31" s="82"/>
      <c r="J31" s="82"/>
      <c r="K31" s="394"/>
      <c r="L31" s="261" t="s">
        <v>32</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811</v>
      </c>
      <c r="B36" s="772" t="str">
        <f>VLOOKUP(A36,EQUIPOS!A6:D154,3,FALSE)</f>
        <v>Camioneta D-300</v>
      </c>
      <c r="C36" s="773"/>
      <c r="D36" s="773"/>
      <c r="E36" s="773"/>
      <c r="F36" s="773"/>
      <c r="G36" s="773"/>
      <c r="H36" s="774"/>
      <c r="I36" s="222"/>
      <c r="J36" s="223"/>
      <c r="K36" s="224">
        <f>VLOOKUP(A36,EQUIPOS!A6:D163,4,FALSE)</f>
        <v>52695.176264898379</v>
      </c>
      <c r="L36" s="225"/>
      <c r="M36" s="291">
        <v>1500</v>
      </c>
      <c r="N36" s="227">
        <f>K36/M36</f>
        <v>35.130117509932255</v>
      </c>
    </row>
    <row r="37" spans="1:14">
      <c r="A37" s="113" t="s">
        <v>1061</v>
      </c>
      <c r="B37" s="772" t="str">
        <f>VLOOKUP(A37,EQUIPOS!A7:D154,3,FALSE)</f>
        <v>Vehículo delineador</v>
      </c>
      <c r="C37" s="773"/>
      <c r="D37" s="773"/>
      <c r="E37" s="773"/>
      <c r="F37" s="773"/>
      <c r="G37" s="773"/>
      <c r="H37" s="774"/>
      <c r="I37" s="367"/>
      <c r="J37" s="368"/>
      <c r="K37" s="224">
        <f>VLOOKUP(A37,EQUIPOS!A7:D164,4,FALSE)</f>
        <v>150235.18112140053</v>
      </c>
      <c r="L37" s="290"/>
      <c r="M37" s="291">
        <v>1500</v>
      </c>
      <c r="N37" s="227">
        <f>K37/M37</f>
        <v>100.15678741426701</v>
      </c>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0.01</v>
      </c>
      <c r="N41" s="295">
        <f>N77*M41</f>
        <v>0.24538144051200664</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135.53228636471127</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1347</v>
      </c>
      <c r="B48" s="43" t="str">
        <f>VLOOKUP(A48,MATERIALES!A5:D373,3,FALSE)</f>
        <v>Esferas reflectivas</v>
      </c>
      <c r="C48" s="236"/>
      <c r="D48" s="236"/>
      <c r="E48" s="236"/>
      <c r="F48" s="236"/>
      <c r="G48" s="236"/>
      <c r="H48" s="236"/>
      <c r="I48" s="236"/>
      <c r="J48" s="266" t="str">
        <f>VLOOKUP(A48,MATERIALES!A4:D640,2,FALSE)</f>
        <v>kg</v>
      </c>
      <c r="K48" s="237">
        <v>4.5999999999999999E-2</v>
      </c>
      <c r="L48" s="222"/>
      <c r="M48" s="352">
        <f>VLOOKUP(A48,MATERIALES!A5:D396,4,FALSE)</f>
        <v>6873.9490226663293</v>
      </c>
      <c r="N48" s="227">
        <f>K48*M48</f>
        <v>316.20165504265117</v>
      </c>
    </row>
    <row r="49" spans="1:14">
      <c r="A49" s="108" t="s">
        <v>1619</v>
      </c>
      <c r="B49" s="43" t="str">
        <f>VLOOKUP(A49,MATERIALES!A6:D373,3,FALSE)</f>
        <v>Pintura acrílica pura para tráfico</v>
      </c>
      <c r="C49" s="371"/>
      <c r="D49" s="371"/>
      <c r="E49" s="371"/>
      <c r="F49" s="371"/>
      <c r="G49" s="371"/>
      <c r="H49" s="371"/>
      <c r="I49" s="371"/>
      <c r="J49" s="267" t="str">
        <f>VLOOKUP(A49,MATERIALES!A5:D641,2,FALSE)</f>
        <v>gal</v>
      </c>
      <c r="K49" s="347">
        <v>1.4E-2</v>
      </c>
      <c r="L49" s="367"/>
      <c r="M49" s="352">
        <f>VLOOKUP(A49,MATERIALES!A6:D397,4,FALSE)</f>
        <v>95919.164059298229</v>
      </c>
      <c r="N49" s="227">
        <f>K49*M49</f>
        <v>1342.8682968301753</v>
      </c>
    </row>
    <row r="50" spans="1:14">
      <c r="A50" s="108" t="s">
        <v>1312</v>
      </c>
      <c r="B50" s="43" t="str">
        <f>VLOOKUP(A50,MATERIALES!A6:D373,3,FALSE)</f>
        <v>Disolvente para pintura Trafico (acrílico)</v>
      </c>
      <c r="C50" s="371"/>
      <c r="D50" s="371"/>
      <c r="E50" s="371"/>
      <c r="F50" s="371"/>
      <c r="G50" s="371"/>
      <c r="H50" s="371"/>
      <c r="I50" s="371"/>
      <c r="J50" s="267" t="str">
        <f>VLOOKUP(A50,MATERIALES!A6:D642,2,FALSE)</f>
        <v>gal</v>
      </c>
      <c r="K50" s="390">
        <v>4.2999999999999999E-4</v>
      </c>
      <c r="L50" s="367"/>
      <c r="M50" s="352">
        <f>VLOOKUP(A50,MATERIALES!A6:D398,4,FALSE)</f>
        <v>26947.468650451105</v>
      </c>
      <c r="N50" s="227">
        <f>K50*M50</f>
        <v>11.587411519693974</v>
      </c>
    </row>
    <row r="51" spans="1:14">
      <c r="A51" s="108"/>
      <c r="B51" s="43"/>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419"/>
      <c r="C54" s="47"/>
      <c r="D54" s="47"/>
      <c r="E54" s="47"/>
      <c r="F54" s="47"/>
      <c r="G54" s="47"/>
      <c r="H54" s="47"/>
      <c r="I54" s="47"/>
      <c r="J54" s="243"/>
      <c r="K54" s="151"/>
      <c r="L54" s="420"/>
      <c r="M54" s="421"/>
      <c r="N54" s="422"/>
    </row>
    <row r="55" spans="1:14" ht="15.75" thickBot="1">
      <c r="B55" s="759" t="s">
        <v>2072</v>
      </c>
      <c r="C55" s="760"/>
      <c r="D55" s="760"/>
      <c r="E55" s="760"/>
      <c r="F55" s="760"/>
      <c r="G55" s="760"/>
      <c r="H55" s="760"/>
      <c r="I55" s="760"/>
      <c r="J55" s="760"/>
      <c r="K55" s="760"/>
      <c r="L55" s="760"/>
      <c r="M55" s="761"/>
      <c r="N55" s="344">
        <f>SUM(N48:N54)</f>
        <v>1670.6573633925204</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49"/>
      <c r="C65" s="47"/>
      <c r="D65" s="47"/>
      <c r="E65" s="47"/>
      <c r="F65" s="47"/>
      <c r="G65" s="47"/>
      <c r="H65" s="425"/>
      <c r="I65" s="151"/>
      <c r="J65" s="151"/>
      <c r="K65" s="151"/>
      <c r="L65" s="921"/>
      <c r="M65" s="922"/>
      <c r="N65" s="426"/>
    </row>
    <row r="66" spans="1:15" ht="15.75" thickBot="1">
      <c r="B66" s="759" t="s">
        <v>2072</v>
      </c>
      <c r="C66" s="760"/>
      <c r="D66" s="760"/>
      <c r="E66" s="760"/>
      <c r="F66" s="760"/>
      <c r="G66" s="760"/>
      <c r="H66" s="760"/>
      <c r="I66" s="760"/>
      <c r="J66" s="760"/>
      <c r="K66" s="760"/>
      <c r="L66" s="760"/>
      <c r="M66" s="761"/>
      <c r="N66" s="34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708</v>
      </c>
      <c r="B71" s="49" t="str">
        <f>VLOOKUP(A71,'MANO DE OBRA'!A8:D68,3,FALSE)</f>
        <v>Obrero (3)</v>
      </c>
      <c r="C71" s="47"/>
      <c r="D71" s="47"/>
      <c r="E71" s="47"/>
      <c r="F71" s="47"/>
      <c r="G71" s="47"/>
      <c r="H71" s="47"/>
      <c r="I71" s="247">
        <f>K71/J71*100</f>
        <v>101498.09999999999</v>
      </c>
      <c r="J71" s="248">
        <v>185</v>
      </c>
      <c r="K71" s="249">
        <f>VLOOKUP(A71,'MANO DE OBRA'!A8:D99,4,FALSE)</f>
        <v>187771.48499999999</v>
      </c>
      <c r="L71" s="50"/>
      <c r="M71" s="380">
        <v>12000</v>
      </c>
      <c r="N71" s="345">
        <f>K71/M71</f>
        <v>15.647623749999999</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80">
        <v>12000</v>
      </c>
      <c r="N72" s="345">
        <f>K72/M72</f>
        <v>8.8905203012006648</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917"/>
      <c r="C76" s="918"/>
      <c r="D76" s="918"/>
      <c r="E76" s="918"/>
      <c r="F76" s="918"/>
      <c r="G76" s="918"/>
      <c r="H76" s="918"/>
      <c r="I76" s="151"/>
      <c r="J76" s="151"/>
      <c r="K76" s="151"/>
      <c r="L76" s="919"/>
      <c r="M76" s="920"/>
      <c r="N76" s="426"/>
    </row>
    <row r="77" spans="1:15" ht="15.75" thickBot="1">
      <c r="B77" s="759" t="s">
        <v>2072</v>
      </c>
      <c r="C77" s="760"/>
      <c r="D77" s="760"/>
      <c r="E77" s="760"/>
      <c r="F77" s="760"/>
      <c r="G77" s="760"/>
      <c r="H77" s="760"/>
      <c r="I77" s="760"/>
      <c r="J77" s="760"/>
      <c r="K77" s="760"/>
      <c r="L77" s="760"/>
      <c r="M77" s="761"/>
      <c r="N77" s="256">
        <f>SUM(N71:N76)</f>
        <v>24.538144051200664</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1830.7277938084324</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366.14555876168652</v>
      </c>
      <c r="M84" s="794"/>
      <c r="N84" s="51"/>
    </row>
    <row r="85" spans="1:14">
      <c r="B85" s="89" t="s">
        <v>2090</v>
      </c>
      <c r="C85" s="90"/>
      <c r="D85" s="90"/>
      <c r="E85" s="90"/>
      <c r="F85" s="90"/>
      <c r="G85" s="90"/>
      <c r="H85" s="90"/>
      <c r="I85" s="87"/>
      <c r="J85" s="88"/>
      <c r="K85" s="259">
        <v>0.05</v>
      </c>
      <c r="L85" s="793">
        <f>N79*K85</f>
        <v>91.536389690421629</v>
      </c>
      <c r="M85" s="794"/>
      <c r="N85" s="51"/>
    </row>
    <row r="86" spans="1:14" ht="15.75" thickBot="1">
      <c r="B86" s="91" t="s">
        <v>2091</v>
      </c>
      <c r="C86" s="92"/>
      <c r="D86" s="92"/>
      <c r="E86" s="92"/>
      <c r="F86" s="92"/>
      <c r="G86" s="92"/>
      <c r="H86" s="92"/>
      <c r="I86" s="93"/>
      <c r="J86" s="94"/>
      <c r="K86" s="260">
        <v>0.05</v>
      </c>
      <c r="L86" s="795">
        <f>N79*K86</f>
        <v>91.536389690421629</v>
      </c>
      <c r="M86" s="796"/>
      <c r="N86" s="51"/>
    </row>
    <row r="87" spans="1:14" ht="15.75" thickBot="1">
      <c r="B87" s="759" t="s">
        <v>2072</v>
      </c>
      <c r="C87" s="760"/>
      <c r="D87" s="760"/>
      <c r="E87" s="760"/>
      <c r="F87" s="760"/>
      <c r="G87" s="760"/>
      <c r="H87" s="760"/>
      <c r="I87" s="760"/>
      <c r="J87" s="760"/>
      <c r="K87" s="760"/>
      <c r="L87" s="760"/>
      <c r="M87" s="761"/>
      <c r="N87" s="52">
        <f>L84+L85+L86</f>
        <v>549.21833814252977</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2379.9461319509619</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575</v>
      </c>
      <c r="C31" s="81" t="s">
        <v>2305</v>
      </c>
      <c r="D31" s="82"/>
      <c r="E31" s="82"/>
      <c r="F31" s="82"/>
      <c r="G31" s="82"/>
      <c r="H31" s="82"/>
      <c r="I31" s="82"/>
      <c r="J31" s="82"/>
      <c r="K31" s="394"/>
      <c r="L31" s="261" t="s">
        <v>32</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811</v>
      </c>
      <c r="B36" s="772" t="str">
        <f>VLOOKUP(A36,EQUIPOS!A6:D154,3,FALSE)</f>
        <v>Camioneta D-300</v>
      </c>
      <c r="C36" s="773"/>
      <c r="D36" s="773"/>
      <c r="E36" s="773"/>
      <c r="F36" s="773"/>
      <c r="G36" s="773"/>
      <c r="H36" s="774"/>
      <c r="I36" s="222"/>
      <c r="J36" s="223"/>
      <c r="K36" s="224">
        <f>VLOOKUP(A36,EQUIPOS!A6:D163,4,FALSE)</f>
        <v>52695.176264898379</v>
      </c>
      <c r="L36" s="225"/>
      <c r="M36" s="291">
        <v>1200</v>
      </c>
      <c r="N36" s="227">
        <f>K36/M36</f>
        <v>43.912646887415313</v>
      </c>
    </row>
    <row r="37" spans="1:14">
      <c r="A37" s="113" t="s">
        <v>865</v>
      </c>
      <c r="B37" s="772" t="str">
        <f>VLOOKUP(A37,EQUIPOS!A7:D154,3,FALSE)</f>
        <v>Equipo autopropulsado para pintura termoplástica</v>
      </c>
      <c r="C37" s="773"/>
      <c r="D37" s="773"/>
      <c r="E37" s="773"/>
      <c r="F37" s="773"/>
      <c r="G37" s="773"/>
      <c r="H37" s="774"/>
      <c r="I37" s="367"/>
      <c r="J37" s="368"/>
      <c r="K37" s="224">
        <f>VLOOKUP(A37,EQUIPOS!A7:D164,4,FALSE)</f>
        <v>102526.27083783236</v>
      </c>
      <c r="L37" s="290"/>
      <c r="M37" s="291">
        <v>1200</v>
      </c>
      <c r="N37" s="227">
        <f>K37/M37</f>
        <v>85.438559031526964</v>
      </c>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0.01</v>
      </c>
      <c r="N41" s="295">
        <f>N77*M41</f>
        <v>0.43712366522334167</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129.78832958416561</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1347</v>
      </c>
      <c r="B48" s="43" t="str">
        <f>VLOOKUP(A48,MATERIALES!A5:D373,3,FALSE)</f>
        <v>Esferas reflectivas</v>
      </c>
      <c r="C48" s="236"/>
      <c r="D48" s="236"/>
      <c r="E48" s="236"/>
      <c r="F48" s="236"/>
      <c r="G48" s="236"/>
      <c r="H48" s="236"/>
      <c r="I48" s="236"/>
      <c r="J48" s="266" t="str">
        <f>VLOOKUP(A48,MATERIALES!A4:D640,2,FALSE)</f>
        <v>kg</v>
      </c>
      <c r="K48" s="237">
        <v>0.108</v>
      </c>
      <c r="L48" s="222"/>
      <c r="M48" s="352">
        <f>VLOOKUP(A48,MATERIALES!A5:D396,4,FALSE)</f>
        <v>6873.9490226663293</v>
      </c>
      <c r="N48" s="227">
        <f>K48*M48</f>
        <v>742.38649444796351</v>
      </c>
    </row>
    <row r="49" spans="1:14">
      <c r="A49" s="108" t="s">
        <v>1654</v>
      </c>
      <c r="B49" s="43" t="str">
        <f>VLOOKUP(A49,MATERIALES!A6:D373,3,FALSE)</f>
        <v xml:space="preserve">Resina termoplástica </v>
      </c>
      <c r="C49" s="371"/>
      <c r="D49" s="371"/>
      <c r="E49" s="371"/>
      <c r="F49" s="371"/>
      <c r="G49" s="371"/>
      <c r="H49" s="371"/>
      <c r="I49" s="371"/>
      <c r="J49" s="267" t="str">
        <f>VLOOKUP(A49,MATERIALES!A5:D641,2,FALSE)</f>
        <v>kg</v>
      </c>
      <c r="K49" s="347">
        <v>7.8E-2</v>
      </c>
      <c r="L49" s="367"/>
      <c r="M49" s="352">
        <f>VLOOKUP(A49,MATERIALES!A6:D397,4,FALSE)</f>
        <v>9093.5663151006484</v>
      </c>
      <c r="N49" s="227">
        <f>K49*M49</f>
        <v>709.29817257785055</v>
      </c>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419"/>
      <c r="C54" s="47"/>
      <c r="D54" s="47"/>
      <c r="E54" s="47"/>
      <c r="F54" s="47"/>
      <c r="G54" s="47"/>
      <c r="H54" s="47"/>
      <c r="I54" s="47"/>
      <c r="J54" s="243"/>
      <c r="K54" s="151"/>
      <c r="L54" s="420"/>
      <c r="M54" s="421"/>
      <c r="N54" s="422"/>
    </row>
    <row r="55" spans="1:14" ht="15.75" thickBot="1">
      <c r="B55" s="759" t="s">
        <v>2072</v>
      </c>
      <c r="C55" s="760"/>
      <c r="D55" s="760"/>
      <c r="E55" s="760"/>
      <c r="F55" s="760"/>
      <c r="G55" s="760"/>
      <c r="H55" s="760"/>
      <c r="I55" s="760"/>
      <c r="J55" s="760"/>
      <c r="K55" s="760"/>
      <c r="L55" s="760"/>
      <c r="M55" s="761"/>
      <c r="N55" s="344">
        <f>SUM(N48:N54)</f>
        <v>1451.6846670258142</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49"/>
      <c r="C65" s="47"/>
      <c r="D65" s="47"/>
      <c r="E65" s="47"/>
      <c r="F65" s="47"/>
      <c r="G65" s="47"/>
      <c r="H65" s="425"/>
      <c r="I65" s="151"/>
      <c r="J65" s="151"/>
      <c r="K65" s="151"/>
      <c r="L65" s="921"/>
      <c r="M65" s="922"/>
      <c r="N65" s="426"/>
    </row>
    <row r="66" spans="1:15" ht="15.75" thickBot="1">
      <c r="B66" s="759" t="s">
        <v>2072</v>
      </c>
      <c r="C66" s="760"/>
      <c r="D66" s="760"/>
      <c r="E66" s="760"/>
      <c r="F66" s="760"/>
      <c r="G66" s="760"/>
      <c r="H66" s="760"/>
      <c r="I66" s="760"/>
      <c r="J66" s="760"/>
      <c r="K66" s="760"/>
      <c r="L66" s="760"/>
      <c r="M66" s="761"/>
      <c r="N66" s="34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712</v>
      </c>
      <c r="B71" s="49" t="str">
        <f>VLOOKUP(A71,'MANO DE OBRA'!A8:D68,3,FALSE)</f>
        <v>Obrero (5)</v>
      </c>
      <c r="C71" s="47"/>
      <c r="D71" s="47"/>
      <c r="E71" s="47"/>
      <c r="F71" s="47"/>
      <c r="G71" s="47"/>
      <c r="H71" s="47"/>
      <c r="I71" s="247">
        <f>K71/J71*100</f>
        <v>169163.49999999997</v>
      </c>
      <c r="J71" s="248">
        <v>185</v>
      </c>
      <c r="K71" s="249">
        <f>VLOOKUP(A71,'MANO DE OBRA'!A8:D99,4,FALSE)</f>
        <v>312952.47499999998</v>
      </c>
      <c r="L71" s="50"/>
      <c r="M71" s="380">
        <v>9600</v>
      </c>
      <c r="N71" s="345">
        <f>K71/M71</f>
        <v>32.599216145833331</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80">
        <v>9600</v>
      </c>
      <c r="N72" s="345">
        <f>K72/M72</f>
        <v>11.113150376500831</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917"/>
      <c r="C76" s="918"/>
      <c r="D76" s="918"/>
      <c r="E76" s="918"/>
      <c r="F76" s="918"/>
      <c r="G76" s="918"/>
      <c r="H76" s="918"/>
      <c r="I76" s="151"/>
      <c r="J76" s="151"/>
      <c r="K76" s="151"/>
      <c r="L76" s="919"/>
      <c r="M76" s="920"/>
      <c r="N76" s="426"/>
    </row>
    <row r="77" spans="1:15" ht="15.75" thickBot="1">
      <c r="B77" s="759" t="s">
        <v>2072</v>
      </c>
      <c r="C77" s="760"/>
      <c r="D77" s="760"/>
      <c r="E77" s="760"/>
      <c r="F77" s="760"/>
      <c r="G77" s="760"/>
      <c r="H77" s="760"/>
      <c r="I77" s="760"/>
      <c r="J77" s="760"/>
      <c r="K77" s="760"/>
      <c r="L77" s="760"/>
      <c r="M77" s="761"/>
      <c r="N77" s="256">
        <f>SUM(N71:N76)</f>
        <v>43.712366522334165</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1625.185363132314</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325.03707262646282</v>
      </c>
      <c r="M84" s="794"/>
      <c r="N84" s="51"/>
    </row>
    <row r="85" spans="1:14">
      <c r="B85" s="89" t="s">
        <v>2090</v>
      </c>
      <c r="C85" s="90"/>
      <c r="D85" s="90"/>
      <c r="E85" s="90"/>
      <c r="F85" s="90"/>
      <c r="G85" s="90"/>
      <c r="H85" s="90"/>
      <c r="I85" s="87"/>
      <c r="J85" s="88"/>
      <c r="K85" s="259">
        <v>0.05</v>
      </c>
      <c r="L85" s="793">
        <f>N79*K85</f>
        <v>81.259268156615704</v>
      </c>
      <c r="M85" s="794"/>
      <c r="N85" s="51"/>
    </row>
    <row r="86" spans="1:14" ht="15.75" thickBot="1">
      <c r="B86" s="91" t="s">
        <v>2091</v>
      </c>
      <c r="C86" s="92"/>
      <c r="D86" s="92"/>
      <c r="E86" s="92"/>
      <c r="F86" s="92"/>
      <c r="G86" s="92"/>
      <c r="H86" s="92"/>
      <c r="I86" s="93"/>
      <c r="J86" s="94"/>
      <c r="K86" s="260">
        <v>0.05</v>
      </c>
      <c r="L86" s="795">
        <f>N79*K86</f>
        <v>81.259268156615704</v>
      </c>
      <c r="M86" s="796"/>
      <c r="N86" s="51"/>
    </row>
    <row r="87" spans="1:14" ht="15.75" thickBot="1">
      <c r="B87" s="759" t="s">
        <v>2072</v>
      </c>
      <c r="C87" s="760"/>
      <c r="D87" s="760"/>
      <c r="E87" s="760"/>
      <c r="F87" s="760"/>
      <c r="G87" s="760"/>
      <c r="H87" s="760"/>
      <c r="I87" s="760"/>
      <c r="J87" s="760"/>
      <c r="K87" s="760"/>
      <c r="L87" s="760"/>
      <c r="M87" s="761"/>
      <c r="N87" s="52">
        <f>L84+L85+L86</f>
        <v>487.5556089396942</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2112.7409720720084</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ColWidth="11.42578125"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9.25"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thickBot="1">
      <c r="A31" t="s">
        <v>21</v>
      </c>
      <c r="B31" s="80" t="s">
        <v>577</v>
      </c>
      <c r="C31" s="81" t="s">
        <v>2306</v>
      </c>
      <c r="D31" s="82"/>
      <c r="E31" s="82"/>
      <c r="F31" s="82"/>
      <c r="G31" s="82"/>
      <c r="H31" s="82"/>
      <c r="I31" s="82"/>
      <c r="J31" s="82"/>
      <c r="K31" s="394"/>
      <c r="L31" s="261" t="s">
        <v>27</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879</v>
      </c>
      <c r="B36" s="772" t="str">
        <f>VLOOKUP(A36,EQUIPOS!A6:D154,3,FALSE)</f>
        <v xml:space="preserve">Equipo de pintura (Compresor), Presión máxima de trabajo 3300 psi.
</v>
      </c>
      <c r="C36" s="773"/>
      <c r="D36" s="773"/>
      <c r="E36" s="773"/>
      <c r="F36" s="773"/>
      <c r="G36" s="773"/>
      <c r="H36" s="774"/>
      <c r="I36" s="222"/>
      <c r="J36" s="223"/>
      <c r="K36" s="224">
        <f>VLOOKUP(A36,EQUIPOS!A6:D163,4,FALSE)</f>
        <v>11985.871589160293</v>
      </c>
      <c r="L36" s="225"/>
      <c r="M36" s="291">
        <v>6.1</v>
      </c>
      <c r="N36" s="227">
        <f>K36/M36</f>
        <v>1964.8969818295564</v>
      </c>
    </row>
    <row r="37" spans="1:14">
      <c r="A37" s="113" t="s">
        <v>811</v>
      </c>
      <c r="B37" s="772" t="str">
        <f>VLOOKUP(A37,EQUIPOS!A7:D154,3,FALSE)</f>
        <v>Camioneta D-300</v>
      </c>
      <c r="C37" s="773"/>
      <c r="D37" s="773"/>
      <c r="E37" s="773"/>
      <c r="F37" s="773"/>
      <c r="G37" s="773"/>
      <c r="H37" s="774"/>
      <c r="I37" s="367"/>
      <c r="J37" s="368"/>
      <c r="K37" s="224">
        <f>VLOOKUP(A37,EQUIPOS!A7:D164,4,FALSE)</f>
        <v>52695.176264898379</v>
      </c>
      <c r="L37" s="290"/>
      <c r="M37" s="291">
        <v>6.1</v>
      </c>
      <c r="N37" s="227">
        <f>K37/M37</f>
        <v>8638.5534860489151</v>
      </c>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0.01</v>
      </c>
      <c r="N41" s="295">
        <f>N77*M41</f>
        <v>85.991540699673777</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10689.442008578146</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1347</v>
      </c>
      <c r="B48" s="43" t="str">
        <f>VLOOKUP(A48,MATERIALES!A5:D373,3,FALSE)</f>
        <v>Esferas reflectivas</v>
      </c>
      <c r="C48" s="236"/>
      <c r="D48" s="236"/>
      <c r="E48" s="236"/>
      <c r="F48" s="236"/>
      <c r="G48" s="236"/>
      <c r="H48" s="236"/>
      <c r="I48" s="236"/>
      <c r="J48" s="266" t="str">
        <f>VLOOKUP(A48,MATERIALES!A4:D640,2,FALSE)</f>
        <v>kg</v>
      </c>
      <c r="K48" s="237">
        <v>0.38200000000000001</v>
      </c>
      <c r="L48" s="222"/>
      <c r="M48" s="352">
        <f>VLOOKUP(A48,MATERIALES!A5:D396,4,FALSE)</f>
        <v>6873.9490226663293</v>
      </c>
      <c r="N48" s="227">
        <f>K48*M48</f>
        <v>2625.8485266585376</v>
      </c>
    </row>
    <row r="49" spans="1:14">
      <c r="A49" s="108" t="s">
        <v>1312</v>
      </c>
      <c r="B49" s="43" t="str">
        <f>VLOOKUP(A49,MATERIALES!A6:D373,3,FALSE)</f>
        <v>Disolvente para pintura Trafico (acrílico)</v>
      </c>
      <c r="C49" s="371"/>
      <c r="D49" s="371"/>
      <c r="E49" s="371"/>
      <c r="F49" s="371"/>
      <c r="G49" s="371"/>
      <c r="H49" s="371"/>
      <c r="I49" s="371"/>
      <c r="J49" s="267" t="str">
        <f>VLOOKUP(A49,MATERIALES!A5:D641,2,FALSE)</f>
        <v>gal</v>
      </c>
      <c r="K49" s="347">
        <v>0.05</v>
      </c>
      <c r="L49" s="367"/>
      <c r="M49" s="352">
        <f>VLOOKUP(A49,MATERIALES!A6:D397,4,FALSE)</f>
        <v>26947.468650451105</v>
      </c>
      <c r="N49" s="227">
        <f>K49*M49</f>
        <v>1347.3734325225553</v>
      </c>
    </row>
    <row r="50" spans="1:14">
      <c r="A50" s="108" t="s">
        <v>1619</v>
      </c>
      <c r="B50" s="43" t="str">
        <f>VLOOKUP(A50,MATERIALES!A6:D373,3,FALSE)</f>
        <v>Pintura acrílica pura para tráfico</v>
      </c>
      <c r="C50" s="371"/>
      <c r="D50" s="371"/>
      <c r="E50" s="371"/>
      <c r="F50" s="371"/>
      <c r="G50" s="371"/>
      <c r="H50" s="371"/>
      <c r="I50" s="371"/>
      <c r="J50" s="267" t="str">
        <f>VLOOKUP(A50,MATERIALES!A6:D642,2,FALSE)</f>
        <v>gal</v>
      </c>
      <c r="K50" s="347">
        <v>0.12</v>
      </c>
      <c r="L50" s="367"/>
      <c r="M50" s="352">
        <f>VLOOKUP(A50,MATERIALES!A6:D398,4,FALSE)</f>
        <v>95919.164059298229</v>
      </c>
      <c r="N50" s="227">
        <f>K50*M50</f>
        <v>11510.299687115787</v>
      </c>
    </row>
    <row r="51" spans="1:14">
      <c r="A51" s="108"/>
      <c r="B51" s="43"/>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419"/>
      <c r="C54" s="47"/>
      <c r="D54" s="47"/>
      <c r="E54" s="47"/>
      <c r="F54" s="47"/>
      <c r="G54" s="47"/>
      <c r="H54" s="47"/>
      <c r="I54" s="47"/>
      <c r="J54" s="243"/>
      <c r="K54" s="151"/>
      <c r="L54" s="420"/>
      <c r="M54" s="421"/>
      <c r="N54" s="422"/>
    </row>
    <row r="55" spans="1:14" ht="15.75" thickBot="1">
      <c r="B55" s="759" t="s">
        <v>2072</v>
      </c>
      <c r="C55" s="760"/>
      <c r="D55" s="760"/>
      <c r="E55" s="760"/>
      <c r="F55" s="760"/>
      <c r="G55" s="760"/>
      <c r="H55" s="760"/>
      <c r="I55" s="760"/>
      <c r="J55" s="760"/>
      <c r="K55" s="760"/>
      <c r="L55" s="760"/>
      <c r="M55" s="761"/>
      <c r="N55" s="344">
        <f>SUM(N48:N54)</f>
        <v>15483.521646296878</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49"/>
      <c r="C65" s="47"/>
      <c r="D65" s="47"/>
      <c r="E65" s="47"/>
      <c r="F65" s="47"/>
      <c r="G65" s="47"/>
      <c r="H65" s="425"/>
      <c r="I65" s="151"/>
      <c r="J65" s="151"/>
      <c r="K65" s="151"/>
      <c r="L65" s="921"/>
      <c r="M65" s="922"/>
      <c r="N65" s="426"/>
    </row>
    <row r="66" spans="1:15" ht="15.75" thickBot="1">
      <c r="B66" s="759" t="s">
        <v>2072</v>
      </c>
      <c r="C66" s="760"/>
      <c r="D66" s="760"/>
      <c r="E66" s="760"/>
      <c r="F66" s="760"/>
      <c r="G66" s="760"/>
      <c r="H66" s="760"/>
      <c r="I66" s="760"/>
      <c r="J66" s="760"/>
      <c r="K66" s="760"/>
      <c r="L66" s="760"/>
      <c r="M66" s="761"/>
      <c r="N66" s="34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788"/>
      <c r="N70" s="98" t="s">
        <v>2071</v>
      </c>
    </row>
    <row r="71" spans="1:15">
      <c r="A71" s="141" t="s">
        <v>712</v>
      </c>
      <c r="B71" s="49" t="str">
        <f>VLOOKUP(A71,'MANO DE OBRA'!A8:D68,3,FALSE)</f>
        <v>Obrero (5)</v>
      </c>
      <c r="C71" s="47"/>
      <c r="D71" s="47"/>
      <c r="E71" s="47"/>
      <c r="F71" s="47"/>
      <c r="G71" s="47"/>
      <c r="H71" s="47"/>
      <c r="I71" s="247">
        <f>K71/J71*100</f>
        <v>169163.49999999997</v>
      </c>
      <c r="J71" s="248">
        <v>185</v>
      </c>
      <c r="K71" s="249">
        <f>VLOOKUP(A71,'MANO DE OBRA'!A8:D99,4,FALSE)</f>
        <v>312952.47499999998</v>
      </c>
      <c r="L71" s="50"/>
      <c r="M71" s="380">
        <v>48.8</v>
      </c>
      <c r="N71" s="345">
        <f>K71/M71</f>
        <v>6412.9605532786882</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80">
        <v>48.8</v>
      </c>
      <c r="N72" s="345">
        <f>K72/M72</f>
        <v>2186.1935166886883</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917"/>
      <c r="C76" s="918"/>
      <c r="D76" s="918"/>
      <c r="E76" s="918"/>
      <c r="F76" s="918"/>
      <c r="G76" s="918"/>
      <c r="H76" s="918"/>
      <c r="I76" s="151"/>
      <c r="J76" s="151"/>
      <c r="K76" s="151"/>
      <c r="L76" s="919"/>
      <c r="M76" s="920"/>
      <c r="N76" s="426"/>
    </row>
    <row r="77" spans="1:15" ht="15.75" thickBot="1">
      <c r="B77" s="759" t="s">
        <v>2072</v>
      </c>
      <c r="C77" s="760"/>
      <c r="D77" s="760"/>
      <c r="E77" s="760"/>
      <c r="F77" s="760"/>
      <c r="G77" s="760"/>
      <c r="H77" s="760"/>
      <c r="I77" s="760"/>
      <c r="J77" s="760"/>
      <c r="K77" s="760"/>
      <c r="L77" s="760"/>
      <c r="M77" s="761"/>
      <c r="N77" s="256">
        <f>SUM(N71:N76)</f>
        <v>8599.1540699673769</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34772.117724842399</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6954.4235449684802</v>
      </c>
      <c r="M84" s="794"/>
      <c r="N84" s="51"/>
    </row>
    <row r="85" spans="1:14">
      <c r="B85" s="89" t="s">
        <v>2090</v>
      </c>
      <c r="C85" s="90"/>
      <c r="D85" s="90"/>
      <c r="E85" s="90"/>
      <c r="F85" s="90"/>
      <c r="G85" s="90"/>
      <c r="H85" s="90"/>
      <c r="I85" s="87"/>
      <c r="J85" s="88"/>
      <c r="K85" s="259">
        <v>0.05</v>
      </c>
      <c r="L85" s="793">
        <f>N79*K85</f>
        <v>1738.6058862421201</v>
      </c>
      <c r="M85" s="794"/>
      <c r="N85" s="51"/>
    </row>
    <row r="86" spans="1:14" ht="15.75" thickBot="1">
      <c r="B86" s="91" t="s">
        <v>2091</v>
      </c>
      <c r="C86" s="92"/>
      <c r="D86" s="92"/>
      <c r="E86" s="92"/>
      <c r="F86" s="92"/>
      <c r="G86" s="92"/>
      <c r="H86" s="92"/>
      <c r="I86" s="93"/>
      <c r="J86" s="94"/>
      <c r="K86" s="260">
        <v>0.05</v>
      </c>
      <c r="L86" s="795">
        <f>N79*K86</f>
        <v>1738.6058862421201</v>
      </c>
      <c r="M86" s="796"/>
      <c r="N86" s="51"/>
    </row>
    <row r="87" spans="1:14" ht="15.75" thickBot="1">
      <c r="B87" s="759" t="s">
        <v>2072</v>
      </c>
      <c r="C87" s="760"/>
      <c r="D87" s="760"/>
      <c r="E87" s="760"/>
      <c r="F87" s="760"/>
      <c r="G87" s="760"/>
      <c r="H87" s="760"/>
      <c r="I87" s="760"/>
      <c r="J87" s="760"/>
      <c r="K87" s="760"/>
      <c r="L87" s="760"/>
      <c r="M87" s="761"/>
      <c r="N87" s="52">
        <f>L84+L85+L86</f>
        <v>10431.635317452719</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45203.753042295117</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29.25"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ColWidth="11.42578125"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thickBot="1">
      <c r="A31" t="s">
        <v>21</v>
      </c>
      <c r="B31" s="80" t="s">
        <v>579</v>
      </c>
      <c r="C31" s="81" t="s">
        <v>2307</v>
      </c>
      <c r="D31" s="82"/>
      <c r="E31" s="82"/>
      <c r="F31" s="82"/>
      <c r="G31" s="82"/>
      <c r="H31" s="82"/>
      <c r="I31" s="82"/>
      <c r="J31" s="82"/>
      <c r="K31" s="394"/>
      <c r="L31" s="261" t="s">
        <v>27</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811</v>
      </c>
      <c r="B36" s="772" t="str">
        <f>VLOOKUP(A36,EQUIPOS!A6:D154,3,FALSE)</f>
        <v>Camioneta D-300</v>
      </c>
      <c r="C36" s="773"/>
      <c r="D36" s="773"/>
      <c r="E36" s="773"/>
      <c r="F36" s="773"/>
      <c r="G36" s="773"/>
      <c r="H36" s="774"/>
      <c r="I36" s="222"/>
      <c r="J36" s="223"/>
      <c r="K36" s="224">
        <f>VLOOKUP(A36,EQUIPOS!A6:D163,4,FALSE)</f>
        <v>52695.176264898379</v>
      </c>
      <c r="L36" s="225"/>
      <c r="M36" s="291">
        <v>6</v>
      </c>
      <c r="N36" s="227">
        <f>K36/M36</f>
        <v>8782.5293774830625</v>
      </c>
    </row>
    <row r="37" spans="1:14">
      <c r="A37" s="113" t="s">
        <v>801</v>
      </c>
      <c r="B37" s="772" t="str">
        <f>VLOOKUP(A37,EQUIPOS!A7:D154,3,FALSE)</f>
        <v>Caldera para pintura termoplástica</v>
      </c>
      <c r="C37" s="773"/>
      <c r="D37" s="773"/>
      <c r="E37" s="773"/>
      <c r="F37" s="773"/>
      <c r="G37" s="773"/>
      <c r="H37" s="774"/>
      <c r="I37" s="367"/>
      <c r="J37" s="368"/>
      <c r="K37" s="224">
        <f>VLOOKUP(A37,EQUIPOS!A7:D164,4,FALSE)</f>
        <v>66136.475222087873</v>
      </c>
      <c r="L37" s="290"/>
      <c r="M37" s="291">
        <v>6</v>
      </c>
      <c r="N37" s="227">
        <f>K37/M37</f>
        <v>11022.745870347979</v>
      </c>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0.01</v>
      </c>
      <c r="N41" s="295">
        <f>N77*M41</f>
        <v>100.46441950300166</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19905.739667334044</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1347</v>
      </c>
      <c r="B48" s="43" t="str">
        <f>VLOOKUP(A48,MATERIALES!A5:D373,3,FALSE)</f>
        <v>Esferas reflectivas</v>
      </c>
      <c r="C48" s="236"/>
      <c r="D48" s="236"/>
      <c r="E48" s="236"/>
      <c r="F48" s="236"/>
      <c r="G48" s="236"/>
      <c r="H48" s="236"/>
      <c r="I48" s="223"/>
      <c r="J48" s="200" t="str">
        <f>VLOOKUP(A48,MATERIALES!A4:D640,2,FALSE)</f>
        <v>kg</v>
      </c>
      <c r="K48" s="237">
        <v>0.9</v>
      </c>
      <c r="L48" s="222"/>
      <c r="M48" s="352">
        <f>VLOOKUP(A48,MATERIALES!A5:D396,4,FALSE)</f>
        <v>6873.9490226663293</v>
      </c>
      <c r="N48" s="227">
        <f>K48*M48</f>
        <v>6186.5541203996963</v>
      </c>
    </row>
    <row r="49" spans="1:14">
      <c r="A49" s="108" t="s">
        <v>1654</v>
      </c>
      <c r="B49" s="43" t="str">
        <f>VLOOKUP(A49,MATERIALES!A6:D373,3,FALSE)</f>
        <v xml:space="preserve">Resina termoplástica </v>
      </c>
      <c r="C49" s="371"/>
      <c r="D49" s="371"/>
      <c r="E49" s="371"/>
      <c r="F49" s="371"/>
      <c r="G49" s="371"/>
      <c r="H49" s="371"/>
      <c r="I49" s="371"/>
      <c r="J49" s="266" t="str">
        <f>VLOOKUP(A49,MATERIALES!A5:D641,2,FALSE)</f>
        <v>kg</v>
      </c>
      <c r="K49" s="347">
        <v>0.65</v>
      </c>
      <c r="L49" s="367"/>
      <c r="M49" s="352">
        <f>VLOOKUP(A49,MATERIALES!A6:D397,4,FALSE)</f>
        <v>9093.5663151006484</v>
      </c>
      <c r="N49" s="227">
        <f>K49*M49</f>
        <v>5910.818104815422</v>
      </c>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419"/>
      <c r="C54" s="47"/>
      <c r="D54" s="47"/>
      <c r="E54" s="47"/>
      <c r="F54" s="47"/>
      <c r="G54" s="47"/>
      <c r="H54" s="47"/>
      <c r="I54" s="47"/>
      <c r="J54" s="243"/>
      <c r="K54" s="151"/>
      <c r="L54" s="420"/>
      <c r="M54" s="421"/>
      <c r="N54" s="422"/>
    </row>
    <row r="55" spans="1:14" ht="15.75" thickBot="1">
      <c r="B55" s="759" t="s">
        <v>2072</v>
      </c>
      <c r="C55" s="760"/>
      <c r="D55" s="760"/>
      <c r="E55" s="760"/>
      <c r="F55" s="760"/>
      <c r="G55" s="760"/>
      <c r="H55" s="760"/>
      <c r="I55" s="760"/>
      <c r="J55" s="760"/>
      <c r="K55" s="760"/>
      <c r="L55" s="760"/>
      <c r="M55" s="761"/>
      <c r="N55" s="344">
        <f>SUM(N48:N54)</f>
        <v>12097.372225215118</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49"/>
      <c r="C65" s="47"/>
      <c r="D65" s="47"/>
      <c r="E65" s="47"/>
      <c r="F65" s="47"/>
      <c r="G65" s="47"/>
      <c r="H65" s="425"/>
      <c r="I65" s="151"/>
      <c r="J65" s="151"/>
      <c r="K65" s="151"/>
      <c r="L65" s="921"/>
      <c r="M65" s="922"/>
      <c r="N65" s="426"/>
    </row>
    <row r="66" spans="1:15" ht="15.75" thickBot="1">
      <c r="B66" s="759" t="s">
        <v>2072</v>
      </c>
      <c r="C66" s="760"/>
      <c r="D66" s="760"/>
      <c r="E66" s="760"/>
      <c r="F66" s="760"/>
      <c r="G66" s="760"/>
      <c r="H66" s="760"/>
      <c r="I66" s="760"/>
      <c r="J66" s="760"/>
      <c r="K66" s="760"/>
      <c r="L66" s="760"/>
      <c r="M66" s="761"/>
      <c r="N66" s="34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714</v>
      </c>
      <c r="B71" s="49" t="str">
        <f>VLOOKUP(A71,'MANO DE OBRA'!A8:D68,3,FALSE)</f>
        <v>Obrero (6)</v>
      </c>
      <c r="C71" s="47"/>
      <c r="D71" s="47"/>
      <c r="E71" s="47"/>
      <c r="F71" s="47"/>
      <c r="G71" s="47"/>
      <c r="H71" s="47"/>
      <c r="I71" s="247">
        <f>K71/J71*100</f>
        <v>202996.19999999998</v>
      </c>
      <c r="J71" s="248">
        <v>185</v>
      </c>
      <c r="K71" s="249">
        <f>VLOOKUP(A71,'MANO DE OBRA'!A8:D99,4,FALSE)</f>
        <v>375542.97</v>
      </c>
      <c r="L71" s="50"/>
      <c r="M71" s="380">
        <v>48</v>
      </c>
      <c r="N71" s="345">
        <f>K71/M71</f>
        <v>7823.8118749999994</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80">
        <v>48</v>
      </c>
      <c r="N72" s="345">
        <f>K72/M72</f>
        <v>2222.6300753001665</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917"/>
      <c r="C76" s="918"/>
      <c r="D76" s="918"/>
      <c r="E76" s="918"/>
      <c r="F76" s="918"/>
      <c r="G76" s="918"/>
      <c r="H76" s="918"/>
      <c r="I76" s="151"/>
      <c r="J76" s="151"/>
      <c r="K76" s="151"/>
      <c r="L76" s="919"/>
      <c r="M76" s="920"/>
      <c r="N76" s="426"/>
    </row>
    <row r="77" spans="1:15" ht="15.75" thickBot="1">
      <c r="B77" s="759" t="s">
        <v>2072</v>
      </c>
      <c r="C77" s="760"/>
      <c r="D77" s="760"/>
      <c r="E77" s="760"/>
      <c r="F77" s="760"/>
      <c r="G77" s="760"/>
      <c r="H77" s="760"/>
      <c r="I77" s="760"/>
      <c r="J77" s="760"/>
      <c r="K77" s="760"/>
      <c r="L77" s="760"/>
      <c r="M77" s="761"/>
      <c r="N77" s="256">
        <f>SUM(N71:N76)</f>
        <v>10046.441950300166</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42049.553842849331</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8409.9107685698673</v>
      </c>
      <c r="M84" s="794"/>
      <c r="N84" s="51"/>
    </row>
    <row r="85" spans="1:14">
      <c r="B85" s="89" t="s">
        <v>2090</v>
      </c>
      <c r="C85" s="90"/>
      <c r="D85" s="90"/>
      <c r="E85" s="90"/>
      <c r="F85" s="90"/>
      <c r="G85" s="90"/>
      <c r="H85" s="90"/>
      <c r="I85" s="87"/>
      <c r="J85" s="88"/>
      <c r="K85" s="259">
        <v>0.05</v>
      </c>
      <c r="L85" s="793">
        <f>N79*K85</f>
        <v>2102.4776921424668</v>
      </c>
      <c r="M85" s="794"/>
      <c r="N85" s="51"/>
    </row>
    <row r="86" spans="1:14" ht="15.75" thickBot="1">
      <c r="B86" s="91" t="s">
        <v>2091</v>
      </c>
      <c r="C86" s="92"/>
      <c r="D86" s="92"/>
      <c r="E86" s="92"/>
      <c r="F86" s="92"/>
      <c r="G86" s="92"/>
      <c r="H86" s="92"/>
      <c r="I86" s="93"/>
      <c r="J86" s="94"/>
      <c r="K86" s="260">
        <v>0.05</v>
      </c>
      <c r="L86" s="795">
        <f>N79*K86</f>
        <v>2102.4776921424668</v>
      </c>
      <c r="M86" s="796"/>
      <c r="N86" s="51"/>
    </row>
    <row r="87" spans="1:14" ht="15.75" thickBot="1">
      <c r="B87" s="759" t="s">
        <v>2072</v>
      </c>
      <c r="C87" s="760"/>
      <c r="D87" s="760"/>
      <c r="E87" s="760"/>
      <c r="F87" s="760"/>
      <c r="G87" s="760"/>
      <c r="H87" s="760"/>
      <c r="I87" s="760"/>
      <c r="J87" s="760"/>
      <c r="K87" s="760"/>
      <c r="L87" s="760"/>
      <c r="M87" s="761"/>
      <c r="N87" s="52">
        <f>L84+L85+L86</f>
        <v>12614.866152854802</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54664.419995704135</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29.25"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ColWidth="11.42578125"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581</v>
      </c>
      <c r="C31" s="81" t="s">
        <v>2308</v>
      </c>
      <c r="D31" s="82"/>
      <c r="E31" s="82"/>
      <c r="F31" s="82"/>
      <c r="G31" s="82"/>
      <c r="H31" s="82"/>
      <c r="I31" s="82"/>
      <c r="J31" s="82"/>
      <c r="K31" s="394"/>
      <c r="L31" s="261" t="s">
        <v>2065</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811</v>
      </c>
      <c r="B36" s="772" t="str">
        <f>VLOOKUP(A36,EQUIPOS!A6:D154,3,FALSE)</f>
        <v>Camioneta D-300</v>
      </c>
      <c r="C36" s="773"/>
      <c r="D36" s="773"/>
      <c r="E36" s="773"/>
      <c r="F36" s="773"/>
      <c r="G36" s="773"/>
      <c r="H36" s="774"/>
      <c r="I36" s="222"/>
      <c r="J36" s="223"/>
      <c r="K36" s="224">
        <f>VLOOKUP(A36,EQUIPOS!A6:D163,4,FALSE)</f>
        <v>52695.176264898379</v>
      </c>
      <c r="L36" s="225"/>
      <c r="M36" s="291">
        <v>250</v>
      </c>
      <c r="N36" s="227">
        <f>K36/M36</f>
        <v>210.78070505959352</v>
      </c>
    </row>
    <row r="37" spans="1:14">
      <c r="A37" s="113" t="s">
        <v>945</v>
      </c>
      <c r="B37" s="772" t="str">
        <f>VLOOKUP(A37,EQUIPOS!A7:D154,3,FALSE)</f>
        <v>Maquina térmica pegatachas</v>
      </c>
      <c r="C37" s="773"/>
      <c r="D37" s="773"/>
      <c r="E37" s="773"/>
      <c r="F37" s="773"/>
      <c r="G37" s="773"/>
      <c r="H37" s="774"/>
      <c r="I37" s="367"/>
      <c r="J37" s="368"/>
      <c r="K37" s="224">
        <f>VLOOKUP(A37,EQUIPOS!A7:D164,4,FALSE)</f>
        <v>27745.328020115692</v>
      </c>
      <c r="L37" s="290"/>
      <c r="M37" s="291">
        <v>250</v>
      </c>
      <c r="N37" s="227">
        <f>K37/M37</f>
        <v>110.98131208046277</v>
      </c>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0.01</v>
      </c>
      <c r="N41" s="295">
        <f>N77*M41</f>
        <v>1.15933616807204</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322.92135330812835</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1654</v>
      </c>
      <c r="B48" s="43" t="str">
        <f>VLOOKUP(A48,MATERIALES!A5:D373,3,FALSE)</f>
        <v xml:space="preserve">Resina termoplástica </v>
      </c>
      <c r="C48" s="236"/>
      <c r="D48" s="236"/>
      <c r="E48" s="236"/>
      <c r="F48" s="236"/>
      <c r="G48" s="236"/>
      <c r="H48" s="236"/>
      <c r="I48" s="223"/>
      <c r="J48" s="200" t="str">
        <f>VLOOKUP(A48,MATERIALES!A4:D640,2,FALSE)</f>
        <v>kg</v>
      </c>
      <c r="K48" s="237">
        <v>0.08</v>
      </c>
      <c r="L48" s="222"/>
      <c r="M48" s="352">
        <f>VLOOKUP(A48,MATERIALES!A5:D396,4,FALSE)</f>
        <v>9093.5663151006484</v>
      </c>
      <c r="N48" s="227">
        <f>K48*M48</f>
        <v>727.48530520805184</v>
      </c>
    </row>
    <row r="49" spans="1:14">
      <c r="A49" s="108" t="s">
        <v>1726</v>
      </c>
      <c r="B49" s="43" t="str">
        <f>VLOOKUP(A49,MATERIALES!A6:D373,3,FALSE)</f>
        <v>Tacha reflectiva</v>
      </c>
      <c r="C49" s="371"/>
      <c r="D49" s="371"/>
      <c r="E49" s="371"/>
      <c r="F49" s="371"/>
      <c r="G49" s="371"/>
      <c r="H49" s="371"/>
      <c r="I49" s="368"/>
      <c r="J49" s="200" t="str">
        <f>VLOOKUP(A49,MATERIALES!A5:D641,2,FALSE)</f>
        <v>u</v>
      </c>
      <c r="K49" s="347">
        <v>1</v>
      </c>
      <c r="L49" s="367"/>
      <c r="M49" s="352">
        <f>VLOOKUP(A49,MATERIALES!A6:D397,4,FALSE)</f>
        <v>6184.8354312667279</v>
      </c>
      <c r="N49" s="227">
        <f>K49*M49</f>
        <v>6184.8354312667279</v>
      </c>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419"/>
      <c r="C54" s="47"/>
      <c r="D54" s="47"/>
      <c r="E54" s="47"/>
      <c r="F54" s="47"/>
      <c r="G54" s="47"/>
      <c r="H54" s="47"/>
      <c r="I54" s="47"/>
      <c r="J54" s="243"/>
      <c r="K54" s="151"/>
      <c r="L54" s="420"/>
      <c r="M54" s="421"/>
      <c r="N54" s="422"/>
    </row>
    <row r="55" spans="1:14" ht="15.75" thickBot="1">
      <c r="B55" s="759" t="s">
        <v>2072</v>
      </c>
      <c r="C55" s="760"/>
      <c r="D55" s="760"/>
      <c r="E55" s="760"/>
      <c r="F55" s="760"/>
      <c r="G55" s="760"/>
      <c r="H55" s="760"/>
      <c r="I55" s="760"/>
      <c r="J55" s="760"/>
      <c r="K55" s="760"/>
      <c r="L55" s="760"/>
      <c r="M55" s="761"/>
      <c r="N55" s="344">
        <f>SUM(N48:N54)</f>
        <v>6912.3207364747796</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49"/>
      <c r="C65" s="47"/>
      <c r="D65" s="47"/>
      <c r="E65" s="47"/>
      <c r="F65" s="47"/>
      <c r="G65" s="47"/>
      <c r="H65" s="425"/>
      <c r="I65" s="151"/>
      <c r="J65" s="151"/>
      <c r="K65" s="151"/>
      <c r="L65" s="921"/>
      <c r="M65" s="922"/>
      <c r="N65" s="426"/>
    </row>
    <row r="66" spans="1:15" ht="15.75" thickBot="1">
      <c r="B66" s="759" t="s">
        <v>2072</v>
      </c>
      <c r="C66" s="760"/>
      <c r="D66" s="760"/>
      <c r="E66" s="760"/>
      <c r="F66" s="760"/>
      <c r="G66" s="760"/>
      <c r="H66" s="760"/>
      <c r="I66" s="760"/>
      <c r="J66" s="760"/>
      <c r="K66" s="760"/>
      <c r="L66" s="760"/>
      <c r="M66" s="761"/>
      <c r="N66" s="34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706</v>
      </c>
      <c r="B71" s="49" t="str">
        <f>VLOOKUP(A71,'MANO DE OBRA'!A8:D68,3,FALSE)</f>
        <v>Obrero (2)</v>
      </c>
      <c r="C71" s="47"/>
      <c r="D71" s="47"/>
      <c r="E71" s="47"/>
      <c r="F71" s="47"/>
      <c r="G71" s="47"/>
      <c r="H71" s="47"/>
      <c r="I71" s="247">
        <f>K71/J71*100</f>
        <v>67665.399999999994</v>
      </c>
      <c r="J71" s="248">
        <v>185</v>
      </c>
      <c r="K71" s="249">
        <f>VLOOKUP(A71,'MANO DE OBRA'!A8:D99,4,FALSE)</f>
        <v>125180.98999999999</v>
      </c>
      <c r="L71" s="50"/>
      <c r="M71" s="380">
        <v>2000</v>
      </c>
      <c r="N71" s="345">
        <f>K71/M71</f>
        <v>62.590494999999997</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80">
        <v>2000</v>
      </c>
      <c r="N72" s="345">
        <f>K72/M72</f>
        <v>53.343121807203993</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917"/>
      <c r="C76" s="918"/>
      <c r="D76" s="918"/>
      <c r="E76" s="918"/>
      <c r="F76" s="918"/>
      <c r="G76" s="918"/>
      <c r="H76" s="918"/>
      <c r="I76" s="151"/>
      <c r="J76" s="151"/>
      <c r="K76" s="151"/>
      <c r="L76" s="919"/>
      <c r="M76" s="920"/>
      <c r="N76" s="426"/>
    </row>
    <row r="77" spans="1:15" ht="15.75" thickBot="1">
      <c r="B77" s="759" t="s">
        <v>2072</v>
      </c>
      <c r="C77" s="760"/>
      <c r="D77" s="760"/>
      <c r="E77" s="760"/>
      <c r="F77" s="760"/>
      <c r="G77" s="760"/>
      <c r="H77" s="760"/>
      <c r="I77" s="760"/>
      <c r="J77" s="760"/>
      <c r="K77" s="760"/>
      <c r="L77" s="760"/>
      <c r="M77" s="761"/>
      <c r="N77" s="256">
        <f>SUM(N71:N76)</f>
        <v>115.93361680720399</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7351.175706590112</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1470.2351413180224</v>
      </c>
      <c r="M84" s="794"/>
      <c r="N84" s="51"/>
    </row>
    <row r="85" spans="1:14">
      <c r="B85" s="89" t="s">
        <v>2090</v>
      </c>
      <c r="C85" s="90"/>
      <c r="D85" s="90"/>
      <c r="E85" s="90"/>
      <c r="F85" s="90"/>
      <c r="G85" s="90"/>
      <c r="H85" s="90"/>
      <c r="I85" s="87"/>
      <c r="J85" s="88"/>
      <c r="K85" s="259">
        <v>0.05</v>
      </c>
      <c r="L85" s="793">
        <f>N79*K85</f>
        <v>367.55878532950561</v>
      </c>
      <c r="M85" s="794"/>
      <c r="N85" s="51"/>
    </row>
    <row r="86" spans="1:14" ht="15.75" thickBot="1">
      <c r="B86" s="91" t="s">
        <v>2091</v>
      </c>
      <c r="C86" s="92"/>
      <c r="D86" s="92"/>
      <c r="E86" s="92"/>
      <c r="F86" s="92"/>
      <c r="G86" s="92"/>
      <c r="H86" s="92"/>
      <c r="I86" s="93"/>
      <c r="J86" s="94"/>
      <c r="K86" s="260">
        <v>0.05</v>
      </c>
      <c r="L86" s="795">
        <f>N79*K86</f>
        <v>367.55878532950561</v>
      </c>
      <c r="M86" s="796"/>
      <c r="N86" s="51"/>
    </row>
    <row r="87" spans="1:14" ht="15.75" thickBot="1">
      <c r="B87" s="759" t="s">
        <v>2072</v>
      </c>
      <c r="C87" s="760"/>
      <c r="D87" s="760"/>
      <c r="E87" s="760"/>
      <c r="F87" s="760"/>
      <c r="G87" s="760"/>
      <c r="H87" s="760"/>
      <c r="I87" s="760"/>
      <c r="J87" s="760"/>
      <c r="K87" s="760"/>
      <c r="L87" s="760"/>
      <c r="M87" s="761"/>
      <c r="N87" s="52">
        <f>L84+L85+L86</f>
        <v>2205.3527119770338</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9556.5284185671462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ColWidth="11.42578125"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9.25"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583</v>
      </c>
      <c r="C31" s="81" t="s">
        <v>2309</v>
      </c>
      <c r="D31" s="82"/>
      <c r="E31" s="82"/>
      <c r="F31" s="82"/>
      <c r="G31" s="82"/>
      <c r="H31" s="82"/>
      <c r="I31" s="82"/>
      <c r="J31" s="82"/>
      <c r="K31" s="394"/>
      <c r="L31" s="261" t="s">
        <v>2065</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811</v>
      </c>
      <c r="B36" s="772" t="str">
        <f>VLOOKUP(A36,EQUIPOS!A6:D154,3,FALSE)</f>
        <v>Camioneta D-300</v>
      </c>
      <c r="C36" s="773"/>
      <c r="D36" s="773"/>
      <c r="E36" s="773"/>
      <c r="F36" s="773"/>
      <c r="G36" s="773"/>
      <c r="H36" s="774"/>
      <c r="I36" s="222"/>
      <c r="J36" s="223"/>
      <c r="K36" s="224">
        <f>VLOOKUP(A36,EQUIPOS!A6:D163,4,FALSE)</f>
        <v>52695.176264898379</v>
      </c>
      <c r="L36" s="225"/>
      <c r="M36" s="291">
        <v>3.75</v>
      </c>
      <c r="N36" s="227">
        <f>K36/M36</f>
        <v>14052.047003972901</v>
      </c>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0.01</v>
      </c>
      <c r="N41" s="295">
        <f>N77*M41</f>
        <v>98.152576204802642</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14150.199580177703</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1638</v>
      </c>
      <c r="B48" s="43" t="str">
        <f>VLOOKUP(A48,MATERIALES!A5:D373,3,FALSE)</f>
        <v>Poste en angulo de 2*2*1/4 de 3,5m para señal</v>
      </c>
      <c r="C48" s="236"/>
      <c r="D48" s="236"/>
      <c r="E48" s="236"/>
      <c r="F48" s="236"/>
      <c r="G48" s="236"/>
      <c r="H48" s="236"/>
      <c r="I48" s="236"/>
      <c r="J48" s="266" t="str">
        <f>VLOOKUP(A48,MATERIALES!A4:D640,2,FALSE)</f>
        <v>u</v>
      </c>
      <c r="K48" s="237">
        <v>1</v>
      </c>
      <c r="L48" s="222"/>
      <c r="M48" s="352">
        <f>VLOOKUP(A48,MATERIALES!A5:D396,4,FALSE)</f>
        <v>93125.200944882483</v>
      </c>
      <c r="N48" s="227">
        <f>K48*M48</f>
        <v>93125.200944882483</v>
      </c>
    </row>
    <row r="49" spans="1:14">
      <c r="A49" s="108" t="s">
        <v>1672</v>
      </c>
      <c r="B49" s="43" t="str">
        <f>VLOOKUP(A49,MATERIALES!A6:D373,3,FALSE)</f>
        <v>Señal (grupo 1). Tablero en lámina galvanizada de 75cm*75cm, calibre 16, reflectivo tipo 1/ incluye poste )</v>
      </c>
      <c r="C49" s="371"/>
      <c r="D49" s="371"/>
      <c r="E49" s="371"/>
      <c r="F49" s="371"/>
      <c r="G49" s="371"/>
      <c r="H49" s="371"/>
      <c r="I49" s="371"/>
      <c r="J49" s="267" t="str">
        <f>VLOOKUP(A49,MATERIALES!A5:D641,2,FALSE)</f>
        <v>u</v>
      </c>
      <c r="K49" s="347">
        <v>1</v>
      </c>
      <c r="L49" s="367"/>
      <c r="M49" s="352">
        <f>VLOOKUP(A49,MATERIALES!A6:D397,4,FALSE)</f>
        <v>257108.95825175912</v>
      </c>
      <c r="N49" s="227">
        <f>K49*M49</f>
        <v>257108.95825175912</v>
      </c>
    </row>
    <row r="50" spans="1:14">
      <c r="A50" s="108" t="s">
        <v>1278</v>
      </c>
      <c r="B50" s="43" t="str">
        <f>VLOOKUP(A50,MATERIALES!A6:D373,3,FALSE)</f>
        <v>Concreto Resistencia  14 (Mpa)</v>
      </c>
      <c r="C50" s="371"/>
      <c r="D50" s="371"/>
      <c r="E50" s="371"/>
      <c r="F50" s="371"/>
      <c r="G50" s="371"/>
      <c r="H50" s="371"/>
      <c r="I50" s="371"/>
      <c r="J50" s="267" t="str">
        <f>VLOOKUP(A50,MATERIALES!A6:D642,2,FALSE)</f>
        <v>m3</v>
      </c>
      <c r="K50" s="347">
        <v>0.03</v>
      </c>
      <c r="L50" s="367"/>
      <c r="M50" s="352">
        <f>VLOOKUP(A50,MATERIALES!A6:D398,4,FALSE)</f>
        <v>420413.95266271051</v>
      </c>
      <c r="N50" s="227">
        <f>K50*M50</f>
        <v>12612.418579881314</v>
      </c>
    </row>
    <row r="51" spans="1:14">
      <c r="A51" s="108"/>
      <c r="B51" s="43"/>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419"/>
      <c r="C54" s="47"/>
      <c r="D54" s="47"/>
      <c r="E54" s="47"/>
      <c r="F54" s="47"/>
      <c r="G54" s="47"/>
      <c r="H54" s="47"/>
      <c r="I54" s="47"/>
      <c r="J54" s="243"/>
      <c r="K54" s="151"/>
      <c r="L54" s="420"/>
      <c r="M54" s="421"/>
      <c r="N54" s="422"/>
    </row>
    <row r="55" spans="1:14" ht="15.75" thickBot="1">
      <c r="B55" s="759" t="s">
        <v>2072</v>
      </c>
      <c r="C55" s="760"/>
      <c r="D55" s="760"/>
      <c r="E55" s="760"/>
      <c r="F55" s="760"/>
      <c r="G55" s="760"/>
      <c r="H55" s="760"/>
      <c r="I55" s="760"/>
      <c r="J55" s="760"/>
      <c r="K55" s="760"/>
      <c r="L55" s="760"/>
      <c r="M55" s="761"/>
      <c r="N55" s="344">
        <f>SUM(N48:N54)</f>
        <v>362846.5777765229</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49"/>
      <c r="C65" s="47"/>
      <c r="D65" s="47"/>
      <c r="E65" s="47"/>
      <c r="F65" s="47"/>
      <c r="G65" s="47"/>
      <c r="H65" s="425"/>
      <c r="I65" s="151"/>
      <c r="J65" s="151"/>
      <c r="K65" s="151"/>
      <c r="L65" s="921"/>
      <c r="M65" s="922"/>
      <c r="N65" s="426"/>
    </row>
    <row r="66" spans="1:15" ht="15.75" thickBot="1">
      <c r="B66" s="759" t="s">
        <v>2072</v>
      </c>
      <c r="C66" s="760"/>
      <c r="D66" s="760"/>
      <c r="E66" s="760"/>
      <c r="F66" s="760"/>
      <c r="G66" s="760"/>
      <c r="H66" s="760"/>
      <c r="I66" s="760"/>
      <c r="J66" s="760"/>
      <c r="K66" s="760"/>
      <c r="L66" s="760"/>
      <c r="M66" s="761"/>
      <c r="N66" s="34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728</v>
      </c>
      <c r="B71" s="49" t="str">
        <f>VLOOKUP(A71,'MANO DE OBRA'!A8:D68,3,FALSE)</f>
        <v>Oficial</v>
      </c>
      <c r="C71" s="47"/>
      <c r="D71" s="47"/>
      <c r="E71" s="47"/>
      <c r="F71" s="47"/>
      <c r="G71" s="47"/>
      <c r="H71" s="47"/>
      <c r="I71" s="247">
        <f>K71/J71*100</f>
        <v>57668.23979157189</v>
      </c>
      <c r="J71" s="248">
        <v>185</v>
      </c>
      <c r="K71" s="249">
        <f>VLOOKUP(A71,'MANO DE OBRA'!A8:D99,4,FALSE)</f>
        <v>106686.24361440798</v>
      </c>
      <c r="L71" s="50"/>
      <c r="M71" s="380">
        <v>30</v>
      </c>
      <c r="N71" s="345">
        <f>K71/M71</f>
        <v>3556.2081204802662</v>
      </c>
      <c r="O71" s="106"/>
    </row>
    <row r="72" spans="1:15">
      <c r="A72" s="141" t="s">
        <v>708</v>
      </c>
      <c r="B72" s="49" t="str">
        <f>VLOOKUP(A72,'MANO DE OBRA'!A8:D69,3,FALSE)</f>
        <v>Obrero (3)</v>
      </c>
      <c r="C72" s="47"/>
      <c r="D72" s="47"/>
      <c r="E72" s="47"/>
      <c r="F72" s="47"/>
      <c r="G72" s="47"/>
      <c r="H72" s="47"/>
      <c r="I72" s="247">
        <f>K72/J72*100</f>
        <v>101498.09999999999</v>
      </c>
      <c r="J72" s="248">
        <v>185</v>
      </c>
      <c r="K72" s="249">
        <f>VLOOKUP(A72,'MANO DE OBRA'!A8:D100,4,FALSE)</f>
        <v>187771.48499999999</v>
      </c>
      <c r="L72" s="50"/>
      <c r="M72" s="380">
        <v>30</v>
      </c>
      <c r="N72" s="345">
        <f>K72/M72</f>
        <v>6259.0494999999992</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917"/>
      <c r="C76" s="918"/>
      <c r="D76" s="918"/>
      <c r="E76" s="918"/>
      <c r="F76" s="918"/>
      <c r="G76" s="918"/>
      <c r="H76" s="918"/>
      <c r="I76" s="151"/>
      <c r="J76" s="151"/>
      <c r="K76" s="151"/>
      <c r="L76" s="919"/>
      <c r="M76" s="920"/>
      <c r="N76" s="426"/>
    </row>
    <row r="77" spans="1:15" ht="15.75" thickBot="1">
      <c r="B77" s="759" t="s">
        <v>2072</v>
      </c>
      <c r="C77" s="760"/>
      <c r="D77" s="760"/>
      <c r="E77" s="760"/>
      <c r="F77" s="760"/>
      <c r="G77" s="760"/>
      <c r="H77" s="760"/>
      <c r="I77" s="760"/>
      <c r="J77" s="760"/>
      <c r="K77" s="760"/>
      <c r="L77" s="760"/>
      <c r="M77" s="761"/>
      <c r="N77" s="256">
        <f>SUM(N71:N76)</f>
        <v>9815.2576204802644</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386812.03497718088</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77362.406995436177</v>
      </c>
      <c r="M84" s="794"/>
      <c r="N84" s="51"/>
    </row>
    <row r="85" spans="1:14">
      <c r="B85" s="89" t="s">
        <v>2090</v>
      </c>
      <c r="C85" s="90"/>
      <c r="D85" s="90"/>
      <c r="E85" s="90"/>
      <c r="F85" s="90"/>
      <c r="G85" s="90"/>
      <c r="H85" s="90"/>
      <c r="I85" s="87"/>
      <c r="J85" s="88"/>
      <c r="K85" s="259">
        <v>0.05</v>
      </c>
      <c r="L85" s="793">
        <f>N79*K85</f>
        <v>19340.601748859044</v>
      </c>
      <c r="M85" s="794"/>
      <c r="N85" s="51"/>
    </row>
    <row r="86" spans="1:14" ht="15.75" thickBot="1">
      <c r="B86" s="91" t="s">
        <v>2091</v>
      </c>
      <c r="C86" s="92"/>
      <c r="D86" s="92"/>
      <c r="E86" s="92"/>
      <c r="F86" s="92"/>
      <c r="G86" s="92"/>
      <c r="H86" s="92"/>
      <c r="I86" s="93"/>
      <c r="J86" s="94"/>
      <c r="K86" s="260">
        <v>0.05</v>
      </c>
      <c r="L86" s="795">
        <f>N79*K86</f>
        <v>19340.601748859044</v>
      </c>
      <c r="M86" s="796"/>
      <c r="N86" s="51"/>
    </row>
    <row r="87" spans="1:14" ht="15.75" thickBot="1">
      <c r="B87" s="759" t="s">
        <v>2072</v>
      </c>
      <c r="C87" s="760"/>
      <c r="D87" s="760"/>
      <c r="E87" s="760"/>
      <c r="F87" s="760"/>
      <c r="G87" s="760"/>
      <c r="H87" s="760"/>
      <c r="I87" s="760"/>
      <c r="J87" s="760"/>
      <c r="K87" s="760"/>
      <c r="L87" s="760"/>
      <c r="M87" s="761"/>
      <c r="N87" s="52">
        <f>L84+L85+L86</f>
        <v>116043.61049315426</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502855.64547033515</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29.25"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ColWidth="11.42578125"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8.5"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thickBot="1">
      <c r="A31" t="s">
        <v>21</v>
      </c>
      <c r="B31" s="80" t="s">
        <v>585</v>
      </c>
      <c r="C31" s="81" t="s">
        <v>2310</v>
      </c>
      <c r="D31" s="82"/>
      <c r="E31" s="82"/>
      <c r="F31" s="82"/>
      <c r="G31" s="82"/>
      <c r="H31" s="82"/>
      <c r="I31" s="82"/>
      <c r="J31" s="82"/>
      <c r="K31" s="394"/>
      <c r="L31" s="261" t="s">
        <v>27</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811</v>
      </c>
      <c r="B36" s="772" t="str">
        <f>VLOOKUP(A36,EQUIPOS!A6:D154,3,FALSE)</f>
        <v>Camioneta D-300</v>
      </c>
      <c r="C36" s="773"/>
      <c r="D36" s="773"/>
      <c r="E36" s="773"/>
      <c r="F36" s="773"/>
      <c r="G36" s="773"/>
      <c r="H36" s="774"/>
      <c r="I36" s="222"/>
      <c r="J36" s="223"/>
      <c r="K36" s="224">
        <f>VLOOKUP(A36,EQUIPOS!A6:D163,4,FALSE)</f>
        <v>52695.176264898379</v>
      </c>
      <c r="L36" s="225"/>
      <c r="M36" s="291">
        <v>3.75</v>
      </c>
      <c r="N36" s="227">
        <f>K36/M36</f>
        <v>14052.047003972901</v>
      </c>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0.01</v>
      </c>
      <c r="N41" s="295">
        <f>N77*M41</f>
        <v>98.152576204802642</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14150.199580177703</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1638</v>
      </c>
      <c r="B48" s="43" t="str">
        <f>VLOOKUP(A48,MATERIALES!A5:D373,3,FALSE)</f>
        <v>Poste en angulo de 2*2*1/4 de 3,5m para señal</v>
      </c>
      <c r="C48" s="236"/>
      <c r="D48" s="236"/>
      <c r="E48" s="236"/>
      <c r="F48" s="236"/>
      <c r="G48" s="236"/>
      <c r="H48" s="236"/>
      <c r="I48" s="236"/>
      <c r="J48" s="266" t="str">
        <f>VLOOKUP(A48,MATERIALES!A4:D640,2,FALSE)</f>
        <v>u</v>
      </c>
      <c r="K48" s="237">
        <v>1</v>
      </c>
      <c r="L48" s="222"/>
      <c r="M48" s="352">
        <f>VLOOKUP(A48,MATERIALES!A5:D396,4,FALSE)</f>
        <v>93125.200944882483</v>
      </c>
      <c r="N48" s="227">
        <f>K48*M48</f>
        <v>93125.200944882483</v>
      </c>
    </row>
    <row r="49" spans="1:14">
      <c r="A49" s="108" t="s">
        <v>1674</v>
      </c>
      <c r="B49" s="43" t="str">
        <f>VLOOKUP(A49,MATERIALES!A6:D373,3,FALSE)</f>
        <v xml:space="preserve">Señal (grupo 2). Tablero en lámina galvanizado de 1,2m*0,4m, calibre 16, reflectivo tipo 1. </v>
      </c>
      <c r="C49" s="371"/>
      <c r="D49" s="371"/>
      <c r="E49" s="371"/>
      <c r="F49" s="371"/>
      <c r="G49" s="371"/>
      <c r="H49" s="371"/>
      <c r="I49" s="371"/>
      <c r="J49" s="267" t="str">
        <f>VLOOKUP(A49,MATERIALES!A5:D641,2,FALSE)</f>
        <v>u</v>
      </c>
      <c r="K49" s="347">
        <v>1</v>
      </c>
      <c r="L49" s="367"/>
      <c r="M49" s="352">
        <f>VLOOKUP(A49,MATERIALES!A6:D397,4,FALSE)</f>
        <v>217354.18650928195</v>
      </c>
      <c r="N49" s="227">
        <f>K49*M49</f>
        <v>217354.18650928195</v>
      </c>
    </row>
    <row r="50" spans="1:14">
      <c r="A50" s="108" t="s">
        <v>1278</v>
      </c>
      <c r="B50" s="43" t="str">
        <f>VLOOKUP(A50,MATERIALES!A6:D373,3,FALSE)</f>
        <v>Concreto Resistencia  14 (Mpa)</v>
      </c>
      <c r="C50" s="371"/>
      <c r="D50" s="371"/>
      <c r="E50" s="371"/>
      <c r="F50" s="371"/>
      <c r="G50" s="371"/>
      <c r="H50" s="371"/>
      <c r="I50" s="371"/>
      <c r="J50" s="267" t="str">
        <f>VLOOKUP(A50,MATERIALES!A6:D642,2,FALSE)</f>
        <v>m3</v>
      </c>
      <c r="K50" s="347">
        <v>0.03</v>
      </c>
      <c r="L50" s="367"/>
      <c r="M50" s="352">
        <f>VLOOKUP(A50,MATERIALES!A6:D398,4,FALSE)</f>
        <v>420413.95266271051</v>
      </c>
      <c r="N50" s="227">
        <f>K50*M50</f>
        <v>12612.418579881314</v>
      </c>
    </row>
    <row r="51" spans="1:14">
      <c r="A51" s="108"/>
      <c r="B51" s="43"/>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419"/>
      <c r="C54" s="47"/>
      <c r="D54" s="47"/>
      <c r="E54" s="47"/>
      <c r="F54" s="47"/>
      <c r="G54" s="47"/>
      <c r="H54" s="47"/>
      <c r="I54" s="47"/>
      <c r="J54" s="243"/>
      <c r="K54" s="151"/>
      <c r="L54" s="420"/>
      <c r="M54" s="421"/>
      <c r="N54" s="422"/>
    </row>
    <row r="55" spans="1:14" ht="15.75" thickBot="1">
      <c r="B55" s="759" t="s">
        <v>2072</v>
      </c>
      <c r="C55" s="760"/>
      <c r="D55" s="760"/>
      <c r="E55" s="760"/>
      <c r="F55" s="760"/>
      <c r="G55" s="760"/>
      <c r="H55" s="760"/>
      <c r="I55" s="760"/>
      <c r="J55" s="760"/>
      <c r="K55" s="760"/>
      <c r="L55" s="760"/>
      <c r="M55" s="761"/>
      <c r="N55" s="344">
        <f>SUM(N48:N54)</f>
        <v>323091.80603404576</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49"/>
      <c r="C65" s="47"/>
      <c r="D65" s="47"/>
      <c r="E65" s="47"/>
      <c r="F65" s="47"/>
      <c r="G65" s="47"/>
      <c r="H65" s="425"/>
      <c r="I65" s="151"/>
      <c r="J65" s="151"/>
      <c r="K65" s="151"/>
      <c r="L65" s="921"/>
      <c r="M65" s="922"/>
      <c r="N65" s="426"/>
    </row>
    <row r="66" spans="1:15" ht="15.75" thickBot="1">
      <c r="B66" s="759" t="s">
        <v>2072</v>
      </c>
      <c r="C66" s="760"/>
      <c r="D66" s="760"/>
      <c r="E66" s="760"/>
      <c r="F66" s="760"/>
      <c r="G66" s="760"/>
      <c r="H66" s="760"/>
      <c r="I66" s="760"/>
      <c r="J66" s="760"/>
      <c r="K66" s="760"/>
      <c r="L66" s="760"/>
      <c r="M66" s="761"/>
      <c r="N66" s="34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728</v>
      </c>
      <c r="B71" s="49" t="str">
        <f>VLOOKUP(A71,'MANO DE OBRA'!A8:D68,3,FALSE)</f>
        <v>Oficial</v>
      </c>
      <c r="C71" s="47"/>
      <c r="D71" s="47"/>
      <c r="E71" s="47"/>
      <c r="F71" s="47"/>
      <c r="G71" s="47"/>
      <c r="H71" s="47"/>
      <c r="I71" s="247">
        <f>K71/J71*100</f>
        <v>57668.23979157189</v>
      </c>
      <c r="J71" s="248">
        <v>185</v>
      </c>
      <c r="K71" s="249">
        <f>VLOOKUP(A71,'MANO DE OBRA'!A8:D99,4,FALSE)</f>
        <v>106686.24361440798</v>
      </c>
      <c r="L71" s="50"/>
      <c r="M71" s="380">
        <v>30</v>
      </c>
      <c r="N71" s="345">
        <f>K71/M71</f>
        <v>3556.2081204802662</v>
      </c>
      <c r="O71" s="106"/>
    </row>
    <row r="72" spans="1:15">
      <c r="A72" s="141" t="s">
        <v>708</v>
      </c>
      <c r="B72" s="49" t="str">
        <f>VLOOKUP(A72,'MANO DE OBRA'!A8:D69,3,FALSE)</f>
        <v>Obrero (3)</v>
      </c>
      <c r="C72" s="47"/>
      <c r="D72" s="47"/>
      <c r="E72" s="47"/>
      <c r="F72" s="47"/>
      <c r="G72" s="47"/>
      <c r="H72" s="47"/>
      <c r="I72" s="247">
        <f>K72/J72*100</f>
        <v>101498.09999999999</v>
      </c>
      <c r="J72" s="248">
        <v>185</v>
      </c>
      <c r="K72" s="249">
        <f>VLOOKUP(A72,'MANO DE OBRA'!A8:D100,4,FALSE)</f>
        <v>187771.48499999999</v>
      </c>
      <c r="L72" s="50"/>
      <c r="M72" s="380">
        <v>30</v>
      </c>
      <c r="N72" s="345">
        <f>K72/M72</f>
        <v>6259.0494999999992</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917"/>
      <c r="C76" s="918"/>
      <c r="D76" s="918"/>
      <c r="E76" s="918"/>
      <c r="F76" s="918"/>
      <c r="G76" s="918"/>
      <c r="H76" s="918"/>
      <c r="I76" s="151"/>
      <c r="J76" s="151"/>
      <c r="K76" s="151"/>
      <c r="L76" s="919"/>
      <c r="M76" s="920"/>
      <c r="N76" s="426"/>
    </row>
    <row r="77" spans="1:15" ht="15.75" thickBot="1">
      <c r="B77" s="759" t="s">
        <v>2072</v>
      </c>
      <c r="C77" s="760"/>
      <c r="D77" s="760"/>
      <c r="E77" s="760"/>
      <c r="F77" s="760"/>
      <c r="G77" s="760"/>
      <c r="H77" s="760"/>
      <c r="I77" s="760"/>
      <c r="J77" s="760"/>
      <c r="K77" s="760"/>
      <c r="L77" s="760"/>
      <c r="M77" s="761"/>
      <c r="N77" s="256">
        <f>SUM(N71:N76)</f>
        <v>9815.2576204802644</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347057.26323470374</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69411.452646940757</v>
      </c>
      <c r="M84" s="794"/>
      <c r="N84" s="51"/>
    </row>
    <row r="85" spans="1:14">
      <c r="B85" s="89" t="s">
        <v>2090</v>
      </c>
      <c r="C85" s="90"/>
      <c r="D85" s="90"/>
      <c r="E85" s="90"/>
      <c r="F85" s="90"/>
      <c r="G85" s="90"/>
      <c r="H85" s="90"/>
      <c r="I85" s="87"/>
      <c r="J85" s="88"/>
      <c r="K85" s="259">
        <v>0.05</v>
      </c>
      <c r="L85" s="793">
        <f>N79*K85</f>
        <v>17352.863161735189</v>
      </c>
      <c r="M85" s="794"/>
      <c r="N85" s="51"/>
    </row>
    <row r="86" spans="1:14" ht="15.75" thickBot="1">
      <c r="B86" s="91" t="s">
        <v>2091</v>
      </c>
      <c r="C86" s="92"/>
      <c r="D86" s="92"/>
      <c r="E86" s="92"/>
      <c r="F86" s="92"/>
      <c r="G86" s="92"/>
      <c r="H86" s="92"/>
      <c r="I86" s="93"/>
      <c r="J86" s="94"/>
      <c r="K86" s="260">
        <v>0.05</v>
      </c>
      <c r="L86" s="795">
        <f>N79*K86</f>
        <v>17352.863161735189</v>
      </c>
      <c r="M86" s="796"/>
      <c r="N86" s="51"/>
    </row>
    <row r="87" spans="1:14" ht="15.75" thickBot="1">
      <c r="B87" s="759" t="s">
        <v>2072</v>
      </c>
      <c r="C87" s="760"/>
      <c r="D87" s="760"/>
      <c r="E87" s="760"/>
      <c r="F87" s="760"/>
      <c r="G87" s="760"/>
      <c r="H87" s="760"/>
      <c r="I87" s="760"/>
      <c r="J87" s="760"/>
      <c r="K87" s="760"/>
      <c r="L87" s="760"/>
      <c r="M87" s="761"/>
      <c r="N87" s="52">
        <f>L84+L85+L86</f>
        <v>104117.17897041114</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451174.44220511487</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ColWidth="11.42578125"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75"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587</v>
      </c>
      <c r="C31" s="81" t="s">
        <v>2311</v>
      </c>
      <c r="D31" s="82"/>
      <c r="E31" s="82"/>
      <c r="F31" s="82"/>
      <c r="G31" s="82"/>
      <c r="H31" s="82"/>
      <c r="I31" s="82"/>
      <c r="J31" s="82"/>
      <c r="K31" s="394"/>
      <c r="L31" s="261" t="s">
        <v>2065</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811</v>
      </c>
      <c r="B36" s="772" t="str">
        <f>VLOOKUP(A36,EQUIPOS!A6:D154,3,FALSE)</f>
        <v>Camioneta D-300</v>
      </c>
      <c r="C36" s="773"/>
      <c r="D36" s="773"/>
      <c r="E36" s="773"/>
      <c r="F36" s="773"/>
      <c r="G36" s="773"/>
      <c r="H36" s="774"/>
      <c r="I36" s="222"/>
      <c r="J36" s="223"/>
      <c r="K36" s="224">
        <f>VLOOKUP(A36,EQUIPOS!A6:D163,4,FALSE)</f>
        <v>52695.176264898379</v>
      </c>
      <c r="L36" s="225"/>
      <c r="M36" s="291">
        <v>3</v>
      </c>
      <c r="N36" s="227">
        <f>K36/M36</f>
        <v>17565.058754966125</v>
      </c>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0.01</v>
      </c>
      <c r="N41" s="295">
        <f>N77*M41</f>
        <v>52.158745833333334</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17617.217500799459</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1640</v>
      </c>
      <c r="B48" s="43" t="str">
        <f>VLOOKUP(A48,MATERIALES!A5:D373,3,FALSE)</f>
        <v>Poste kilometraje</v>
      </c>
      <c r="C48" s="236"/>
      <c r="D48" s="236"/>
      <c r="E48" s="236"/>
      <c r="F48" s="236"/>
      <c r="G48" s="236"/>
      <c r="H48" s="236"/>
      <c r="I48" s="236"/>
      <c r="J48" s="266" t="str">
        <f>VLOOKUP(A48,MATERIALES!A4:D640,2,FALSE)</f>
        <v>u</v>
      </c>
      <c r="K48" s="237">
        <v>1</v>
      </c>
      <c r="L48" s="222"/>
      <c r="M48" s="352">
        <f>VLOOKUP(A48,MATERIALES!A5:D396,4,FALSE)</f>
        <v>88461.085616233118</v>
      </c>
      <c r="N48" s="227">
        <f>K48*M48</f>
        <v>88461.085616233118</v>
      </c>
    </row>
    <row r="49" spans="1:14">
      <c r="A49" s="108" t="s">
        <v>1278</v>
      </c>
      <c r="B49" s="43" t="str">
        <f>VLOOKUP(A49,MATERIALES!A6:D373,3,FALSE)</f>
        <v>Concreto Resistencia  14 (Mpa)</v>
      </c>
      <c r="C49" s="371"/>
      <c r="D49" s="371"/>
      <c r="E49" s="371"/>
      <c r="F49" s="371"/>
      <c r="G49" s="371"/>
      <c r="H49" s="371"/>
      <c r="I49" s="371"/>
      <c r="J49" s="267" t="str">
        <f>VLOOKUP(A49,MATERIALES!A5:D641,2,FALSE)</f>
        <v>m3</v>
      </c>
      <c r="K49" s="347">
        <v>0.06</v>
      </c>
      <c r="L49" s="367"/>
      <c r="M49" s="352">
        <f>VLOOKUP(A49,MATERIALES!A6:D397,4,FALSE)</f>
        <v>420413.95266271051</v>
      </c>
      <c r="N49" s="227">
        <f>K49*M49</f>
        <v>25224.837159762628</v>
      </c>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419"/>
      <c r="C54" s="47"/>
      <c r="D54" s="47"/>
      <c r="E54" s="47"/>
      <c r="F54" s="47"/>
      <c r="G54" s="47"/>
      <c r="H54" s="47"/>
      <c r="I54" s="47"/>
      <c r="J54" s="243"/>
      <c r="K54" s="151"/>
      <c r="L54" s="420"/>
      <c r="M54" s="421"/>
      <c r="N54" s="422"/>
    </row>
    <row r="55" spans="1:14" ht="15.75" thickBot="1">
      <c r="B55" s="759" t="s">
        <v>2072</v>
      </c>
      <c r="C55" s="760"/>
      <c r="D55" s="760"/>
      <c r="E55" s="760"/>
      <c r="F55" s="760"/>
      <c r="G55" s="760"/>
      <c r="H55" s="760"/>
      <c r="I55" s="760"/>
      <c r="J55" s="760"/>
      <c r="K55" s="760"/>
      <c r="L55" s="760"/>
      <c r="M55" s="761"/>
      <c r="N55" s="344">
        <f>SUM(N48:N54)</f>
        <v>113685.92277599574</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49"/>
      <c r="C65" s="47"/>
      <c r="D65" s="47"/>
      <c r="E65" s="47"/>
      <c r="F65" s="47"/>
      <c r="G65" s="47"/>
      <c r="H65" s="425"/>
      <c r="I65" s="151"/>
      <c r="J65" s="151"/>
      <c r="K65" s="151"/>
      <c r="L65" s="921"/>
      <c r="M65" s="922"/>
      <c r="N65" s="426"/>
    </row>
    <row r="66" spans="1:15" ht="15.75" thickBot="1">
      <c r="B66" s="759" t="s">
        <v>2072</v>
      </c>
      <c r="C66" s="760"/>
      <c r="D66" s="760"/>
      <c r="E66" s="760"/>
      <c r="F66" s="760"/>
      <c r="G66" s="760"/>
      <c r="H66" s="760"/>
      <c r="I66" s="760"/>
      <c r="J66" s="760"/>
      <c r="K66" s="760"/>
      <c r="L66" s="760"/>
      <c r="M66" s="761"/>
      <c r="N66" s="34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706</v>
      </c>
      <c r="B71" s="49" t="str">
        <f>VLOOKUP(A71,'MANO DE OBRA'!A8:D68,3,FALSE)</f>
        <v>Obrero (2)</v>
      </c>
      <c r="C71" s="47"/>
      <c r="D71" s="47"/>
      <c r="E71" s="47"/>
      <c r="F71" s="47"/>
      <c r="G71" s="47"/>
      <c r="H71" s="47"/>
      <c r="I71" s="247">
        <f>K71/J71*100</f>
        <v>67665.399999999994</v>
      </c>
      <c r="J71" s="248">
        <v>185</v>
      </c>
      <c r="K71" s="249">
        <f>VLOOKUP(A71,'MANO DE OBRA'!A8:D99,4,FALSE)</f>
        <v>125180.98999999999</v>
      </c>
      <c r="L71" s="50"/>
      <c r="M71" s="380">
        <v>24</v>
      </c>
      <c r="N71" s="345">
        <f>K71/M71</f>
        <v>5215.8745833333332</v>
      </c>
      <c r="O71" s="106"/>
    </row>
    <row r="72" spans="1:15">
      <c r="A72" s="141"/>
      <c r="B72" s="49"/>
      <c r="C72" s="47"/>
      <c r="D72" s="47"/>
      <c r="E72" s="47"/>
      <c r="F72" s="47"/>
      <c r="G72" s="47"/>
      <c r="H72" s="47"/>
      <c r="I72" s="247"/>
      <c r="J72" s="248"/>
      <c r="K72" s="249"/>
      <c r="L72" s="50"/>
      <c r="M72" s="380"/>
      <c r="N72" s="345"/>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917"/>
      <c r="C76" s="918"/>
      <c r="D76" s="918"/>
      <c r="E76" s="918"/>
      <c r="F76" s="918"/>
      <c r="G76" s="918"/>
      <c r="H76" s="918"/>
      <c r="I76" s="151"/>
      <c r="J76" s="151"/>
      <c r="K76" s="151"/>
      <c r="L76" s="919"/>
      <c r="M76" s="920"/>
      <c r="N76" s="426"/>
    </row>
    <row r="77" spans="1:15" ht="15.75" thickBot="1">
      <c r="B77" s="759" t="s">
        <v>2072</v>
      </c>
      <c r="C77" s="760"/>
      <c r="D77" s="760"/>
      <c r="E77" s="760"/>
      <c r="F77" s="760"/>
      <c r="G77" s="760"/>
      <c r="H77" s="760"/>
      <c r="I77" s="760"/>
      <c r="J77" s="760"/>
      <c r="K77" s="760"/>
      <c r="L77" s="760"/>
      <c r="M77" s="761"/>
      <c r="N77" s="256">
        <f>SUM(N71:N76)</f>
        <v>5215.8745833333332</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136519.01486012852</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27303.802972025704</v>
      </c>
      <c r="M84" s="794"/>
      <c r="N84" s="51"/>
    </row>
    <row r="85" spans="1:14">
      <c r="B85" s="89" t="s">
        <v>2090</v>
      </c>
      <c r="C85" s="90"/>
      <c r="D85" s="90"/>
      <c r="E85" s="90"/>
      <c r="F85" s="90"/>
      <c r="G85" s="90"/>
      <c r="H85" s="90"/>
      <c r="I85" s="87"/>
      <c r="J85" s="88"/>
      <c r="K85" s="259">
        <v>0.05</v>
      </c>
      <c r="L85" s="793">
        <f>N79*K85</f>
        <v>6825.9507430064259</v>
      </c>
      <c r="M85" s="794"/>
      <c r="N85" s="51"/>
    </row>
    <row r="86" spans="1:14" ht="15.75" thickBot="1">
      <c r="B86" s="91" t="s">
        <v>2091</v>
      </c>
      <c r="C86" s="92"/>
      <c r="D86" s="92"/>
      <c r="E86" s="92"/>
      <c r="F86" s="92"/>
      <c r="G86" s="92"/>
      <c r="H86" s="92"/>
      <c r="I86" s="93"/>
      <c r="J86" s="94"/>
      <c r="K86" s="260">
        <v>0.05</v>
      </c>
      <c r="L86" s="795">
        <f>N79*K86</f>
        <v>6825.9507430064259</v>
      </c>
      <c r="M86" s="796"/>
      <c r="N86" s="51"/>
    </row>
    <row r="87" spans="1:14" ht="15.75" thickBot="1">
      <c r="B87" s="759" t="s">
        <v>2072</v>
      </c>
      <c r="C87" s="760"/>
      <c r="D87" s="760"/>
      <c r="E87" s="760"/>
      <c r="F87" s="760"/>
      <c r="G87" s="760"/>
      <c r="H87" s="760"/>
      <c r="I87" s="760"/>
      <c r="J87" s="760"/>
      <c r="K87" s="760"/>
      <c r="L87" s="760"/>
      <c r="M87" s="761"/>
      <c r="N87" s="52">
        <f>L84+L85+L86</f>
        <v>40955.704458038555</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177474.71931816707</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29.25"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ColWidth="11.42578125"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589</v>
      </c>
      <c r="C31" s="81" t="s">
        <v>2312</v>
      </c>
      <c r="D31" s="82"/>
      <c r="E31" s="82"/>
      <c r="F31" s="82"/>
      <c r="G31" s="82"/>
      <c r="H31" s="82"/>
      <c r="I31" s="82"/>
      <c r="J31" s="82"/>
      <c r="K31" s="394"/>
      <c r="L31" s="261" t="s">
        <v>32</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807</v>
      </c>
      <c r="B36" s="772" t="str">
        <f>VLOOKUP(A36,EQUIPOS!A6:D154,3,FALSE)</f>
        <v>Camión 350</v>
      </c>
      <c r="C36" s="773"/>
      <c r="D36" s="773"/>
      <c r="E36" s="773"/>
      <c r="F36" s="773"/>
      <c r="G36" s="773"/>
      <c r="H36" s="774"/>
      <c r="I36" s="222"/>
      <c r="J36" s="223"/>
      <c r="K36" s="224">
        <f>VLOOKUP(A36,EQUIPOS!A6:D163,4,FALSE)</f>
        <v>74913.065883318995</v>
      </c>
      <c r="L36" s="225"/>
      <c r="M36" s="291">
        <v>6.25</v>
      </c>
      <c r="N36" s="227">
        <f>K36/M36</f>
        <v>11986.090541331039</v>
      </c>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N77*M41</f>
        <v>357.04822361440802</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12343.138764945448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1646</v>
      </c>
      <c r="B48" s="43" t="str">
        <f>VLOOKUP(A48,MATERIALES!A5:D373,3,FALSE)</f>
        <v>Postes para defensa metálica (1,80m)</v>
      </c>
      <c r="C48" s="236"/>
      <c r="D48" s="236"/>
      <c r="E48" s="236"/>
      <c r="F48" s="236"/>
      <c r="G48" s="236"/>
      <c r="H48" s="236"/>
      <c r="I48" s="236"/>
      <c r="J48" s="266" t="str">
        <f>VLOOKUP(A48,MATERIALES!A4:D640,2,FALSE)</f>
        <v>u</v>
      </c>
      <c r="K48" s="237">
        <v>0.25</v>
      </c>
      <c r="L48" s="222"/>
      <c r="M48" s="352">
        <f>VLOOKUP(A48,MATERIALES!A5:D396,4,FALSE)</f>
        <v>135289.18612239079</v>
      </c>
      <c r="N48" s="227">
        <f>K48*M48</f>
        <v>33822.296530597698</v>
      </c>
    </row>
    <row r="49" spans="1:14">
      <c r="A49" s="108" t="s">
        <v>1300</v>
      </c>
      <c r="B49" s="43" t="str">
        <f>VLOOKUP(A49,MATERIALES!A6:D373,3,FALSE)</f>
        <v>Defensa Metálica De 4,13 M Galvanizada</v>
      </c>
      <c r="C49" s="371"/>
      <c r="D49" s="371"/>
      <c r="E49" s="371"/>
      <c r="F49" s="371"/>
      <c r="G49" s="371"/>
      <c r="H49" s="371"/>
      <c r="I49" s="371"/>
      <c r="J49" s="267" t="str">
        <f>VLOOKUP(A49,MATERIALES!A5:D641,2,FALSE)</f>
        <v>u</v>
      </c>
      <c r="K49" s="347">
        <v>0.24213075060532688</v>
      </c>
      <c r="L49" s="367"/>
      <c r="M49" s="352">
        <f>VLOOKUP(A49,MATERIALES!A6:D397,4,FALSE)</f>
        <v>407167.3062842862</v>
      </c>
      <c r="N49" s="227">
        <f>K49*M49</f>
        <v>98587.725492563244</v>
      </c>
    </row>
    <row r="50" spans="1:14">
      <c r="A50" s="108"/>
      <c r="B50" s="43"/>
      <c r="C50" s="371"/>
      <c r="D50" s="371"/>
      <c r="E50" s="371"/>
      <c r="F50" s="371"/>
      <c r="G50" s="371"/>
      <c r="H50" s="371"/>
      <c r="I50" s="371"/>
      <c r="J50" s="267"/>
      <c r="K50" s="347"/>
      <c r="L50" s="367"/>
      <c r="M50" s="352"/>
      <c r="N50" s="227"/>
    </row>
    <row r="51" spans="1:14">
      <c r="A51" s="108"/>
      <c r="B51" s="43"/>
      <c r="C51" s="371"/>
      <c r="D51" s="371"/>
      <c r="E51" s="371"/>
      <c r="F51" s="371"/>
      <c r="G51" s="371"/>
      <c r="H51" s="371"/>
      <c r="I51" s="371"/>
      <c r="J51" s="267"/>
      <c r="K51" s="347"/>
      <c r="L51" s="367"/>
      <c r="M51" s="352"/>
      <c r="N51" s="227"/>
    </row>
    <row r="52" spans="1:14">
      <c r="B52" s="43"/>
      <c r="C52" s="47"/>
      <c r="D52" s="47"/>
      <c r="E52" s="47"/>
      <c r="F52" s="47"/>
      <c r="G52" s="47"/>
      <c r="H52" s="47"/>
      <c r="I52" s="47"/>
      <c r="J52" s="267"/>
      <c r="K52" s="151"/>
      <c r="L52" s="273"/>
      <c r="M52" s="352"/>
      <c r="N52" s="227"/>
    </row>
    <row r="53" spans="1:14">
      <c r="B53" s="150"/>
      <c r="C53" s="272"/>
      <c r="D53" s="272"/>
      <c r="E53" s="272"/>
      <c r="F53" s="272"/>
      <c r="G53" s="272"/>
      <c r="H53" s="272"/>
      <c r="I53" s="272"/>
      <c r="J53" s="266"/>
      <c r="K53" s="44"/>
      <c r="L53" s="273"/>
      <c r="M53" s="372"/>
      <c r="N53" s="228"/>
    </row>
    <row r="54" spans="1:14" ht="15.75" thickBot="1">
      <c r="B54" s="419"/>
      <c r="C54" s="47"/>
      <c r="D54" s="47"/>
      <c r="E54" s="47"/>
      <c r="F54" s="47"/>
      <c r="G54" s="47"/>
      <c r="H54" s="47"/>
      <c r="I54" s="47"/>
      <c r="J54" s="243"/>
      <c r="K54" s="151"/>
      <c r="L54" s="420"/>
      <c r="M54" s="421"/>
      <c r="N54" s="422"/>
    </row>
    <row r="55" spans="1:14" ht="15.75" thickBot="1">
      <c r="B55" s="759" t="s">
        <v>2072</v>
      </c>
      <c r="C55" s="760"/>
      <c r="D55" s="760"/>
      <c r="E55" s="760"/>
      <c r="F55" s="760"/>
      <c r="G55" s="760"/>
      <c r="H55" s="760"/>
      <c r="I55" s="760"/>
      <c r="J55" s="760"/>
      <c r="K55" s="760"/>
      <c r="L55" s="760"/>
      <c r="M55" s="761"/>
      <c r="N55" s="344">
        <f>SUM(N48:N54)</f>
        <v>132410.02202316094</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49"/>
      <c r="C65" s="47"/>
      <c r="D65" s="47"/>
      <c r="E65" s="47"/>
      <c r="F65" s="47"/>
      <c r="G65" s="47"/>
      <c r="H65" s="425"/>
      <c r="I65" s="151"/>
      <c r="J65" s="151"/>
      <c r="K65" s="151"/>
      <c r="L65" s="921"/>
      <c r="M65" s="922"/>
      <c r="N65" s="426"/>
    </row>
    <row r="66" spans="1:15" ht="15.75" thickBot="1">
      <c r="B66" s="759" t="s">
        <v>2072</v>
      </c>
      <c r="C66" s="760"/>
      <c r="D66" s="760"/>
      <c r="E66" s="760"/>
      <c r="F66" s="760"/>
      <c r="G66" s="760"/>
      <c r="H66" s="760"/>
      <c r="I66" s="760"/>
      <c r="J66" s="760"/>
      <c r="K66" s="760"/>
      <c r="L66" s="760"/>
      <c r="M66" s="761"/>
      <c r="N66" s="34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710</v>
      </c>
      <c r="B71" s="49" t="str">
        <f>VLOOKUP(A71,'MANO DE OBRA'!A8:D68,3,FALSE)</f>
        <v>Obrero (4)</v>
      </c>
      <c r="C71" s="47"/>
      <c r="D71" s="47"/>
      <c r="E71" s="47"/>
      <c r="F71" s="47"/>
      <c r="G71" s="47"/>
      <c r="H71" s="47"/>
      <c r="I71" s="247">
        <f>K71/J71*100</f>
        <v>135330.79999999999</v>
      </c>
      <c r="J71" s="248">
        <v>185</v>
      </c>
      <c r="K71" s="249">
        <f>VLOOKUP(A71,'MANO DE OBRA'!A8:D99,4,FALSE)</f>
        <v>250361.97999999998</v>
      </c>
      <c r="L71" s="50"/>
      <c r="M71" s="380">
        <v>50</v>
      </c>
      <c r="N71" s="345">
        <f>K71/M71</f>
        <v>5007.2395999999999</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80">
        <v>50</v>
      </c>
      <c r="N72" s="345">
        <f>K72/M72</f>
        <v>2133.7248722881595</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917"/>
      <c r="C76" s="918"/>
      <c r="D76" s="918"/>
      <c r="E76" s="918"/>
      <c r="F76" s="918"/>
      <c r="G76" s="918"/>
      <c r="H76" s="918"/>
      <c r="I76" s="151"/>
      <c r="J76" s="151"/>
      <c r="K76" s="151"/>
      <c r="L76" s="919"/>
      <c r="M76" s="920"/>
      <c r="N76" s="426"/>
    </row>
    <row r="77" spans="1:15" ht="15.75" thickBot="1">
      <c r="B77" s="759" t="s">
        <v>2072</v>
      </c>
      <c r="C77" s="760"/>
      <c r="D77" s="760"/>
      <c r="E77" s="760"/>
      <c r="F77" s="760"/>
      <c r="G77" s="760"/>
      <c r="H77" s="760"/>
      <c r="I77" s="760"/>
      <c r="J77" s="760"/>
      <c r="K77" s="760"/>
      <c r="L77" s="760"/>
      <c r="M77" s="761"/>
      <c r="N77" s="256">
        <f>SUM(N71:N76)</f>
        <v>7140.9644722881594</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151894.12526039453</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30378.825052078908</v>
      </c>
      <c r="M84" s="794"/>
      <c r="N84" s="51"/>
    </row>
    <row r="85" spans="1:14">
      <c r="B85" s="89" t="s">
        <v>2090</v>
      </c>
      <c r="C85" s="90"/>
      <c r="D85" s="90"/>
      <c r="E85" s="90"/>
      <c r="F85" s="90"/>
      <c r="G85" s="90"/>
      <c r="H85" s="90"/>
      <c r="I85" s="87"/>
      <c r="J85" s="88"/>
      <c r="K85" s="259">
        <v>0.05</v>
      </c>
      <c r="L85" s="793">
        <f>N79*K85</f>
        <v>7594.706263019727</v>
      </c>
      <c r="M85" s="794"/>
      <c r="N85" s="51"/>
    </row>
    <row r="86" spans="1:14" ht="15.75" thickBot="1">
      <c r="B86" s="91" t="s">
        <v>2091</v>
      </c>
      <c r="C86" s="92"/>
      <c r="D86" s="92"/>
      <c r="E86" s="92"/>
      <c r="F86" s="92"/>
      <c r="G86" s="92"/>
      <c r="H86" s="92"/>
      <c r="I86" s="93"/>
      <c r="J86" s="94"/>
      <c r="K86" s="260">
        <v>0.05</v>
      </c>
      <c r="L86" s="795">
        <f>N79*K86</f>
        <v>7594.706263019727</v>
      </c>
      <c r="M86" s="796"/>
      <c r="N86" s="51"/>
    </row>
    <row r="87" spans="1:14" ht="15.75" thickBot="1">
      <c r="B87" s="759" t="s">
        <v>2072</v>
      </c>
      <c r="C87" s="760"/>
      <c r="D87" s="760"/>
      <c r="E87" s="760"/>
      <c r="F87" s="760"/>
      <c r="G87" s="760"/>
      <c r="H87" s="760"/>
      <c r="I87" s="760"/>
      <c r="J87" s="760"/>
      <c r="K87" s="760"/>
      <c r="L87" s="760"/>
      <c r="M87" s="761"/>
      <c r="N87" s="52">
        <f>L84+L85+L86</f>
        <v>45568.237578118358</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197462.3628385129</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ColWidth="11.42578125"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591</v>
      </c>
      <c r="C31" s="81" t="s">
        <v>2313</v>
      </c>
      <c r="D31" s="82"/>
      <c r="E31" s="82"/>
      <c r="F31" s="82"/>
      <c r="G31" s="82"/>
      <c r="H31" s="82"/>
      <c r="I31" s="82"/>
      <c r="J31" s="82"/>
      <c r="K31" s="394"/>
      <c r="L31" s="261" t="s">
        <v>2065</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0.01</v>
      </c>
      <c r="N41" s="295">
        <f>N77*M41</f>
        <v>41.726996666666665</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41.726996666666665</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1660</v>
      </c>
      <c r="B48" s="43" t="str">
        <f>VLOOKUP(A48,MATERIALES!A5:D373,3,FALSE)</f>
        <v>Sección final de defensa metálica</v>
      </c>
      <c r="C48" s="236"/>
      <c r="D48" s="236"/>
      <c r="E48" s="236"/>
      <c r="F48" s="236"/>
      <c r="G48" s="236"/>
      <c r="H48" s="236"/>
      <c r="I48" s="223"/>
      <c r="J48" s="200" t="str">
        <f>VLOOKUP(A48,MATERIALES!A4:D640,2,FALSE)</f>
        <v>u</v>
      </c>
      <c r="K48" s="237">
        <v>1</v>
      </c>
      <c r="L48" s="222"/>
      <c r="M48" s="352">
        <f>VLOOKUP(A48,MATERIALES!A5:D396,4,FALSE)</f>
        <v>70113.372351211277</v>
      </c>
      <c r="N48" s="227">
        <f>K48*M48</f>
        <v>70113.372351211277</v>
      </c>
    </row>
    <row r="49" spans="1:14">
      <c r="A49" s="108"/>
      <c r="B49" s="43"/>
      <c r="C49" s="371"/>
      <c r="D49" s="371"/>
      <c r="E49" s="371"/>
      <c r="F49" s="371"/>
      <c r="G49" s="371"/>
      <c r="H49" s="371"/>
      <c r="I49" s="371"/>
      <c r="J49" s="266"/>
      <c r="K49" s="347"/>
      <c r="L49" s="367"/>
      <c r="M49" s="352"/>
      <c r="N49" s="227"/>
    </row>
    <row r="50" spans="1:14">
      <c r="A50" s="108"/>
      <c r="B50" s="43"/>
      <c r="C50" s="371"/>
      <c r="D50" s="371"/>
      <c r="E50" s="371"/>
      <c r="F50" s="371"/>
      <c r="G50" s="371"/>
      <c r="H50" s="371"/>
      <c r="I50" s="371"/>
      <c r="J50" s="267"/>
      <c r="K50" s="347"/>
      <c r="L50" s="367"/>
      <c r="M50" s="352"/>
      <c r="N50" s="227"/>
    </row>
    <row r="51" spans="1:14">
      <c r="A51" s="108"/>
      <c r="B51" s="43"/>
      <c r="C51" s="371"/>
      <c r="D51" s="371"/>
      <c r="E51" s="371"/>
      <c r="F51" s="371"/>
      <c r="G51" s="371"/>
      <c r="H51" s="371"/>
      <c r="I51" s="371"/>
      <c r="J51" s="267"/>
      <c r="K51" s="347"/>
      <c r="L51" s="367"/>
      <c r="M51" s="352"/>
      <c r="N51" s="227"/>
    </row>
    <row r="52" spans="1:14">
      <c r="B52" s="43"/>
      <c r="C52" s="47"/>
      <c r="D52" s="47"/>
      <c r="E52" s="47"/>
      <c r="F52" s="47"/>
      <c r="G52" s="47"/>
      <c r="H52" s="47"/>
      <c r="I52" s="47"/>
      <c r="J52" s="267"/>
      <c r="K52" s="151"/>
      <c r="L52" s="273"/>
      <c r="M52" s="352"/>
      <c r="N52" s="227"/>
    </row>
    <row r="53" spans="1:14">
      <c r="B53" s="150"/>
      <c r="C53" s="272"/>
      <c r="D53" s="272"/>
      <c r="E53" s="272"/>
      <c r="F53" s="272"/>
      <c r="G53" s="272"/>
      <c r="H53" s="272"/>
      <c r="I53" s="272"/>
      <c r="J53" s="266"/>
      <c r="K53" s="44"/>
      <c r="L53" s="273"/>
      <c r="M53" s="372"/>
      <c r="N53" s="228"/>
    </row>
    <row r="54" spans="1:14" ht="15.75" thickBot="1">
      <c r="B54" s="419"/>
      <c r="C54" s="47"/>
      <c r="D54" s="47"/>
      <c r="E54" s="47"/>
      <c r="F54" s="47"/>
      <c r="G54" s="47"/>
      <c r="H54" s="47"/>
      <c r="I54" s="47"/>
      <c r="J54" s="243"/>
      <c r="K54" s="151"/>
      <c r="L54" s="420"/>
      <c r="M54" s="421"/>
      <c r="N54" s="422"/>
    </row>
    <row r="55" spans="1:14" ht="15.75" thickBot="1">
      <c r="B55" s="759" t="s">
        <v>2072</v>
      </c>
      <c r="C55" s="760"/>
      <c r="D55" s="760"/>
      <c r="E55" s="760"/>
      <c r="F55" s="760"/>
      <c r="G55" s="760"/>
      <c r="H55" s="760"/>
      <c r="I55" s="760"/>
      <c r="J55" s="760"/>
      <c r="K55" s="760"/>
      <c r="L55" s="760"/>
      <c r="M55" s="761"/>
      <c r="N55" s="344">
        <f>SUM(N48:N54)</f>
        <v>70113.372351211277</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49"/>
      <c r="C65" s="47"/>
      <c r="D65" s="47"/>
      <c r="E65" s="47"/>
      <c r="F65" s="47"/>
      <c r="G65" s="47"/>
      <c r="H65" s="425"/>
      <c r="I65" s="151"/>
      <c r="J65" s="151"/>
      <c r="K65" s="151"/>
      <c r="L65" s="921"/>
      <c r="M65" s="922"/>
      <c r="N65" s="426"/>
    </row>
    <row r="66" spans="1:15" ht="15.75" thickBot="1">
      <c r="B66" s="759" t="s">
        <v>2072</v>
      </c>
      <c r="C66" s="760"/>
      <c r="D66" s="760"/>
      <c r="E66" s="760"/>
      <c r="F66" s="760"/>
      <c r="G66" s="760"/>
      <c r="H66" s="760"/>
      <c r="I66" s="760"/>
      <c r="J66" s="760"/>
      <c r="K66" s="760"/>
      <c r="L66" s="760"/>
      <c r="M66" s="761"/>
      <c r="N66" s="34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706</v>
      </c>
      <c r="B71" s="49" t="str">
        <f>VLOOKUP(A71,'MANO DE OBRA'!A8:D68,3,FALSE)</f>
        <v>Obrero (2)</v>
      </c>
      <c r="C71" s="47"/>
      <c r="D71" s="47"/>
      <c r="E71" s="47"/>
      <c r="F71" s="47"/>
      <c r="G71" s="47"/>
      <c r="H71" s="47"/>
      <c r="I71" s="247">
        <f>K71/J71*100</f>
        <v>67665.399999999994</v>
      </c>
      <c r="J71" s="248">
        <v>185</v>
      </c>
      <c r="K71" s="249">
        <f>VLOOKUP(A71,'MANO DE OBRA'!A8:D99,4,FALSE)</f>
        <v>125180.98999999999</v>
      </c>
      <c r="L71" s="50"/>
      <c r="M71" s="380">
        <v>30</v>
      </c>
      <c r="N71" s="345">
        <f>K71/M71</f>
        <v>4172.6996666666664</v>
      </c>
      <c r="O71" s="106"/>
    </row>
    <row r="72" spans="1:15">
      <c r="A72" s="141"/>
      <c r="B72" s="49"/>
      <c r="C72" s="47"/>
      <c r="D72" s="47"/>
      <c r="E72" s="47"/>
      <c r="F72" s="47"/>
      <c r="G72" s="47"/>
      <c r="H72" s="47"/>
      <c r="I72" s="247"/>
      <c r="J72" s="248"/>
      <c r="K72" s="249"/>
      <c r="L72" s="50"/>
      <c r="M72" s="380"/>
      <c r="N72" s="345"/>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917"/>
      <c r="C76" s="918"/>
      <c r="D76" s="918"/>
      <c r="E76" s="918"/>
      <c r="F76" s="918"/>
      <c r="G76" s="918"/>
      <c r="H76" s="918"/>
      <c r="I76" s="151"/>
      <c r="J76" s="151"/>
      <c r="K76" s="151"/>
      <c r="L76" s="919"/>
      <c r="M76" s="920"/>
      <c r="N76" s="426"/>
    </row>
    <row r="77" spans="1:15" ht="15.75" thickBot="1">
      <c r="B77" s="759" t="s">
        <v>2072</v>
      </c>
      <c r="C77" s="760"/>
      <c r="D77" s="760"/>
      <c r="E77" s="760"/>
      <c r="F77" s="760"/>
      <c r="G77" s="760"/>
      <c r="H77" s="760"/>
      <c r="I77" s="760"/>
      <c r="J77" s="760"/>
      <c r="K77" s="760"/>
      <c r="L77" s="760"/>
      <c r="M77" s="761"/>
      <c r="N77" s="256">
        <f>SUM(N71:N76)</f>
        <v>4172.6996666666664</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74327.799014544609</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14865.559802908923</v>
      </c>
      <c r="M84" s="794"/>
      <c r="N84" s="51"/>
    </row>
    <row r="85" spans="1:14">
      <c r="B85" s="89" t="s">
        <v>2090</v>
      </c>
      <c r="C85" s="90"/>
      <c r="D85" s="90"/>
      <c r="E85" s="90"/>
      <c r="F85" s="90"/>
      <c r="G85" s="90"/>
      <c r="H85" s="90"/>
      <c r="I85" s="87"/>
      <c r="J85" s="88"/>
      <c r="K85" s="259">
        <v>0.05</v>
      </c>
      <c r="L85" s="793">
        <f>N79*K85</f>
        <v>3716.3899507272308</v>
      </c>
      <c r="M85" s="794"/>
      <c r="N85" s="51"/>
    </row>
    <row r="86" spans="1:14" ht="15.75" thickBot="1">
      <c r="B86" s="91" t="s">
        <v>2091</v>
      </c>
      <c r="C86" s="92"/>
      <c r="D86" s="92"/>
      <c r="E86" s="92"/>
      <c r="F86" s="92"/>
      <c r="G86" s="92"/>
      <c r="H86" s="92"/>
      <c r="I86" s="93"/>
      <c r="J86" s="94"/>
      <c r="K86" s="260">
        <v>0.05</v>
      </c>
      <c r="L86" s="795">
        <f>N79*K86</f>
        <v>3716.3899507272308</v>
      </c>
      <c r="M86" s="796"/>
      <c r="N86" s="51"/>
    </row>
    <row r="87" spans="1:14" ht="15.75" thickBot="1">
      <c r="B87" s="759" t="s">
        <v>2072</v>
      </c>
      <c r="C87" s="760"/>
      <c r="D87" s="760"/>
      <c r="E87" s="760"/>
      <c r="F87" s="760"/>
      <c r="G87" s="760"/>
      <c r="H87" s="760"/>
      <c r="I87" s="760"/>
      <c r="J87" s="760"/>
      <c r="K87" s="760"/>
      <c r="L87" s="760"/>
      <c r="M87" s="761"/>
      <c r="N87" s="52">
        <f>L84+L85+L86</f>
        <v>22298.339704363381</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96626.138718907983</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ColWidth="11.42578125"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593</v>
      </c>
      <c r="C31" s="81" t="s">
        <v>2314</v>
      </c>
      <c r="D31" s="82"/>
      <c r="E31" s="82"/>
      <c r="F31" s="82"/>
      <c r="G31" s="82"/>
      <c r="H31" s="82"/>
      <c r="I31" s="82"/>
      <c r="J31" s="82"/>
      <c r="K31" s="394"/>
      <c r="L31" s="261" t="s">
        <v>2065</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0.01</v>
      </c>
      <c r="N41" s="295">
        <f>N77*M41</f>
        <v>43.165858620689654</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43.165858620689654</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1662</v>
      </c>
      <c r="B48" s="43" t="str">
        <f>VLOOKUP(A48,MATERIALES!A5:D373,3,FALSE)</f>
        <v>Sección tope</v>
      </c>
      <c r="C48" s="236"/>
      <c r="D48" s="236"/>
      <c r="E48" s="236"/>
      <c r="F48" s="236"/>
      <c r="G48" s="236"/>
      <c r="H48" s="236"/>
      <c r="I48" s="223"/>
      <c r="J48" s="200" t="str">
        <f>VLOOKUP(A48,MATERIALES!A4:D640,2,FALSE)</f>
        <v>u</v>
      </c>
      <c r="K48" s="237">
        <v>1</v>
      </c>
      <c r="L48" s="222"/>
      <c r="M48" s="352">
        <f>VLOOKUP(A48,MATERIALES!A5:D396,4,FALSE)</f>
        <v>68062.441144228811</v>
      </c>
      <c r="N48" s="227">
        <f>K48*M48</f>
        <v>68062.441144228811</v>
      </c>
    </row>
    <row r="49" spans="1:14">
      <c r="A49" s="108"/>
      <c r="B49" s="43"/>
      <c r="C49" s="371"/>
      <c r="D49" s="371"/>
      <c r="E49" s="371"/>
      <c r="F49" s="371"/>
      <c r="G49" s="371"/>
      <c r="H49" s="371"/>
      <c r="I49" s="371"/>
      <c r="J49" s="266"/>
      <c r="K49" s="347"/>
      <c r="L49" s="367"/>
      <c r="M49" s="352"/>
      <c r="N49" s="227"/>
    </row>
    <row r="50" spans="1:14">
      <c r="A50" s="108"/>
      <c r="B50" s="43"/>
      <c r="C50" s="371"/>
      <c r="D50" s="371"/>
      <c r="E50" s="371"/>
      <c r="F50" s="371"/>
      <c r="G50" s="371"/>
      <c r="H50" s="371"/>
      <c r="I50" s="371"/>
      <c r="J50" s="267"/>
      <c r="K50" s="347"/>
      <c r="L50" s="367"/>
      <c r="M50" s="352"/>
      <c r="N50" s="227"/>
    </row>
    <row r="51" spans="1:14">
      <c r="A51" s="108"/>
      <c r="B51" s="43"/>
      <c r="C51" s="371"/>
      <c r="D51" s="371"/>
      <c r="E51" s="371"/>
      <c r="F51" s="371"/>
      <c r="G51" s="371"/>
      <c r="H51" s="371"/>
      <c r="I51" s="371"/>
      <c r="J51" s="267"/>
      <c r="K51" s="347"/>
      <c r="L51" s="367"/>
      <c r="M51" s="352"/>
      <c r="N51" s="227"/>
    </row>
    <row r="52" spans="1:14">
      <c r="B52" s="43"/>
      <c r="C52" s="47"/>
      <c r="D52" s="47"/>
      <c r="E52" s="47"/>
      <c r="F52" s="47"/>
      <c r="G52" s="47"/>
      <c r="H52" s="47"/>
      <c r="I52" s="47"/>
      <c r="J52" s="267"/>
      <c r="K52" s="151"/>
      <c r="L52" s="273"/>
      <c r="M52" s="352"/>
      <c r="N52" s="227"/>
    </row>
    <row r="53" spans="1:14">
      <c r="B53" s="150"/>
      <c r="C53" s="272"/>
      <c r="D53" s="272"/>
      <c r="E53" s="272"/>
      <c r="F53" s="272"/>
      <c r="G53" s="272"/>
      <c r="H53" s="272"/>
      <c r="I53" s="272"/>
      <c r="J53" s="266"/>
      <c r="K53" s="44"/>
      <c r="L53" s="273"/>
      <c r="M53" s="372"/>
      <c r="N53" s="228"/>
    </row>
    <row r="54" spans="1:14" ht="15.75" thickBot="1">
      <c r="B54" s="419"/>
      <c r="C54" s="47"/>
      <c r="D54" s="47"/>
      <c r="E54" s="47"/>
      <c r="F54" s="47"/>
      <c r="G54" s="47"/>
      <c r="H54" s="47"/>
      <c r="I54" s="47"/>
      <c r="J54" s="243"/>
      <c r="K54" s="151"/>
      <c r="L54" s="420"/>
      <c r="M54" s="421"/>
      <c r="N54" s="422"/>
    </row>
    <row r="55" spans="1:14" ht="15.75" thickBot="1">
      <c r="B55" s="759" t="s">
        <v>2072</v>
      </c>
      <c r="C55" s="760"/>
      <c r="D55" s="760"/>
      <c r="E55" s="760"/>
      <c r="F55" s="760"/>
      <c r="G55" s="760"/>
      <c r="H55" s="760"/>
      <c r="I55" s="760"/>
      <c r="J55" s="760"/>
      <c r="K55" s="760"/>
      <c r="L55" s="760"/>
      <c r="M55" s="761"/>
      <c r="N55" s="344">
        <f>SUM(N48:N54)</f>
        <v>68062.441144228811</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49"/>
      <c r="C65" s="47"/>
      <c r="D65" s="47"/>
      <c r="E65" s="47"/>
      <c r="F65" s="47"/>
      <c r="G65" s="47"/>
      <c r="H65" s="425"/>
      <c r="I65" s="151"/>
      <c r="J65" s="151"/>
      <c r="K65" s="151"/>
      <c r="L65" s="921"/>
      <c r="M65" s="922"/>
      <c r="N65" s="426"/>
    </row>
    <row r="66" spans="1:15" ht="15.75" thickBot="1">
      <c r="B66" s="759" t="s">
        <v>2072</v>
      </c>
      <c r="C66" s="760"/>
      <c r="D66" s="760"/>
      <c r="E66" s="760"/>
      <c r="F66" s="760"/>
      <c r="G66" s="760"/>
      <c r="H66" s="760"/>
      <c r="I66" s="760"/>
      <c r="J66" s="760"/>
      <c r="K66" s="760"/>
      <c r="L66" s="760"/>
      <c r="M66" s="761"/>
      <c r="N66" s="34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706</v>
      </c>
      <c r="B71" s="49" t="str">
        <f>VLOOKUP(A71,'MANO DE OBRA'!A8:D68,3,FALSE)</f>
        <v>Obrero (2)</v>
      </c>
      <c r="C71" s="47"/>
      <c r="D71" s="47"/>
      <c r="E71" s="47"/>
      <c r="F71" s="47"/>
      <c r="G71" s="47"/>
      <c r="H71" s="47"/>
      <c r="I71" s="247">
        <f>K71/J71*100</f>
        <v>67665.399999999994</v>
      </c>
      <c r="J71" s="248">
        <v>185</v>
      </c>
      <c r="K71" s="249">
        <f>VLOOKUP(A71,'MANO DE OBRA'!A8:D99,4,FALSE)</f>
        <v>125180.98999999999</v>
      </c>
      <c r="L71" s="50"/>
      <c r="M71" s="380">
        <v>29</v>
      </c>
      <c r="N71" s="345">
        <f>K71/M71</f>
        <v>4316.5858620689651</v>
      </c>
      <c r="O71" s="106"/>
    </row>
    <row r="72" spans="1:15">
      <c r="A72" s="141"/>
      <c r="B72" s="49"/>
      <c r="C72" s="47"/>
      <c r="D72" s="47"/>
      <c r="E72" s="47"/>
      <c r="F72" s="47"/>
      <c r="G72" s="47"/>
      <c r="H72" s="47"/>
      <c r="I72" s="247"/>
      <c r="J72" s="248"/>
      <c r="K72" s="249"/>
      <c r="L72" s="50"/>
      <c r="M72" s="380"/>
      <c r="N72" s="345"/>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917"/>
      <c r="C76" s="918"/>
      <c r="D76" s="918"/>
      <c r="E76" s="918"/>
      <c r="F76" s="918"/>
      <c r="G76" s="918"/>
      <c r="H76" s="918"/>
      <c r="I76" s="151"/>
      <c r="J76" s="151"/>
      <c r="K76" s="151"/>
      <c r="L76" s="919"/>
      <c r="M76" s="920"/>
      <c r="N76" s="426"/>
    </row>
    <row r="77" spans="1:15" ht="15.75" thickBot="1">
      <c r="B77" s="759" t="s">
        <v>2072</v>
      </c>
      <c r="C77" s="760"/>
      <c r="D77" s="760"/>
      <c r="E77" s="760"/>
      <c r="F77" s="760"/>
      <c r="G77" s="760"/>
      <c r="H77" s="760"/>
      <c r="I77" s="760"/>
      <c r="J77" s="760"/>
      <c r="K77" s="760"/>
      <c r="L77" s="760"/>
      <c r="M77" s="761"/>
      <c r="N77" s="256">
        <f>SUM(N71:N76)</f>
        <v>4316.5858620689651</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72422.19286491847</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14484.438572983694</v>
      </c>
      <c r="M84" s="794"/>
      <c r="N84" s="51"/>
    </row>
    <row r="85" spans="1:14">
      <c r="B85" s="89" t="s">
        <v>2090</v>
      </c>
      <c r="C85" s="90"/>
      <c r="D85" s="90"/>
      <c r="E85" s="90"/>
      <c r="F85" s="90"/>
      <c r="G85" s="90"/>
      <c r="H85" s="90"/>
      <c r="I85" s="87"/>
      <c r="J85" s="88"/>
      <c r="K85" s="259">
        <v>0.05</v>
      </c>
      <c r="L85" s="793">
        <f>N79*K85</f>
        <v>3621.1096432459235</v>
      </c>
      <c r="M85" s="794"/>
      <c r="N85" s="51"/>
    </row>
    <row r="86" spans="1:14" ht="15.75" thickBot="1">
      <c r="B86" s="91" t="s">
        <v>2091</v>
      </c>
      <c r="C86" s="92"/>
      <c r="D86" s="92"/>
      <c r="E86" s="92"/>
      <c r="F86" s="92"/>
      <c r="G86" s="92"/>
      <c r="H86" s="92"/>
      <c r="I86" s="93"/>
      <c r="J86" s="94"/>
      <c r="K86" s="260">
        <v>0.05</v>
      </c>
      <c r="L86" s="795">
        <f>N79*K86</f>
        <v>3621.1096432459235</v>
      </c>
      <c r="M86" s="796"/>
      <c r="N86" s="51"/>
    </row>
    <row r="87" spans="1:14" ht="15.75" thickBot="1">
      <c r="B87" s="759" t="s">
        <v>2072</v>
      </c>
      <c r="C87" s="760"/>
      <c r="D87" s="760"/>
      <c r="E87" s="760"/>
      <c r="F87" s="760"/>
      <c r="G87" s="760"/>
      <c r="H87" s="760"/>
      <c r="I87" s="760"/>
      <c r="J87" s="760"/>
      <c r="K87" s="760"/>
      <c r="L87" s="760"/>
      <c r="M87" s="761"/>
      <c r="N87" s="52">
        <f>L84+L85+L86</f>
        <v>21726.657859475541</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94148.850724394011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ColWidth="11.42578125"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9.25"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thickBot="1">
      <c r="A31" t="s">
        <v>21</v>
      </c>
      <c r="B31" s="80" t="s">
        <v>595</v>
      </c>
      <c r="C31" s="81" t="s">
        <v>2315</v>
      </c>
      <c r="D31" s="82"/>
      <c r="E31" s="82"/>
      <c r="F31" s="82"/>
      <c r="G31" s="82"/>
      <c r="H31" s="82"/>
      <c r="I31" s="82"/>
      <c r="J31" s="82"/>
      <c r="K31" s="394"/>
      <c r="L31" s="261" t="s">
        <v>2065</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0.01</v>
      </c>
      <c r="N41" s="295">
        <f>N77*M41</f>
        <v>43.165858620689654</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43.165858620689654</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1149</v>
      </c>
      <c r="B48" s="43" t="str">
        <f>VLOOKUP(A48,MATERIALES!A5:D373,3,FALSE)</f>
        <v>Amortiguadores (Para Defensas Metálicas), Incluye Tornillos</v>
      </c>
      <c r="C48" s="236"/>
      <c r="D48" s="236"/>
      <c r="E48" s="236"/>
      <c r="F48" s="236"/>
      <c r="G48" s="236"/>
      <c r="H48" s="236"/>
      <c r="I48" s="223"/>
      <c r="J48" s="200" t="str">
        <f>VLOOKUP(A48,MATERIALES!A4:D640,2,FALSE)</f>
        <v>u</v>
      </c>
      <c r="K48" s="237">
        <v>1</v>
      </c>
      <c r="L48" s="222"/>
      <c r="M48" s="352">
        <f>VLOOKUP(A48,MATERIALES!A5:D396,4,FALSE)</f>
        <v>35292.490601976511</v>
      </c>
      <c r="N48" s="227">
        <f>K48*M48</f>
        <v>35292.490601976511</v>
      </c>
    </row>
    <row r="49" spans="1:14">
      <c r="A49" s="108"/>
      <c r="B49" s="43"/>
      <c r="C49" s="371"/>
      <c r="D49" s="371"/>
      <c r="E49" s="371"/>
      <c r="F49" s="371"/>
      <c r="G49" s="371"/>
      <c r="H49" s="371"/>
      <c r="I49" s="371"/>
      <c r="J49" s="266"/>
      <c r="K49" s="347"/>
      <c r="L49" s="367"/>
      <c r="M49" s="352"/>
      <c r="N49" s="227"/>
    </row>
    <row r="50" spans="1:14">
      <c r="A50" s="108"/>
      <c r="B50" s="43"/>
      <c r="C50" s="371"/>
      <c r="D50" s="371"/>
      <c r="E50" s="371"/>
      <c r="F50" s="371"/>
      <c r="G50" s="371"/>
      <c r="H50" s="371"/>
      <c r="I50" s="371"/>
      <c r="J50" s="267"/>
      <c r="K50" s="347"/>
      <c r="L50" s="367"/>
      <c r="M50" s="352"/>
      <c r="N50" s="227"/>
    </row>
    <row r="51" spans="1:14">
      <c r="A51" s="108"/>
      <c r="B51" s="43"/>
      <c r="C51" s="371"/>
      <c r="D51" s="371"/>
      <c r="E51" s="371"/>
      <c r="F51" s="371"/>
      <c r="G51" s="371"/>
      <c r="H51" s="371"/>
      <c r="I51" s="371"/>
      <c r="J51" s="267"/>
      <c r="K51" s="347"/>
      <c r="L51" s="367"/>
      <c r="M51" s="352"/>
      <c r="N51" s="227"/>
    </row>
    <row r="52" spans="1:14">
      <c r="B52" s="43"/>
      <c r="C52" s="47"/>
      <c r="D52" s="47"/>
      <c r="E52" s="47"/>
      <c r="F52" s="47"/>
      <c r="G52" s="47"/>
      <c r="H52" s="47"/>
      <c r="I52" s="47"/>
      <c r="J52" s="267"/>
      <c r="K52" s="151"/>
      <c r="L52" s="273"/>
      <c r="M52" s="352"/>
      <c r="N52" s="227"/>
    </row>
    <row r="53" spans="1:14">
      <c r="B53" s="150"/>
      <c r="C53" s="272"/>
      <c r="D53" s="272"/>
      <c r="E53" s="272"/>
      <c r="F53" s="272"/>
      <c r="G53" s="272"/>
      <c r="H53" s="272"/>
      <c r="I53" s="272"/>
      <c r="J53" s="266"/>
      <c r="K53" s="44"/>
      <c r="L53" s="273"/>
      <c r="M53" s="372"/>
      <c r="N53" s="228"/>
    </row>
    <row r="54" spans="1:14" ht="15.75" thickBot="1">
      <c r="B54" s="419"/>
      <c r="C54" s="47"/>
      <c r="D54" s="47"/>
      <c r="E54" s="47"/>
      <c r="F54" s="47"/>
      <c r="G54" s="47"/>
      <c r="H54" s="47"/>
      <c r="I54" s="47"/>
      <c r="J54" s="243"/>
      <c r="K54" s="151"/>
      <c r="L54" s="420"/>
      <c r="M54" s="421"/>
      <c r="N54" s="422"/>
    </row>
    <row r="55" spans="1:14" ht="15.75" thickBot="1">
      <c r="B55" s="759" t="s">
        <v>2072</v>
      </c>
      <c r="C55" s="760"/>
      <c r="D55" s="760"/>
      <c r="E55" s="760"/>
      <c r="F55" s="760"/>
      <c r="G55" s="760"/>
      <c r="H55" s="760"/>
      <c r="I55" s="760"/>
      <c r="J55" s="760"/>
      <c r="K55" s="760"/>
      <c r="L55" s="760"/>
      <c r="M55" s="761"/>
      <c r="N55" s="344">
        <f>SUM(N48:N54)</f>
        <v>35292.490601976511</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49"/>
      <c r="C65" s="47"/>
      <c r="D65" s="47"/>
      <c r="E65" s="47"/>
      <c r="F65" s="47"/>
      <c r="G65" s="47"/>
      <c r="H65" s="425"/>
      <c r="I65" s="151"/>
      <c r="J65" s="151"/>
      <c r="K65" s="151"/>
      <c r="L65" s="921"/>
      <c r="M65" s="922"/>
      <c r="N65" s="426"/>
    </row>
    <row r="66" spans="1:15" ht="15.75" thickBot="1">
      <c r="B66" s="759" t="s">
        <v>2072</v>
      </c>
      <c r="C66" s="760"/>
      <c r="D66" s="760"/>
      <c r="E66" s="760"/>
      <c r="F66" s="760"/>
      <c r="G66" s="760"/>
      <c r="H66" s="760"/>
      <c r="I66" s="760"/>
      <c r="J66" s="760"/>
      <c r="K66" s="760"/>
      <c r="L66" s="760"/>
      <c r="M66" s="761"/>
      <c r="N66" s="34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706</v>
      </c>
      <c r="B71" s="49" t="str">
        <f>VLOOKUP(A71,'MANO DE OBRA'!A8:D68,3,FALSE)</f>
        <v>Obrero (2)</v>
      </c>
      <c r="C71" s="47"/>
      <c r="D71" s="47"/>
      <c r="E71" s="47"/>
      <c r="F71" s="47"/>
      <c r="G71" s="47"/>
      <c r="H71" s="47"/>
      <c r="I71" s="247">
        <f>K71/J71*100</f>
        <v>67665.399999999994</v>
      </c>
      <c r="J71" s="248">
        <v>185</v>
      </c>
      <c r="K71" s="249">
        <f>VLOOKUP(A71,'MANO DE OBRA'!A8:D99,4,FALSE)</f>
        <v>125180.98999999999</v>
      </c>
      <c r="L71" s="50"/>
      <c r="M71" s="380">
        <v>29</v>
      </c>
      <c r="N71" s="345">
        <f>K71/M71</f>
        <v>4316.5858620689651</v>
      </c>
      <c r="O71" s="106"/>
    </row>
    <row r="72" spans="1:15">
      <c r="A72" s="141"/>
      <c r="B72" s="49"/>
      <c r="C72" s="47"/>
      <c r="D72" s="47"/>
      <c r="E72" s="47"/>
      <c r="F72" s="47"/>
      <c r="G72" s="47"/>
      <c r="H72" s="47"/>
      <c r="I72" s="247"/>
      <c r="J72" s="248"/>
      <c r="K72" s="249"/>
      <c r="L72" s="50"/>
      <c r="M72" s="380"/>
      <c r="N72" s="345"/>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917"/>
      <c r="C76" s="918"/>
      <c r="D76" s="918"/>
      <c r="E76" s="918"/>
      <c r="F76" s="918"/>
      <c r="G76" s="918"/>
      <c r="H76" s="918"/>
      <c r="I76" s="151"/>
      <c r="J76" s="151"/>
      <c r="K76" s="151"/>
      <c r="L76" s="919"/>
      <c r="M76" s="920"/>
      <c r="N76" s="426"/>
    </row>
    <row r="77" spans="1:15" ht="15.75" thickBot="1">
      <c r="B77" s="759" t="s">
        <v>2072</v>
      </c>
      <c r="C77" s="760"/>
      <c r="D77" s="760"/>
      <c r="E77" s="760"/>
      <c r="F77" s="760"/>
      <c r="G77" s="760"/>
      <c r="H77" s="760"/>
      <c r="I77" s="760"/>
      <c r="J77" s="760"/>
      <c r="K77" s="760"/>
      <c r="L77" s="760"/>
      <c r="M77" s="761"/>
      <c r="N77" s="256">
        <f>SUM(N71:N76)</f>
        <v>4316.5858620689651</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39652.242322666163</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7930.4484645332332</v>
      </c>
      <c r="M84" s="794"/>
      <c r="N84" s="51"/>
    </row>
    <row r="85" spans="1:14">
      <c r="B85" s="89" t="s">
        <v>2090</v>
      </c>
      <c r="C85" s="90"/>
      <c r="D85" s="90"/>
      <c r="E85" s="90"/>
      <c r="F85" s="90"/>
      <c r="G85" s="90"/>
      <c r="H85" s="90"/>
      <c r="I85" s="87"/>
      <c r="J85" s="88"/>
      <c r="K85" s="259">
        <v>0.05</v>
      </c>
      <c r="L85" s="793">
        <f>N79*K85</f>
        <v>1982.6121161333083</v>
      </c>
      <c r="M85" s="794"/>
      <c r="N85" s="51"/>
    </row>
    <row r="86" spans="1:14" ht="15.75" thickBot="1">
      <c r="B86" s="91" t="s">
        <v>2091</v>
      </c>
      <c r="C86" s="92"/>
      <c r="D86" s="92"/>
      <c r="E86" s="92"/>
      <c r="F86" s="92"/>
      <c r="G86" s="92"/>
      <c r="H86" s="92"/>
      <c r="I86" s="93"/>
      <c r="J86" s="94"/>
      <c r="K86" s="260">
        <v>0.05</v>
      </c>
      <c r="L86" s="795">
        <f>N79*K86</f>
        <v>1982.6121161333083</v>
      </c>
      <c r="M86" s="796"/>
      <c r="N86" s="51"/>
    </row>
    <row r="87" spans="1:14" ht="15.75" thickBot="1">
      <c r="B87" s="759" t="s">
        <v>2072</v>
      </c>
      <c r="C87" s="760"/>
      <c r="D87" s="760"/>
      <c r="E87" s="760"/>
      <c r="F87" s="760"/>
      <c r="G87" s="760"/>
      <c r="H87" s="760"/>
      <c r="I87" s="760"/>
      <c r="J87" s="760"/>
      <c r="K87" s="760"/>
      <c r="L87" s="760"/>
      <c r="M87" s="761"/>
      <c r="N87" s="52">
        <f>L84+L85+L86</f>
        <v>11895.672696799849</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51547.915019466011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29.25"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ColWidth="11.42578125"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9.25"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thickBot="1">
      <c r="A31" t="s">
        <v>21</v>
      </c>
      <c r="B31" s="80" t="s">
        <v>597</v>
      </c>
      <c r="C31" s="81" t="s">
        <v>2316</v>
      </c>
      <c r="D31" s="82"/>
      <c r="E31" s="82"/>
      <c r="F31" s="82"/>
      <c r="G31" s="82"/>
      <c r="H31" s="82"/>
      <c r="I31" s="82"/>
      <c r="J31" s="82"/>
      <c r="K31" s="394"/>
      <c r="L31" s="261" t="s">
        <v>32</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1067</v>
      </c>
      <c r="B36" s="772" t="str">
        <f>VLOOKUP(A36,EQUIPOS!A6:D154,3,FALSE)</f>
        <v>Vibrador de concreto, Motor de 3 hp a 18.000 rpm Mangueras de 4 mt</v>
      </c>
      <c r="C36" s="773"/>
      <c r="D36" s="773"/>
      <c r="E36" s="773"/>
      <c r="F36" s="773"/>
      <c r="G36" s="773"/>
      <c r="H36" s="774"/>
      <c r="I36" s="222"/>
      <c r="J36" s="223"/>
      <c r="K36" s="224">
        <f>VLOOKUP(A36,EQUIPOS!A6:D163,4,FALSE)</f>
        <v>6671.1228334732732</v>
      </c>
      <c r="L36" s="225"/>
      <c r="M36" s="291">
        <v>1.25</v>
      </c>
      <c r="N36" s="227">
        <f>K36/M36</f>
        <v>5336.8982667786186</v>
      </c>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0.02</v>
      </c>
      <c r="N41" s="295">
        <f>N77*M41</f>
        <v>588.91545722881597</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5925.8137240074348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1086</v>
      </c>
      <c r="B48" s="43" t="str">
        <f>VLOOKUP(A48,MATERIALES!A5:D373,3,FALSE)</f>
        <v>Acero PDR-60</v>
      </c>
      <c r="C48" s="236"/>
      <c r="D48" s="236"/>
      <c r="E48" s="236"/>
      <c r="F48" s="236"/>
      <c r="G48" s="236"/>
      <c r="H48" s="236"/>
      <c r="I48" s="236"/>
      <c r="J48" s="266" t="str">
        <f>VLOOKUP(A48,MATERIALES!A4:D640,2,FALSE)</f>
        <v>kg</v>
      </c>
      <c r="K48" s="237">
        <v>9.6</v>
      </c>
      <c r="L48" s="222"/>
      <c r="M48" s="352">
        <f>VLOOKUP(A48,MATERIALES!A5:D396,4,FALSE)</f>
        <v>3713.4124761898465</v>
      </c>
      <c r="N48" s="227">
        <f>K48*M48</f>
        <v>35648.759771422527</v>
      </c>
    </row>
    <row r="49" spans="1:14">
      <c r="A49" s="108" t="s">
        <v>1280</v>
      </c>
      <c r="B49" s="43" t="str">
        <f>VLOOKUP(A49,MATERIALES!A6:D373,3,FALSE)</f>
        <v>Concreto Resistencia  21 (Mpa)</v>
      </c>
      <c r="C49" s="371"/>
      <c r="D49" s="371"/>
      <c r="E49" s="371"/>
      <c r="F49" s="371"/>
      <c r="G49" s="371"/>
      <c r="H49" s="371"/>
      <c r="I49" s="371"/>
      <c r="J49" s="267" t="str">
        <f>VLOOKUP(A49,MATERIALES!A5:D641,2,FALSE)</f>
        <v>m3</v>
      </c>
      <c r="K49" s="347">
        <v>0.12</v>
      </c>
      <c r="L49" s="367"/>
      <c r="M49" s="352">
        <f>VLOOKUP(A49,MATERIALES!A6:D397,4,FALSE)</f>
        <v>478775.02933695097</v>
      </c>
      <c r="N49" s="227">
        <f>K49*M49</f>
        <v>57453.003520434118</v>
      </c>
    </row>
    <row r="50" spans="1:14">
      <c r="A50" s="108" t="s">
        <v>1369</v>
      </c>
      <c r="B50" s="43" t="str">
        <f>VLOOKUP(A50,MATERIALES!A6:D373,3,FALSE)</f>
        <v>Formaleta para baranda de concreto</v>
      </c>
      <c r="C50" s="371"/>
      <c r="D50" s="371"/>
      <c r="E50" s="371"/>
      <c r="F50" s="371"/>
      <c r="G50" s="371"/>
      <c r="H50" s="371"/>
      <c r="I50" s="371"/>
      <c r="J50" s="267" t="str">
        <f>VLOOKUP(A50,MATERIALES!A6:D642,2,FALSE)</f>
        <v>m</v>
      </c>
      <c r="K50" s="347">
        <v>0.5</v>
      </c>
      <c r="L50" s="367"/>
      <c r="M50" s="352">
        <f>VLOOKUP(A50,MATERIALES!A6:D398,4,FALSE)</f>
        <v>26049.649274085048</v>
      </c>
      <c r="N50" s="227">
        <f>K50*M50</f>
        <v>13024.824637042524</v>
      </c>
    </row>
    <row r="51" spans="1:14">
      <c r="A51" s="108"/>
      <c r="B51" s="43"/>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419"/>
      <c r="C54" s="47"/>
      <c r="D54" s="47"/>
      <c r="E54" s="47"/>
      <c r="F54" s="47"/>
      <c r="G54" s="47"/>
      <c r="H54" s="47"/>
      <c r="I54" s="47"/>
      <c r="J54" s="243"/>
      <c r="K54" s="151"/>
      <c r="L54" s="420"/>
      <c r="M54" s="421"/>
      <c r="N54" s="422"/>
    </row>
    <row r="55" spans="1:14" ht="15.75" thickBot="1">
      <c r="B55" s="759" t="s">
        <v>2072</v>
      </c>
      <c r="C55" s="760"/>
      <c r="D55" s="760"/>
      <c r="E55" s="760"/>
      <c r="F55" s="760"/>
      <c r="G55" s="760"/>
      <c r="H55" s="760"/>
      <c r="I55" s="760"/>
      <c r="J55" s="760"/>
      <c r="K55" s="760"/>
      <c r="L55" s="760"/>
      <c r="M55" s="761"/>
      <c r="N55" s="344">
        <f>SUM(N48:N54)</f>
        <v>106126.58792889917</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49"/>
      <c r="C65" s="47"/>
      <c r="D65" s="47"/>
      <c r="E65" s="47"/>
      <c r="F65" s="47"/>
      <c r="G65" s="47"/>
      <c r="H65" s="425"/>
      <c r="I65" s="151"/>
      <c r="J65" s="151"/>
      <c r="K65" s="151"/>
      <c r="L65" s="921"/>
      <c r="M65" s="922"/>
      <c r="N65" s="426"/>
    </row>
    <row r="66" spans="1:15" ht="15.75" thickBot="1">
      <c r="B66" s="759" t="s">
        <v>2072</v>
      </c>
      <c r="C66" s="760"/>
      <c r="D66" s="760"/>
      <c r="E66" s="760"/>
      <c r="F66" s="760"/>
      <c r="G66" s="760"/>
      <c r="H66" s="760"/>
      <c r="I66" s="760"/>
      <c r="J66" s="760"/>
      <c r="K66" s="760"/>
      <c r="L66" s="760"/>
      <c r="M66" s="761"/>
      <c r="N66" s="34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708</v>
      </c>
      <c r="B71" s="49" t="str">
        <f>VLOOKUP(A71,'MANO DE OBRA'!A8:D68,3,FALSE)</f>
        <v>Obrero (3)</v>
      </c>
      <c r="C71" s="47"/>
      <c r="D71" s="47"/>
      <c r="E71" s="47"/>
      <c r="F71" s="47"/>
      <c r="G71" s="47"/>
      <c r="H71" s="47"/>
      <c r="I71" s="247">
        <f>K71/J71*100</f>
        <v>101498.09999999999</v>
      </c>
      <c r="J71" s="248">
        <v>185</v>
      </c>
      <c r="K71" s="249">
        <f>VLOOKUP(A71,'MANO DE OBRA'!A8:D99,4,FALSE)</f>
        <v>187771.48499999999</v>
      </c>
      <c r="L71" s="50"/>
      <c r="M71" s="380">
        <v>10</v>
      </c>
      <c r="N71" s="345">
        <f>K71/M71</f>
        <v>18777.148499999999</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80">
        <v>10</v>
      </c>
      <c r="N72" s="345">
        <f>K72/M72</f>
        <v>10668.624361440798</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917"/>
      <c r="C76" s="918"/>
      <c r="D76" s="918"/>
      <c r="E76" s="918"/>
      <c r="F76" s="918"/>
      <c r="G76" s="918"/>
      <c r="H76" s="918"/>
      <c r="I76" s="151"/>
      <c r="J76" s="151"/>
      <c r="K76" s="151"/>
      <c r="L76" s="919"/>
      <c r="M76" s="920"/>
      <c r="N76" s="426"/>
    </row>
    <row r="77" spans="1:15" ht="15.75" thickBot="1">
      <c r="B77" s="759" t="s">
        <v>2072</v>
      </c>
      <c r="C77" s="760"/>
      <c r="D77" s="760"/>
      <c r="E77" s="760"/>
      <c r="F77" s="760"/>
      <c r="G77" s="760"/>
      <c r="H77" s="760"/>
      <c r="I77" s="760"/>
      <c r="J77" s="760"/>
      <c r="K77" s="760"/>
      <c r="L77" s="760"/>
      <c r="M77" s="761"/>
      <c r="N77" s="256">
        <f>SUM(N71:N76)</f>
        <v>29445.772861440797</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141498.1745143474</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28299.634902869482</v>
      </c>
      <c r="M84" s="794"/>
      <c r="N84" s="51"/>
    </row>
    <row r="85" spans="1:14">
      <c r="B85" s="89" t="s">
        <v>2090</v>
      </c>
      <c r="C85" s="90"/>
      <c r="D85" s="90"/>
      <c r="E85" s="90"/>
      <c r="F85" s="90"/>
      <c r="G85" s="90"/>
      <c r="H85" s="90"/>
      <c r="I85" s="87"/>
      <c r="J85" s="88"/>
      <c r="K85" s="259">
        <v>0.05</v>
      </c>
      <c r="L85" s="793">
        <f>N79*K85</f>
        <v>7074.9087257173705</v>
      </c>
      <c r="M85" s="794"/>
      <c r="N85" s="51"/>
    </row>
    <row r="86" spans="1:14" ht="15.75" thickBot="1">
      <c r="B86" s="91" t="s">
        <v>2091</v>
      </c>
      <c r="C86" s="92"/>
      <c r="D86" s="92"/>
      <c r="E86" s="92"/>
      <c r="F86" s="92"/>
      <c r="G86" s="92"/>
      <c r="H86" s="92"/>
      <c r="I86" s="93"/>
      <c r="J86" s="94"/>
      <c r="K86" s="260">
        <v>0.05</v>
      </c>
      <c r="L86" s="795">
        <f>N79*K86</f>
        <v>7074.9087257173705</v>
      </c>
      <c r="M86" s="796"/>
      <c r="N86" s="51"/>
    </row>
    <row r="87" spans="1:14" ht="15.75" thickBot="1">
      <c r="B87" s="759" t="s">
        <v>2072</v>
      </c>
      <c r="C87" s="760"/>
      <c r="D87" s="760"/>
      <c r="E87" s="760"/>
      <c r="F87" s="760"/>
      <c r="G87" s="760"/>
      <c r="H87" s="760"/>
      <c r="I87" s="760"/>
      <c r="J87" s="760"/>
      <c r="K87" s="760"/>
      <c r="L87" s="760"/>
      <c r="M87" s="761"/>
      <c r="N87" s="52">
        <f>L84+L85+L86</f>
        <v>42449.452354304216</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183947.6268686516</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29.25"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ColWidth="11.42578125"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thickBot="1">
      <c r="A31" t="s">
        <v>21</v>
      </c>
      <c r="B31" s="80" t="s">
        <v>599</v>
      </c>
      <c r="C31" s="81" t="s">
        <v>2317</v>
      </c>
      <c r="D31" s="82"/>
      <c r="E31" s="82"/>
      <c r="F31" s="82"/>
      <c r="G31" s="82"/>
      <c r="H31" s="82"/>
      <c r="I31" s="82"/>
      <c r="J31" s="82"/>
      <c r="K31" s="394"/>
      <c r="L31" s="261" t="s">
        <v>2065</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0.01</v>
      </c>
      <c r="N41" s="295">
        <f>N77*M41</f>
        <v>8.9414992857142845</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8.9414992857142845</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1212</v>
      </c>
      <c r="B48" s="43" t="str">
        <f>VLOOKUP(A48,MATERIALES!A5:D373,3,FALSE)</f>
        <v>Captafaro, Incluye Tornillos</v>
      </c>
      <c r="C48" s="236"/>
      <c r="D48" s="236"/>
      <c r="E48" s="236"/>
      <c r="F48" s="236"/>
      <c r="G48" s="236"/>
      <c r="H48" s="236"/>
      <c r="I48" s="223"/>
      <c r="J48" s="200" t="str">
        <f>VLOOKUP(A48,MATERIALES!A4:D640,2,FALSE)</f>
        <v>u</v>
      </c>
      <c r="K48" s="237">
        <v>1</v>
      </c>
      <c r="L48" s="222"/>
      <c r="M48" s="352">
        <f>VLOOKUP(A48,MATERIALES!A5:D396,4,FALSE)</f>
        <v>11689.653630409146</v>
      </c>
      <c r="N48" s="227">
        <f>K48*M48</f>
        <v>11689.653630409146</v>
      </c>
    </row>
    <row r="49" spans="1:14">
      <c r="A49" s="108"/>
      <c r="B49" s="43"/>
      <c r="C49" s="371"/>
      <c r="D49" s="371"/>
      <c r="E49" s="371"/>
      <c r="F49" s="371"/>
      <c r="G49" s="371"/>
      <c r="H49" s="371"/>
      <c r="I49" s="371"/>
      <c r="J49" s="266"/>
      <c r="K49" s="347"/>
      <c r="L49" s="367"/>
      <c r="M49" s="352"/>
      <c r="N49" s="227"/>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419"/>
      <c r="C54" s="47"/>
      <c r="D54" s="47"/>
      <c r="E54" s="47"/>
      <c r="F54" s="47"/>
      <c r="G54" s="47"/>
      <c r="H54" s="47"/>
      <c r="I54" s="47"/>
      <c r="J54" s="243"/>
      <c r="K54" s="151"/>
      <c r="L54" s="420"/>
      <c r="M54" s="421"/>
      <c r="N54" s="422"/>
    </row>
    <row r="55" spans="1:14" ht="15.75" thickBot="1">
      <c r="B55" s="759" t="s">
        <v>2072</v>
      </c>
      <c r="C55" s="760"/>
      <c r="D55" s="760"/>
      <c r="E55" s="760"/>
      <c r="F55" s="760"/>
      <c r="G55" s="760"/>
      <c r="H55" s="760"/>
      <c r="I55" s="760"/>
      <c r="J55" s="760"/>
      <c r="K55" s="760"/>
      <c r="L55" s="760"/>
      <c r="M55" s="761"/>
      <c r="N55" s="344">
        <f>SUM(N48:N54)</f>
        <v>11689.653630409146</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49"/>
      <c r="C65" s="47"/>
      <c r="D65" s="47"/>
      <c r="E65" s="47"/>
      <c r="F65" s="47"/>
      <c r="G65" s="47"/>
      <c r="H65" s="425"/>
      <c r="I65" s="151"/>
      <c r="J65" s="151"/>
      <c r="K65" s="151"/>
      <c r="L65" s="921"/>
      <c r="M65" s="922"/>
      <c r="N65" s="426"/>
    </row>
    <row r="66" spans="1:15" ht="15.75" thickBot="1">
      <c r="B66" s="759" t="s">
        <v>2072</v>
      </c>
      <c r="C66" s="760"/>
      <c r="D66" s="760"/>
      <c r="E66" s="760"/>
      <c r="F66" s="760"/>
      <c r="G66" s="760"/>
      <c r="H66" s="760"/>
      <c r="I66" s="760"/>
      <c r="J66" s="760"/>
      <c r="K66" s="760"/>
      <c r="L66" s="760"/>
      <c r="M66" s="761"/>
      <c r="N66" s="34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769</v>
      </c>
      <c r="B71" s="49" t="str">
        <f>VLOOKUP(A71,'MANO DE OBRA'!A8:D68,3,FALSE)</f>
        <v xml:space="preserve">Obrero </v>
      </c>
      <c r="C71" s="47"/>
      <c r="D71" s="47"/>
      <c r="E71" s="47"/>
      <c r="F71" s="47"/>
      <c r="G71" s="47"/>
      <c r="H71" s="47"/>
      <c r="I71" s="247">
        <f>K71/J71*100</f>
        <v>33832.699999999997</v>
      </c>
      <c r="J71" s="248">
        <v>185</v>
      </c>
      <c r="K71" s="249">
        <f>VLOOKUP(A71,'MANO DE OBRA'!A8:D99,4,FALSE)</f>
        <v>62590.494999999995</v>
      </c>
      <c r="L71" s="50"/>
      <c r="M71" s="380">
        <v>70</v>
      </c>
      <c r="N71" s="345">
        <f>K71/M71</f>
        <v>894.14992857142852</v>
      </c>
      <c r="O71" s="106"/>
    </row>
    <row r="72" spans="1:15">
      <c r="A72" s="141"/>
      <c r="B72" s="49"/>
      <c r="C72" s="47"/>
      <c r="D72" s="47"/>
      <c r="E72" s="47"/>
      <c r="F72" s="47"/>
      <c r="G72" s="47"/>
      <c r="H72" s="47"/>
      <c r="I72" s="247"/>
      <c r="J72" s="248"/>
      <c r="K72" s="249"/>
      <c r="L72" s="50"/>
      <c r="M72" s="380"/>
      <c r="N72" s="345"/>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917"/>
      <c r="C76" s="918"/>
      <c r="D76" s="918"/>
      <c r="E76" s="918"/>
      <c r="F76" s="918"/>
      <c r="G76" s="918"/>
      <c r="H76" s="918"/>
      <c r="I76" s="151"/>
      <c r="J76" s="151"/>
      <c r="K76" s="151"/>
      <c r="L76" s="919"/>
      <c r="M76" s="920"/>
      <c r="N76" s="426"/>
    </row>
    <row r="77" spans="1:15" ht="15.75" thickBot="1">
      <c r="B77" s="759" t="s">
        <v>2072</v>
      </c>
      <c r="C77" s="760"/>
      <c r="D77" s="760"/>
      <c r="E77" s="760"/>
      <c r="F77" s="760"/>
      <c r="G77" s="760"/>
      <c r="H77" s="760"/>
      <c r="I77" s="760"/>
      <c r="J77" s="760"/>
      <c r="K77" s="760"/>
      <c r="L77" s="760"/>
      <c r="M77" s="761"/>
      <c r="N77" s="256">
        <f>SUM(N71:N76)</f>
        <v>894.14992857142852</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12592.74505826629</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2518.5490116532583</v>
      </c>
      <c r="M84" s="794"/>
      <c r="N84" s="51"/>
    </row>
    <row r="85" spans="1:14">
      <c r="B85" s="89" t="s">
        <v>2090</v>
      </c>
      <c r="C85" s="90"/>
      <c r="D85" s="90"/>
      <c r="E85" s="90"/>
      <c r="F85" s="90"/>
      <c r="G85" s="90"/>
      <c r="H85" s="90"/>
      <c r="I85" s="87"/>
      <c r="J85" s="88"/>
      <c r="K85" s="259">
        <v>0.05</v>
      </c>
      <c r="L85" s="793">
        <f>N79*K85</f>
        <v>629.63725291331457</v>
      </c>
      <c r="M85" s="794"/>
      <c r="N85" s="51"/>
    </row>
    <row r="86" spans="1:14" ht="15.75" thickBot="1">
      <c r="B86" s="91" t="s">
        <v>2091</v>
      </c>
      <c r="C86" s="92"/>
      <c r="D86" s="92"/>
      <c r="E86" s="92"/>
      <c r="F86" s="92"/>
      <c r="G86" s="92"/>
      <c r="H86" s="92"/>
      <c r="I86" s="93"/>
      <c r="J86" s="94"/>
      <c r="K86" s="260">
        <v>0.05</v>
      </c>
      <c r="L86" s="795">
        <f>N79*K86</f>
        <v>629.63725291331457</v>
      </c>
      <c r="M86" s="796"/>
      <c r="N86" s="51"/>
    </row>
    <row r="87" spans="1:14" ht="15.75" thickBot="1">
      <c r="B87" s="759" t="s">
        <v>2072</v>
      </c>
      <c r="C87" s="760"/>
      <c r="D87" s="760"/>
      <c r="E87" s="760"/>
      <c r="F87" s="760"/>
      <c r="G87" s="760"/>
      <c r="H87" s="760"/>
      <c r="I87" s="760"/>
      <c r="J87" s="760"/>
      <c r="K87" s="760"/>
      <c r="L87" s="760"/>
      <c r="M87" s="761"/>
      <c r="N87" s="52">
        <f>L84+L85+L86</f>
        <v>3777.8235174798874</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16370.568575746176</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848"/>
      <c r="C1" s="860"/>
      <c r="D1" s="861"/>
      <c r="E1" s="861"/>
      <c r="F1" s="861"/>
      <c r="G1" s="861"/>
      <c r="H1" s="861"/>
      <c r="I1" s="861"/>
      <c r="J1" s="862"/>
      <c r="K1" s="863" t="s">
        <v>2036</v>
      </c>
      <c r="L1" s="865" t="s">
        <v>2037</v>
      </c>
      <c r="M1" s="866"/>
      <c r="N1" s="867"/>
    </row>
    <row r="2" spans="2:14" ht="24.75" customHeight="1">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thickBot="1">
      <c r="A31" t="s">
        <v>21</v>
      </c>
      <c r="B31" s="80" t="s">
        <v>601</v>
      </c>
      <c r="C31" s="81" t="s">
        <v>2318</v>
      </c>
      <c r="D31" s="82"/>
      <c r="E31" s="82"/>
      <c r="F31" s="82"/>
      <c r="G31" s="82"/>
      <c r="H31" s="82"/>
      <c r="I31" s="82"/>
      <c r="J31" s="82"/>
      <c r="K31" s="394"/>
      <c r="L31" s="261" t="s">
        <v>2065</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811</v>
      </c>
      <c r="B36" s="772" t="str">
        <f>VLOOKUP(A36,EQUIPOS!A6:D154,3,FALSE)</f>
        <v>Camioneta D-300</v>
      </c>
      <c r="C36" s="773"/>
      <c r="D36" s="773"/>
      <c r="E36" s="773"/>
      <c r="F36" s="773"/>
      <c r="G36" s="773"/>
      <c r="H36" s="774"/>
      <c r="I36" s="222"/>
      <c r="J36" s="223"/>
      <c r="K36" s="224">
        <f>VLOOKUP(A36,EQUIPOS!A6:D163,4,FALSE)</f>
        <v>52695.176264898379</v>
      </c>
      <c r="L36" s="225"/>
      <c r="M36" s="291">
        <v>160</v>
      </c>
      <c r="N36" s="227">
        <f>K36/M36</f>
        <v>329.34485165561489</v>
      </c>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0.01</v>
      </c>
      <c r="N41" s="295">
        <f>N77*M41</f>
        <v>21.159592326800993</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350.50444398241586</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1304</v>
      </c>
      <c r="B48" s="43" t="str">
        <f>VLOOKUP(A48,MATERIALES!A5:D373,3,FALSE)</f>
        <v>Delineador de corona en forma de A de lámina galvanizada calibre 16 de (1.55*25) cm</v>
      </c>
      <c r="C48" s="236"/>
      <c r="D48" s="236"/>
      <c r="E48" s="236"/>
      <c r="F48" s="236"/>
      <c r="G48" s="236"/>
      <c r="H48" s="236"/>
      <c r="I48" s="236"/>
      <c r="J48" s="266" t="str">
        <f>VLOOKUP(A48,MATERIALES!A4:D640,2,FALSE)</f>
        <v>u</v>
      </c>
      <c r="K48" s="237">
        <v>1</v>
      </c>
      <c r="L48" s="222"/>
      <c r="M48" s="352">
        <f>VLOOKUP(A48,MATERIALES!A5:D396,4,FALSE)</f>
        <v>33195.254881157583</v>
      </c>
      <c r="N48" s="227">
        <f>K48*M48</f>
        <v>33195.254881157583</v>
      </c>
    </row>
    <row r="49" spans="1:14">
      <c r="A49" s="108" t="s">
        <v>1278</v>
      </c>
      <c r="B49" s="43" t="str">
        <f>VLOOKUP(A49,MATERIALES!A6:D373,3,FALSE)</f>
        <v>Concreto Resistencia  14 (Mpa)</v>
      </c>
      <c r="C49" s="371"/>
      <c r="D49" s="371"/>
      <c r="E49" s="371"/>
      <c r="F49" s="371"/>
      <c r="G49" s="371"/>
      <c r="H49" s="371"/>
      <c r="I49" s="371"/>
      <c r="J49" s="267" t="str">
        <f>VLOOKUP(A49,MATERIALES!A5:D641,2,FALSE)</f>
        <v>m3</v>
      </c>
      <c r="K49" s="347">
        <v>0.03</v>
      </c>
      <c r="L49" s="367"/>
      <c r="M49" s="352">
        <f>VLOOKUP(A49,MATERIALES!A6:D397,4,FALSE)</f>
        <v>420413.95266271051</v>
      </c>
      <c r="N49" s="227">
        <f>K49*M49</f>
        <v>12612.418579881314</v>
      </c>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419"/>
      <c r="C54" s="47"/>
      <c r="D54" s="47"/>
      <c r="E54" s="47"/>
      <c r="F54" s="47"/>
      <c r="G54" s="47"/>
      <c r="H54" s="47"/>
      <c r="I54" s="47"/>
      <c r="J54" s="243"/>
      <c r="K54" s="151"/>
      <c r="L54" s="420"/>
      <c r="M54" s="421"/>
      <c r="N54" s="422"/>
    </row>
    <row r="55" spans="1:14" ht="15.75" thickBot="1">
      <c r="B55" s="759" t="s">
        <v>2072</v>
      </c>
      <c r="C55" s="760"/>
      <c r="D55" s="760"/>
      <c r="E55" s="760"/>
      <c r="F55" s="760"/>
      <c r="G55" s="760"/>
      <c r="H55" s="760"/>
      <c r="I55" s="760"/>
      <c r="J55" s="760"/>
      <c r="K55" s="760"/>
      <c r="L55" s="760"/>
      <c r="M55" s="761"/>
      <c r="N55" s="344">
        <f>SUM(N48:N54)</f>
        <v>45807.673461038896</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49"/>
      <c r="C65" s="47"/>
      <c r="D65" s="47"/>
      <c r="E65" s="47"/>
      <c r="F65" s="47"/>
      <c r="G65" s="47"/>
      <c r="H65" s="425"/>
      <c r="I65" s="151"/>
      <c r="J65" s="151"/>
      <c r="K65" s="151"/>
      <c r="L65" s="921"/>
      <c r="M65" s="922"/>
      <c r="N65" s="426"/>
    </row>
    <row r="66" spans="1:15" ht="15.75" thickBot="1">
      <c r="B66" s="759" t="s">
        <v>2072</v>
      </c>
      <c r="C66" s="760"/>
      <c r="D66" s="760"/>
      <c r="E66" s="760"/>
      <c r="F66" s="760"/>
      <c r="G66" s="760"/>
      <c r="H66" s="760"/>
      <c r="I66" s="760"/>
      <c r="J66" s="760"/>
      <c r="K66" s="760"/>
      <c r="L66" s="760"/>
      <c r="M66" s="761"/>
      <c r="N66" s="34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728</v>
      </c>
      <c r="B71" s="49" t="str">
        <f>VLOOKUP(A71,'MANO DE OBRA'!A8:D68,3,FALSE)</f>
        <v>Oficial</v>
      </c>
      <c r="C71" s="47"/>
      <c r="D71" s="47"/>
      <c r="E71" s="47"/>
      <c r="F71" s="47"/>
      <c r="G71" s="47"/>
      <c r="H71" s="47"/>
      <c r="I71" s="247">
        <f>K71/J71*100</f>
        <v>57668.23979157189</v>
      </c>
      <c r="J71" s="248">
        <v>185</v>
      </c>
      <c r="K71" s="249">
        <f>VLOOKUP(A71,'MANO DE OBRA'!A8:D99,4,FALSE)</f>
        <v>106686.24361440798</v>
      </c>
      <c r="L71" s="50"/>
      <c r="M71" s="380">
        <v>80</v>
      </c>
      <c r="N71" s="345">
        <f>K71/M71</f>
        <v>1333.5780451800997</v>
      </c>
      <c r="O71" s="106"/>
    </row>
    <row r="72" spans="1:15">
      <c r="A72" s="141" t="s">
        <v>769</v>
      </c>
      <c r="B72" s="49" t="str">
        <f>VLOOKUP(A72,'MANO DE OBRA'!A8:D69,3,FALSE)</f>
        <v xml:space="preserve">Obrero </v>
      </c>
      <c r="C72" s="47"/>
      <c r="D72" s="47"/>
      <c r="E72" s="47"/>
      <c r="F72" s="47"/>
      <c r="G72" s="47"/>
      <c r="H72" s="47"/>
      <c r="I72" s="247">
        <f>K72/J72*100</f>
        <v>33832.699999999997</v>
      </c>
      <c r="J72" s="248">
        <v>185</v>
      </c>
      <c r="K72" s="249">
        <f>VLOOKUP(A72,'MANO DE OBRA'!A8:D100,4,FALSE)</f>
        <v>62590.494999999995</v>
      </c>
      <c r="L72" s="50"/>
      <c r="M72" s="380">
        <v>80</v>
      </c>
      <c r="N72" s="345">
        <f>K72/M72</f>
        <v>782.3811874999999</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917"/>
      <c r="C76" s="918"/>
      <c r="D76" s="918"/>
      <c r="E76" s="918"/>
      <c r="F76" s="918"/>
      <c r="G76" s="918"/>
      <c r="H76" s="918"/>
      <c r="I76" s="151"/>
      <c r="J76" s="151"/>
      <c r="K76" s="151"/>
      <c r="L76" s="919"/>
      <c r="M76" s="920"/>
      <c r="N76" s="426"/>
    </row>
    <row r="77" spans="1:15" ht="15.75" thickBot="1">
      <c r="B77" s="759" t="s">
        <v>2072</v>
      </c>
      <c r="C77" s="760"/>
      <c r="D77" s="760"/>
      <c r="E77" s="760"/>
      <c r="F77" s="760"/>
      <c r="G77" s="760"/>
      <c r="H77" s="760"/>
      <c r="I77" s="760"/>
      <c r="J77" s="760"/>
      <c r="K77" s="760"/>
      <c r="L77" s="760"/>
      <c r="M77" s="761"/>
      <c r="N77" s="256">
        <f>SUM(N71:N76)</f>
        <v>2115.9592326800994</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48274.137137701407</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9654.8274275402819</v>
      </c>
      <c r="M84" s="794"/>
      <c r="N84" s="51"/>
    </row>
    <row r="85" spans="1:14">
      <c r="B85" s="89" t="s">
        <v>2090</v>
      </c>
      <c r="C85" s="90"/>
      <c r="D85" s="90"/>
      <c r="E85" s="90"/>
      <c r="F85" s="90"/>
      <c r="G85" s="90"/>
      <c r="H85" s="90"/>
      <c r="I85" s="87"/>
      <c r="J85" s="88"/>
      <c r="K85" s="259">
        <v>0.05</v>
      </c>
      <c r="L85" s="793">
        <f>N79*K85</f>
        <v>2413.7068568850705</v>
      </c>
      <c r="M85" s="794"/>
      <c r="N85" s="51"/>
    </row>
    <row r="86" spans="1:14" ht="15.75" thickBot="1">
      <c r="B86" s="91" t="s">
        <v>2091</v>
      </c>
      <c r="C86" s="92"/>
      <c r="D86" s="92"/>
      <c r="E86" s="92"/>
      <c r="F86" s="92"/>
      <c r="G86" s="92"/>
      <c r="H86" s="92"/>
      <c r="I86" s="93"/>
      <c r="J86" s="94"/>
      <c r="K86" s="260">
        <v>0.05</v>
      </c>
      <c r="L86" s="795">
        <f>N79*K86</f>
        <v>2413.7068568850705</v>
      </c>
      <c r="M86" s="796"/>
      <c r="N86" s="51"/>
    </row>
    <row r="87" spans="1:14" ht="15.75" thickBot="1">
      <c r="B87" s="759" t="s">
        <v>2072</v>
      </c>
      <c r="C87" s="760"/>
      <c r="D87" s="760"/>
      <c r="E87" s="760"/>
      <c r="F87" s="760"/>
      <c r="G87" s="760"/>
      <c r="H87" s="760"/>
      <c r="I87" s="760"/>
      <c r="J87" s="760"/>
      <c r="K87" s="760"/>
      <c r="L87" s="760"/>
      <c r="M87" s="761"/>
      <c r="N87" s="52">
        <f>L84+L85+L86</f>
        <v>14482.241141310422</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62756.378279011828</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ColWidth="11.42578125"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75"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thickBot="1">
      <c r="A31" t="s">
        <v>21</v>
      </c>
      <c r="B31" s="80" t="s">
        <v>603</v>
      </c>
      <c r="C31" s="81" t="s">
        <v>2319</v>
      </c>
      <c r="D31" s="82"/>
      <c r="E31" s="82"/>
      <c r="F31" s="82"/>
      <c r="G31" s="82"/>
      <c r="H31" s="82"/>
      <c r="I31" s="82"/>
      <c r="J31" s="82"/>
      <c r="K31" s="394"/>
      <c r="L31" s="261" t="s">
        <v>32</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0.1</v>
      </c>
      <c r="N41" s="295">
        <f>N77*M41</f>
        <v>83.453993333333329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83.453993333333329</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1432</v>
      </c>
      <c r="B48" s="43" t="str">
        <f>VLOOKUP(A48,MATERIALES!A5:D373,3,FALSE)</f>
        <v>Grapas</v>
      </c>
      <c r="C48" s="236"/>
      <c r="D48" s="236"/>
      <c r="E48" s="236"/>
      <c r="F48" s="236"/>
      <c r="G48" s="236"/>
      <c r="H48" s="236"/>
      <c r="I48" s="236"/>
      <c r="J48" s="266" t="str">
        <f>VLOOKUP(A48,MATERIALES!A4:D640,2,FALSE)</f>
        <v>kg</v>
      </c>
      <c r="K48" s="237">
        <v>0.04</v>
      </c>
      <c r="L48" s="222"/>
      <c r="M48" s="352">
        <f>VLOOKUP(A48,MATERIALES!A5:D396,4,FALSE)</f>
        <v>7608.3103114139076</v>
      </c>
      <c r="N48" s="227">
        <f>K48*M48</f>
        <v>304.33241245655631</v>
      </c>
    </row>
    <row r="49" spans="1:14">
      <c r="A49" s="108" t="s">
        <v>1636</v>
      </c>
      <c r="B49" s="43" t="str">
        <f>VLOOKUP(A49,MATERIALES!A6:D373,3,FALSE)</f>
        <v xml:space="preserve">Poste de madera para cercas </v>
      </c>
      <c r="C49" s="371"/>
      <c r="D49" s="371"/>
      <c r="E49" s="371"/>
      <c r="F49" s="371"/>
      <c r="G49" s="371"/>
      <c r="H49" s="371"/>
      <c r="I49" s="371"/>
      <c r="J49" s="267" t="str">
        <f>VLOOKUP(A49,MATERIALES!A5:D641,2,FALSE)</f>
        <v>u</v>
      </c>
      <c r="K49" s="347">
        <v>0.4</v>
      </c>
      <c r="L49" s="367"/>
      <c r="M49" s="352">
        <f>VLOOKUP(A49,MATERIALES!A6:D397,4,FALSE)</f>
        <v>12232.368425026574</v>
      </c>
      <c r="N49" s="227">
        <f>K49*M49</f>
        <v>4892.94737001063</v>
      </c>
    </row>
    <row r="50" spans="1:14">
      <c r="A50" s="108" t="s">
        <v>1133</v>
      </c>
      <c r="B50" s="43" t="str">
        <f>VLOOKUP(A50,MATERIALES!A6:D373,3,FALSE)</f>
        <v>Alambre de púa calibre 12 (350 m)</v>
      </c>
      <c r="C50" s="371"/>
      <c r="D50" s="371"/>
      <c r="E50" s="371"/>
      <c r="F50" s="371"/>
      <c r="G50" s="371"/>
      <c r="H50" s="371"/>
      <c r="I50" s="371"/>
      <c r="J50" s="267" t="str">
        <f>VLOOKUP(A50,MATERIALES!A6:D642,2,FALSE)</f>
        <v>m</v>
      </c>
      <c r="K50" s="347">
        <v>3</v>
      </c>
      <c r="L50" s="367"/>
      <c r="M50" s="352">
        <f>VLOOKUP(A50,MATERIALES!A6:D398,4,FALSE)</f>
        <v>580.20893572039222</v>
      </c>
      <c r="N50" s="227">
        <f>K50*M50</f>
        <v>1740.6268071611767</v>
      </c>
    </row>
    <row r="51" spans="1:14">
      <c r="A51" s="108"/>
      <c r="B51" s="43"/>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419"/>
      <c r="C54" s="47"/>
      <c r="D54" s="47"/>
      <c r="E54" s="47"/>
      <c r="F54" s="47"/>
      <c r="G54" s="47"/>
      <c r="H54" s="47"/>
      <c r="I54" s="47"/>
      <c r="J54" s="243"/>
      <c r="K54" s="151"/>
      <c r="L54" s="420"/>
      <c r="M54" s="421"/>
      <c r="N54" s="422"/>
    </row>
    <row r="55" spans="1:14" ht="15.75" thickBot="1">
      <c r="B55" s="759" t="s">
        <v>2072</v>
      </c>
      <c r="C55" s="760"/>
      <c r="D55" s="760"/>
      <c r="E55" s="760"/>
      <c r="F55" s="760"/>
      <c r="G55" s="760"/>
      <c r="H55" s="760"/>
      <c r="I55" s="760"/>
      <c r="J55" s="760"/>
      <c r="K55" s="760"/>
      <c r="L55" s="760"/>
      <c r="M55" s="761"/>
      <c r="N55" s="344">
        <f>SUM(N48:N54)</f>
        <v>6937.9065896283628</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49"/>
      <c r="C65" s="47"/>
      <c r="D65" s="47"/>
      <c r="E65" s="47"/>
      <c r="F65" s="47"/>
      <c r="G65" s="47"/>
      <c r="H65" s="425"/>
      <c r="I65" s="151"/>
      <c r="J65" s="151"/>
      <c r="K65" s="151"/>
      <c r="L65" s="921"/>
      <c r="M65" s="922"/>
      <c r="N65" s="426"/>
    </row>
    <row r="66" spans="1:15" ht="15.75" thickBot="1">
      <c r="B66" s="759" t="s">
        <v>2072</v>
      </c>
      <c r="C66" s="760"/>
      <c r="D66" s="760"/>
      <c r="E66" s="760"/>
      <c r="F66" s="760"/>
      <c r="G66" s="760"/>
      <c r="H66" s="760"/>
      <c r="I66" s="760"/>
      <c r="J66" s="760"/>
      <c r="K66" s="760"/>
      <c r="L66" s="760"/>
      <c r="M66" s="761"/>
      <c r="N66" s="34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706</v>
      </c>
      <c r="B71" s="49" t="str">
        <f>VLOOKUP(A71,'MANO DE OBRA'!A8:D68,3,FALSE)</f>
        <v>Obrero (2)</v>
      </c>
      <c r="C71" s="47"/>
      <c r="D71" s="47"/>
      <c r="E71" s="47"/>
      <c r="F71" s="47"/>
      <c r="G71" s="47"/>
      <c r="H71" s="47"/>
      <c r="I71" s="247">
        <f>K71/J71*100</f>
        <v>67665.399999999994</v>
      </c>
      <c r="J71" s="248">
        <v>185</v>
      </c>
      <c r="K71" s="249">
        <f>VLOOKUP(A71,'MANO DE OBRA'!A8:D99,4,FALSE)</f>
        <v>125180.98999999999</v>
      </c>
      <c r="L71" s="50"/>
      <c r="M71" s="380">
        <v>150</v>
      </c>
      <c r="N71" s="345">
        <f>K71/M71</f>
        <v>834.53993333333324</v>
      </c>
      <c r="O71" s="106"/>
    </row>
    <row r="72" spans="1:15">
      <c r="A72" s="141"/>
      <c r="B72" s="49"/>
      <c r="C72" s="47"/>
      <c r="D72" s="47"/>
      <c r="E72" s="47"/>
      <c r="F72" s="47"/>
      <c r="G72" s="47"/>
      <c r="H72" s="47"/>
      <c r="I72" s="247"/>
      <c r="J72" s="248"/>
      <c r="K72" s="249"/>
      <c r="L72" s="50"/>
      <c r="M72" s="380"/>
      <c r="N72" s="345"/>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917"/>
      <c r="C76" s="918"/>
      <c r="D76" s="918"/>
      <c r="E76" s="918"/>
      <c r="F76" s="918"/>
      <c r="G76" s="918"/>
      <c r="H76" s="918"/>
      <c r="I76" s="151"/>
      <c r="J76" s="151"/>
      <c r="K76" s="151"/>
      <c r="L76" s="919"/>
      <c r="M76" s="920"/>
      <c r="N76" s="426"/>
    </row>
    <row r="77" spans="1:15" ht="15.75" thickBot="1">
      <c r="B77" s="759" t="s">
        <v>2072</v>
      </c>
      <c r="C77" s="760"/>
      <c r="D77" s="760"/>
      <c r="E77" s="760"/>
      <c r="F77" s="760"/>
      <c r="G77" s="760"/>
      <c r="H77" s="760"/>
      <c r="I77" s="760"/>
      <c r="J77" s="760"/>
      <c r="K77" s="760"/>
      <c r="L77" s="760"/>
      <c r="M77" s="761"/>
      <c r="N77" s="256">
        <f>SUM(N71:N76)</f>
        <v>834.53993333333324</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7855.9005162950298</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1571.180103259006</v>
      </c>
      <c r="M84" s="794"/>
      <c r="N84" s="51"/>
    </row>
    <row r="85" spans="1:14">
      <c r="B85" s="89" t="s">
        <v>2090</v>
      </c>
      <c r="C85" s="90"/>
      <c r="D85" s="90"/>
      <c r="E85" s="90"/>
      <c r="F85" s="90"/>
      <c r="G85" s="90"/>
      <c r="H85" s="90"/>
      <c r="I85" s="87"/>
      <c r="J85" s="88"/>
      <c r="K85" s="259">
        <v>0.05</v>
      </c>
      <c r="L85" s="793">
        <f>N79*K85</f>
        <v>392.79502581475151</v>
      </c>
      <c r="M85" s="794"/>
      <c r="N85" s="51"/>
    </row>
    <row r="86" spans="1:14" ht="15.75" thickBot="1">
      <c r="B86" s="91" t="s">
        <v>2091</v>
      </c>
      <c r="C86" s="92"/>
      <c r="D86" s="92"/>
      <c r="E86" s="92"/>
      <c r="F86" s="92"/>
      <c r="G86" s="92"/>
      <c r="H86" s="92"/>
      <c r="I86" s="93"/>
      <c r="J86" s="94"/>
      <c r="K86" s="260">
        <v>0.05</v>
      </c>
      <c r="L86" s="795">
        <f>N79*K86</f>
        <v>392.79502581475151</v>
      </c>
      <c r="M86" s="796"/>
      <c r="N86" s="51"/>
    </row>
    <row r="87" spans="1:14" ht="15.75" thickBot="1">
      <c r="B87" s="759" t="s">
        <v>2072</v>
      </c>
      <c r="C87" s="760"/>
      <c r="D87" s="760"/>
      <c r="E87" s="760"/>
      <c r="F87" s="760"/>
      <c r="G87" s="760"/>
      <c r="H87" s="760"/>
      <c r="I87" s="760"/>
      <c r="J87" s="760"/>
      <c r="K87" s="760"/>
      <c r="L87" s="760"/>
      <c r="M87" s="761"/>
      <c r="N87" s="52">
        <f>L84+L85+L86</f>
        <v>2356.7701548885093</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10212.67067118354</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29.25"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ColWidth="11.42578125"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thickBot="1">
      <c r="A31" t="s">
        <v>21</v>
      </c>
      <c r="B31" s="80" t="s">
        <v>605</v>
      </c>
      <c r="C31" s="81" t="s">
        <v>2320</v>
      </c>
      <c r="D31" s="82"/>
      <c r="E31" s="82"/>
      <c r="F31" s="82"/>
      <c r="G31" s="82"/>
      <c r="H31" s="82"/>
      <c r="I31" s="82"/>
      <c r="J31" s="82"/>
      <c r="K31" s="394"/>
      <c r="L31" s="261" t="s">
        <v>32</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0.1</v>
      </c>
      <c r="N41" s="295">
        <f>N77*M41</f>
        <v>83.453993333333329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83.453993333333329</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1644</v>
      </c>
      <c r="B48" s="43" t="str">
        <f>VLOOKUP(A48,MATERIALES!A5:D373,3,FALSE)</f>
        <v>Postes de concreto para cercas</v>
      </c>
      <c r="C48" s="236"/>
      <c r="D48" s="236"/>
      <c r="E48" s="236"/>
      <c r="F48" s="236"/>
      <c r="G48" s="236"/>
      <c r="H48" s="236"/>
      <c r="I48" s="236"/>
      <c r="J48" s="266" t="str">
        <f>VLOOKUP(A48,MATERIALES!A4:D640,2,FALSE)</f>
        <v>u</v>
      </c>
      <c r="K48" s="237">
        <v>0.4</v>
      </c>
      <c r="L48" s="222"/>
      <c r="M48" s="352">
        <f>VLOOKUP(A48,MATERIALES!A5:D396,4,FALSE)</f>
        <v>41575.847261549206</v>
      </c>
      <c r="N48" s="227">
        <f>K48*M48</f>
        <v>16630.338904619683</v>
      </c>
    </row>
    <row r="49" spans="1:14">
      <c r="A49" s="108" t="s">
        <v>1133</v>
      </c>
      <c r="B49" s="43" t="str">
        <f>VLOOKUP(A49,MATERIALES!A6:D373,3,FALSE)</f>
        <v>Alambre de púa calibre 12 (350 m)</v>
      </c>
      <c r="C49" s="371"/>
      <c r="D49" s="371"/>
      <c r="E49" s="371"/>
      <c r="F49" s="371"/>
      <c r="G49" s="371"/>
      <c r="H49" s="371"/>
      <c r="I49" s="371"/>
      <c r="J49" s="267" t="str">
        <f>VLOOKUP(A49,MATERIALES!A5:D641,2,FALSE)</f>
        <v>m</v>
      </c>
      <c r="K49" s="347">
        <v>3</v>
      </c>
      <c r="L49" s="367"/>
      <c r="M49" s="352">
        <f>VLOOKUP(A49,MATERIALES!A6:D397,4,FALSE)</f>
        <v>580.20893572039222</v>
      </c>
      <c r="N49" s="227">
        <f>K49*M49</f>
        <v>1740.6268071611767</v>
      </c>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419"/>
      <c r="C54" s="47"/>
      <c r="D54" s="47"/>
      <c r="E54" s="47"/>
      <c r="F54" s="47"/>
      <c r="G54" s="47"/>
      <c r="H54" s="47"/>
      <c r="I54" s="47"/>
      <c r="J54" s="243"/>
      <c r="K54" s="151"/>
      <c r="L54" s="420"/>
      <c r="M54" s="421"/>
      <c r="N54" s="422"/>
    </row>
    <row r="55" spans="1:14" ht="15.75" thickBot="1">
      <c r="B55" s="759" t="s">
        <v>2072</v>
      </c>
      <c r="C55" s="760"/>
      <c r="D55" s="760"/>
      <c r="E55" s="760"/>
      <c r="F55" s="760"/>
      <c r="G55" s="760"/>
      <c r="H55" s="760"/>
      <c r="I55" s="760"/>
      <c r="J55" s="760"/>
      <c r="K55" s="760"/>
      <c r="L55" s="760"/>
      <c r="M55" s="761"/>
      <c r="N55" s="344">
        <f>SUM(N48:N54)</f>
        <v>18370.96571178086</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49"/>
      <c r="C65" s="47"/>
      <c r="D65" s="47"/>
      <c r="E65" s="47"/>
      <c r="F65" s="47"/>
      <c r="G65" s="47"/>
      <c r="H65" s="425"/>
      <c r="I65" s="151"/>
      <c r="J65" s="151"/>
      <c r="K65" s="151"/>
      <c r="L65" s="921"/>
      <c r="M65" s="922"/>
      <c r="N65" s="426"/>
    </row>
    <row r="66" spans="1:15" ht="15.75" thickBot="1">
      <c r="B66" s="759" t="s">
        <v>2072</v>
      </c>
      <c r="C66" s="760"/>
      <c r="D66" s="760"/>
      <c r="E66" s="760"/>
      <c r="F66" s="760"/>
      <c r="G66" s="760"/>
      <c r="H66" s="760"/>
      <c r="I66" s="760"/>
      <c r="J66" s="760"/>
      <c r="K66" s="760"/>
      <c r="L66" s="760"/>
      <c r="M66" s="761"/>
      <c r="N66" s="34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706</v>
      </c>
      <c r="B71" s="49" t="str">
        <f>VLOOKUP(A71,'MANO DE OBRA'!A8:D68,3,FALSE)</f>
        <v>Obrero (2)</v>
      </c>
      <c r="C71" s="47"/>
      <c r="D71" s="47"/>
      <c r="E71" s="47"/>
      <c r="F71" s="47"/>
      <c r="G71" s="47"/>
      <c r="H71" s="47"/>
      <c r="I71" s="247">
        <f>K71/J71*100</f>
        <v>67665.399999999994</v>
      </c>
      <c r="J71" s="248">
        <v>185</v>
      </c>
      <c r="K71" s="249">
        <f>VLOOKUP(A71,'MANO DE OBRA'!A8:D99,4,FALSE)</f>
        <v>125180.98999999999</v>
      </c>
      <c r="L71" s="50"/>
      <c r="M71" s="380">
        <v>150</v>
      </c>
      <c r="N71" s="345">
        <f>K71/M71</f>
        <v>834.53993333333324</v>
      </c>
      <c r="O71" s="106"/>
    </row>
    <row r="72" spans="1:15">
      <c r="A72" s="141"/>
      <c r="B72" s="49"/>
      <c r="C72" s="47"/>
      <c r="D72" s="47"/>
      <c r="E72" s="47"/>
      <c r="F72" s="47"/>
      <c r="G72" s="47"/>
      <c r="H72" s="47"/>
      <c r="I72" s="247"/>
      <c r="J72" s="248"/>
      <c r="K72" s="249"/>
      <c r="L72" s="50"/>
      <c r="M72" s="380"/>
      <c r="N72" s="345"/>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917"/>
      <c r="C76" s="918"/>
      <c r="D76" s="918"/>
      <c r="E76" s="918"/>
      <c r="F76" s="918"/>
      <c r="G76" s="918"/>
      <c r="H76" s="918"/>
      <c r="I76" s="151"/>
      <c r="J76" s="151"/>
      <c r="K76" s="151"/>
      <c r="L76" s="919"/>
      <c r="M76" s="920"/>
      <c r="N76" s="426"/>
    </row>
    <row r="77" spans="1:15" ht="15.75" thickBot="1">
      <c r="B77" s="759" t="s">
        <v>2072</v>
      </c>
      <c r="C77" s="760"/>
      <c r="D77" s="760"/>
      <c r="E77" s="760"/>
      <c r="F77" s="760"/>
      <c r="G77" s="760"/>
      <c r="H77" s="760"/>
      <c r="I77" s="760"/>
      <c r="J77" s="760"/>
      <c r="K77" s="760"/>
      <c r="L77" s="760"/>
      <c r="M77" s="761"/>
      <c r="N77" s="256">
        <f>SUM(N71:N76)</f>
        <v>834.53993333333324</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19288.959638447526</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3857.7919276895054</v>
      </c>
      <c r="M84" s="794"/>
      <c r="N84" s="51"/>
    </row>
    <row r="85" spans="1:14">
      <c r="B85" s="89" t="s">
        <v>2090</v>
      </c>
      <c r="C85" s="90"/>
      <c r="D85" s="90"/>
      <c r="E85" s="90"/>
      <c r="F85" s="90"/>
      <c r="G85" s="90"/>
      <c r="H85" s="90"/>
      <c r="I85" s="87"/>
      <c r="J85" s="88"/>
      <c r="K85" s="259">
        <v>0.05</v>
      </c>
      <c r="L85" s="793">
        <f>N79*K85</f>
        <v>964.44798192237636</v>
      </c>
      <c r="M85" s="794"/>
      <c r="N85" s="51"/>
    </row>
    <row r="86" spans="1:14" ht="15.75" thickBot="1">
      <c r="B86" s="91" t="s">
        <v>2091</v>
      </c>
      <c r="C86" s="92"/>
      <c r="D86" s="92"/>
      <c r="E86" s="92"/>
      <c r="F86" s="92"/>
      <c r="G86" s="92"/>
      <c r="H86" s="92"/>
      <c r="I86" s="93"/>
      <c r="J86" s="94"/>
      <c r="K86" s="260">
        <v>0.05</v>
      </c>
      <c r="L86" s="795">
        <f>N79*K86</f>
        <v>964.44798192237636</v>
      </c>
      <c r="M86" s="796"/>
      <c r="N86" s="51"/>
    </row>
    <row r="87" spans="1:14" ht="15.75" thickBot="1">
      <c r="B87" s="759" t="s">
        <v>2072</v>
      </c>
      <c r="C87" s="760"/>
      <c r="D87" s="760"/>
      <c r="E87" s="760"/>
      <c r="F87" s="760"/>
      <c r="G87" s="760"/>
      <c r="H87" s="760"/>
      <c r="I87" s="760"/>
      <c r="J87" s="760"/>
      <c r="K87" s="760"/>
      <c r="L87" s="760"/>
      <c r="M87" s="761"/>
      <c r="N87" s="52">
        <f>L84+L85+L86</f>
        <v>5786.6878915342577</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25075.647529981783</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ColWidth="11.42578125"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thickBot="1">
      <c r="A31" t="s">
        <v>21</v>
      </c>
      <c r="B31" s="80" t="s">
        <v>607</v>
      </c>
      <c r="C31" s="81" t="s">
        <v>2321</v>
      </c>
      <c r="D31" s="82"/>
      <c r="E31" s="82"/>
      <c r="F31" s="82"/>
      <c r="G31" s="82"/>
      <c r="H31" s="82"/>
      <c r="I31" s="82"/>
      <c r="J31" s="82"/>
      <c r="K31" s="394"/>
      <c r="L31" s="261" t="s">
        <v>32</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0.1</v>
      </c>
      <c r="N41" s="295">
        <f>N77*M41</f>
        <v>309.15631148587727</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309.15631148587727</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1432</v>
      </c>
      <c r="B48" s="43" t="str">
        <f>VLOOKUP(A48,MATERIALES!A5:D373,3,FALSE)</f>
        <v>Grapas</v>
      </c>
      <c r="C48" s="236"/>
      <c r="D48" s="236"/>
      <c r="E48" s="236"/>
      <c r="F48" s="236"/>
      <c r="G48" s="236"/>
      <c r="H48" s="236"/>
      <c r="I48" s="236"/>
      <c r="J48" s="266" t="str">
        <f>VLOOKUP(A48,MATERIALES!A4:D640,2,FALSE)</f>
        <v>kg</v>
      </c>
      <c r="K48" s="237">
        <v>0.08</v>
      </c>
      <c r="L48" s="222"/>
      <c r="M48" s="352">
        <f>VLOOKUP(A48,MATERIALES!A5:D396,4,FALSE)</f>
        <v>7608.3103114139076</v>
      </c>
      <c r="N48" s="227">
        <f>K48*M48</f>
        <v>608.66482491311262</v>
      </c>
    </row>
    <row r="49" spans="1:14">
      <c r="A49" s="108" t="s">
        <v>1636</v>
      </c>
      <c r="B49" s="43" t="str">
        <f>VLOOKUP(A49,MATERIALES!A6:D373,3,FALSE)</f>
        <v xml:space="preserve">Poste de madera para cercas </v>
      </c>
      <c r="C49" s="371"/>
      <c r="D49" s="371"/>
      <c r="E49" s="371"/>
      <c r="F49" s="371"/>
      <c r="G49" s="371"/>
      <c r="H49" s="371"/>
      <c r="I49" s="371"/>
      <c r="J49" s="267" t="str">
        <f>VLOOKUP(A49,MATERIALES!A5:D641,2,FALSE)</f>
        <v>u</v>
      </c>
      <c r="K49" s="347">
        <v>0.4</v>
      </c>
      <c r="L49" s="367"/>
      <c r="M49" s="352">
        <f>VLOOKUP(A49,MATERIALES!A6:D397,4,FALSE)</f>
        <v>12232.368425026574</v>
      </c>
      <c r="N49" s="227">
        <f>K49*M49</f>
        <v>4892.94737001063</v>
      </c>
    </row>
    <row r="50" spans="1:14">
      <c r="A50" s="108" t="s">
        <v>1133</v>
      </c>
      <c r="B50" s="43" t="str">
        <f>VLOOKUP(A50,MATERIALES!A6:D373,3,FALSE)</f>
        <v>Alambre de púa calibre 12 (350 m)</v>
      </c>
      <c r="C50" s="371"/>
      <c r="D50" s="371"/>
      <c r="E50" s="371"/>
      <c r="F50" s="371"/>
      <c r="G50" s="371"/>
      <c r="H50" s="371"/>
      <c r="I50" s="371"/>
      <c r="J50" s="267" t="str">
        <f>VLOOKUP(A50,MATERIALES!A6:D642,2,FALSE)</f>
        <v>m</v>
      </c>
      <c r="K50" s="347">
        <v>3</v>
      </c>
      <c r="L50" s="367"/>
      <c r="M50" s="352">
        <f>VLOOKUP(A50,MATERIALES!A6:D398,4,FALSE)</f>
        <v>580.20893572039222</v>
      </c>
      <c r="N50" s="227">
        <f>K50*M50</f>
        <v>1740.6268071611767</v>
      </c>
    </row>
    <row r="51" spans="1:14">
      <c r="A51" s="108" t="s">
        <v>1472</v>
      </c>
      <c r="B51" s="43" t="str">
        <f>VLOOKUP(A51,MATERIALES!A6:D373,3,FALSE)</f>
        <v>Malla eslabonada, calibre 10, 6 ojos</v>
      </c>
      <c r="C51" s="371"/>
      <c r="D51" s="371"/>
      <c r="E51" s="371"/>
      <c r="F51" s="371"/>
      <c r="G51" s="371"/>
      <c r="H51" s="371"/>
      <c r="I51" s="371"/>
      <c r="J51" s="267" t="str">
        <f>VLOOKUP(A51,MATERIALES!A6:D643,2,FALSE)</f>
        <v>m2</v>
      </c>
      <c r="K51" s="347">
        <v>1.5</v>
      </c>
      <c r="L51" s="367"/>
      <c r="M51" s="352">
        <f>VLOOKUP(A51,MATERIALES!A6:D399,4,FALSE)</f>
        <v>16216.145113101962</v>
      </c>
      <c r="N51" s="227">
        <f>K51*M51</f>
        <v>24324.217669652942</v>
      </c>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419"/>
      <c r="C54" s="47"/>
      <c r="D54" s="47"/>
      <c r="E54" s="47"/>
      <c r="F54" s="47"/>
      <c r="G54" s="47"/>
      <c r="H54" s="47"/>
      <c r="I54" s="47"/>
      <c r="J54" s="243"/>
      <c r="K54" s="151"/>
      <c r="L54" s="420"/>
      <c r="M54" s="421"/>
      <c r="N54" s="422"/>
    </row>
    <row r="55" spans="1:14" ht="15.75" thickBot="1">
      <c r="B55" s="759" t="s">
        <v>2072</v>
      </c>
      <c r="C55" s="760"/>
      <c r="D55" s="760"/>
      <c r="E55" s="760"/>
      <c r="F55" s="760"/>
      <c r="G55" s="760"/>
      <c r="H55" s="760"/>
      <c r="I55" s="760"/>
      <c r="J55" s="760"/>
      <c r="K55" s="760"/>
      <c r="L55" s="760"/>
      <c r="M55" s="761"/>
      <c r="N55" s="344">
        <f>SUM(N48:N54)</f>
        <v>31566.456671737862</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49"/>
      <c r="C65" s="47"/>
      <c r="D65" s="47"/>
      <c r="E65" s="47"/>
      <c r="F65" s="47"/>
      <c r="G65" s="47"/>
      <c r="H65" s="425"/>
      <c r="I65" s="151"/>
      <c r="J65" s="151"/>
      <c r="K65" s="151"/>
      <c r="L65" s="921"/>
      <c r="M65" s="922"/>
      <c r="N65" s="426"/>
    </row>
    <row r="66" spans="1:15" ht="15.75" thickBot="1">
      <c r="B66" s="759" t="s">
        <v>2072</v>
      </c>
      <c r="C66" s="760"/>
      <c r="D66" s="760"/>
      <c r="E66" s="760"/>
      <c r="F66" s="760"/>
      <c r="G66" s="760"/>
      <c r="H66" s="760"/>
      <c r="I66" s="760"/>
      <c r="J66" s="760"/>
      <c r="K66" s="760"/>
      <c r="L66" s="760"/>
      <c r="M66" s="761"/>
      <c r="N66" s="34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706</v>
      </c>
      <c r="B71" s="49" t="str">
        <f>VLOOKUP(A71,'MANO DE OBRA'!A8:D68,3,FALSE)</f>
        <v>Obrero (2)</v>
      </c>
      <c r="C71" s="47"/>
      <c r="D71" s="47"/>
      <c r="E71" s="47"/>
      <c r="F71" s="47"/>
      <c r="G71" s="47"/>
      <c r="H71" s="47"/>
      <c r="I71" s="247">
        <f>K71/J71*100</f>
        <v>67665.399999999994</v>
      </c>
      <c r="J71" s="248">
        <v>185</v>
      </c>
      <c r="K71" s="249">
        <f>VLOOKUP(A71,'MANO DE OBRA'!A8:D99,4,FALSE)</f>
        <v>125180.98999999999</v>
      </c>
      <c r="L71" s="50"/>
      <c r="M71" s="380">
        <v>75</v>
      </c>
      <c r="N71" s="345">
        <f>K71/M71</f>
        <v>1669.0798666666665</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80">
        <v>75</v>
      </c>
      <c r="N72" s="345">
        <f>K72/M72</f>
        <v>1422.4832481921064</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917"/>
      <c r="C76" s="918"/>
      <c r="D76" s="918"/>
      <c r="E76" s="918"/>
      <c r="F76" s="918"/>
      <c r="G76" s="918"/>
      <c r="H76" s="918"/>
      <c r="I76" s="151"/>
      <c r="J76" s="151"/>
      <c r="K76" s="151"/>
      <c r="L76" s="919"/>
      <c r="M76" s="920"/>
      <c r="N76" s="45"/>
    </row>
    <row r="77" spans="1:15" ht="15.75" thickBot="1">
      <c r="B77" s="759" t="s">
        <v>2072</v>
      </c>
      <c r="C77" s="760"/>
      <c r="D77" s="760"/>
      <c r="E77" s="760"/>
      <c r="F77" s="760"/>
      <c r="G77" s="760"/>
      <c r="H77" s="760"/>
      <c r="I77" s="760"/>
      <c r="J77" s="760"/>
      <c r="K77" s="760"/>
      <c r="L77" s="760"/>
      <c r="M77" s="761"/>
      <c r="N77" s="256">
        <f>SUM(N71:N76)</f>
        <v>3091.5631148587727</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34967.176098082513</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6993.4352196165028</v>
      </c>
      <c r="M84" s="794"/>
      <c r="N84" s="51"/>
    </row>
    <row r="85" spans="1:14">
      <c r="B85" s="89" t="s">
        <v>2090</v>
      </c>
      <c r="C85" s="90"/>
      <c r="D85" s="90"/>
      <c r="E85" s="90"/>
      <c r="F85" s="90"/>
      <c r="G85" s="90"/>
      <c r="H85" s="90"/>
      <c r="I85" s="87"/>
      <c r="J85" s="88"/>
      <c r="K85" s="259">
        <v>0.05</v>
      </c>
      <c r="L85" s="793">
        <f>N79*K85</f>
        <v>1748.3588049041257</v>
      </c>
      <c r="M85" s="794"/>
      <c r="N85" s="51"/>
    </row>
    <row r="86" spans="1:14" ht="15.75" thickBot="1">
      <c r="B86" s="91" t="s">
        <v>2091</v>
      </c>
      <c r="C86" s="92"/>
      <c r="D86" s="92"/>
      <c r="E86" s="92"/>
      <c r="F86" s="92"/>
      <c r="G86" s="92"/>
      <c r="H86" s="92"/>
      <c r="I86" s="93"/>
      <c r="J86" s="94"/>
      <c r="K86" s="260">
        <v>0.05</v>
      </c>
      <c r="L86" s="795">
        <f>N79*K86</f>
        <v>1748.3588049041257</v>
      </c>
      <c r="M86" s="796"/>
      <c r="N86" s="51"/>
    </row>
    <row r="87" spans="1:14" ht="15.75" thickBot="1">
      <c r="B87" s="759" t="s">
        <v>2072</v>
      </c>
      <c r="C87" s="760"/>
      <c r="D87" s="760"/>
      <c r="E87" s="760"/>
      <c r="F87" s="760"/>
      <c r="G87" s="760"/>
      <c r="H87" s="760"/>
      <c r="I87" s="760"/>
      <c r="J87" s="760"/>
      <c r="K87" s="760"/>
      <c r="L87" s="760"/>
      <c r="M87" s="761"/>
      <c r="N87" s="52">
        <f>L84+L85+L86</f>
        <v>10490.152829424755</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45457.328927507268</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ColWidth="11.42578125"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75"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thickBot="1">
      <c r="A31" t="s">
        <v>21</v>
      </c>
      <c r="B31" s="80" t="s">
        <v>609</v>
      </c>
      <c r="C31" s="81" t="s">
        <v>2322</v>
      </c>
      <c r="D31" s="82"/>
      <c r="E31" s="82"/>
      <c r="F31" s="82"/>
      <c r="G31" s="82"/>
      <c r="H31" s="82"/>
      <c r="I31" s="82"/>
      <c r="J31" s="82"/>
      <c r="K31" s="394"/>
      <c r="L31" s="261" t="s">
        <v>32</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0.1</v>
      </c>
      <c r="N41" s="295">
        <f>N77*M41</f>
        <v>309.15631148587727</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309.15631148587727</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1644</v>
      </c>
      <c r="B48" s="43" t="str">
        <f>VLOOKUP(A48,MATERIALES!A5:D373,3,FALSE)</f>
        <v>Postes de concreto para cercas</v>
      </c>
      <c r="C48" s="236"/>
      <c r="D48" s="236"/>
      <c r="E48" s="236"/>
      <c r="F48" s="236"/>
      <c r="G48" s="236"/>
      <c r="H48" s="236"/>
      <c r="I48" s="236"/>
      <c r="J48" s="266" t="str">
        <f>VLOOKUP(A48,MATERIALES!A4:D640,2,FALSE)</f>
        <v>u</v>
      </c>
      <c r="K48" s="237">
        <v>0.4</v>
      </c>
      <c r="L48" s="222"/>
      <c r="M48" s="352">
        <f>VLOOKUP(A48,MATERIALES!A5:D396,4,FALSE)</f>
        <v>41575.847261549206</v>
      </c>
      <c r="N48" s="227">
        <f>K48*M48</f>
        <v>16630.338904619683</v>
      </c>
    </row>
    <row r="49" spans="1:14">
      <c r="A49" s="108" t="s">
        <v>1133</v>
      </c>
      <c r="B49" s="43" t="str">
        <f>VLOOKUP(A49,MATERIALES!A6:D373,3,FALSE)</f>
        <v>Alambre de púa calibre 12 (350 m)</v>
      </c>
      <c r="C49" s="371"/>
      <c r="D49" s="371"/>
      <c r="E49" s="371"/>
      <c r="F49" s="371"/>
      <c r="G49" s="371"/>
      <c r="H49" s="371"/>
      <c r="I49" s="371"/>
      <c r="J49" s="267" t="str">
        <f>VLOOKUP(A49,MATERIALES!A5:D641,2,FALSE)</f>
        <v>m</v>
      </c>
      <c r="K49" s="347">
        <v>3</v>
      </c>
      <c r="L49" s="367"/>
      <c r="M49" s="352">
        <f>VLOOKUP(A49,MATERIALES!A6:D397,4,FALSE)</f>
        <v>580.20893572039222</v>
      </c>
      <c r="N49" s="227">
        <f>K49*M49</f>
        <v>1740.6268071611767</v>
      </c>
    </row>
    <row r="50" spans="1:14">
      <c r="A50" s="108" t="s">
        <v>1472</v>
      </c>
      <c r="B50" s="43" t="str">
        <f>VLOOKUP(A50,MATERIALES!A6:D373,3,FALSE)</f>
        <v>Malla eslabonada, calibre 10, 6 ojos</v>
      </c>
      <c r="C50" s="371"/>
      <c r="D50" s="371"/>
      <c r="E50" s="371"/>
      <c r="F50" s="371"/>
      <c r="G50" s="371"/>
      <c r="H50" s="371"/>
      <c r="I50" s="371"/>
      <c r="J50" s="267" t="str">
        <f>VLOOKUP(A50,MATERIALES!A6:D642,2,FALSE)</f>
        <v>m2</v>
      </c>
      <c r="K50" s="347">
        <v>1.5</v>
      </c>
      <c r="L50" s="367"/>
      <c r="M50" s="352">
        <f>VLOOKUP(A50,MATERIALES!A6:D398,4,FALSE)</f>
        <v>16216.145113101962</v>
      </c>
      <c r="N50" s="227">
        <f>K50*M50</f>
        <v>24324.217669652942</v>
      </c>
    </row>
    <row r="51" spans="1:14" ht="15.75" customHeight="1">
      <c r="A51" s="108"/>
      <c r="B51" s="43"/>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419"/>
      <c r="C54" s="47"/>
      <c r="D54" s="47"/>
      <c r="E54" s="47"/>
      <c r="F54" s="47"/>
      <c r="G54" s="47"/>
      <c r="H54" s="47"/>
      <c r="I54" s="47"/>
      <c r="J54" s="243"/>
      <c r="K54" s="151"/>
      <c r="L54" s="420"/>
      <c r="M54" s="421"/>
      <c r="N54" s="422"/>
    </row>
    <row r="55" spans="1:14" ht="15.75" thickBot="1">
      <c r="B55" s="759" t="s">
        <v>2072</v>
      </c>
      <c r="C55" s="760"/>
      <c r="D55" s="760"/>
      <c r="E55" s="760"/>
      <c r="F55" s="760"/>
      <c r="G55" s="760"/>
      <c r="H55" s="760"/>
      <c r="I55" s="760"/>
      <c r="J55" s="760"/>
      <c r="K55" s="760"/>
      <c r="L55" s="760"/>
      <c r="M55" s="761"/>
      <c r="N55" s="344">
        <f>SUM(N48:N54)</f>
        <v>42695.183381433802</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49"/>
      <c r="C65" s="47"/>
      <c r="D65" s="47"/>
      <c r="E65" s="47"/>
      <c r="F65" s="47"/>
      <c r="G65" s="47"/>
      <c r="H65" s="425"/>
      <c r="I65" s="151"/>
      <c r="J65" s="151"/>
      <c r="K65" s="151"/>
      <c r="L65" s="921"/>
      <c r="M65" s="922"/>
      <c r="N65" s="426"/>
    </row>
    <row r="66" spans="1:15" ht="15.75" thickBot="1">
      <c r="B66" s="759" t="s">
        <v>2072</v>
      </c>
      <c r="C66" s="760"/>
      <c r="D66" s="760"/>
      <c r="E66" s="760"/>
      <c r="F66" s="760"/>
      <c r="G66" s="760"/>
      <c r="H66" s="760"/>
      <c r="I66" s="760"/>
      <c r="J66" s="760"/>
      <c r="K66" s="760"/>
      <c r="L66" s="760"/>
      <c r="M66" s="761"/>
      <c r="N66" s="34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706</v>
      </c>
      <c r="B71" s="49" t="str">
        <f>VLOOKUP(A71,'MANO DE OBRA'!A8:D68,3,FALSE)</f>
        <v>Obrero (2)</v>
      </c>
      <c r="C71" s="47"/>
      <c r="D71" s="47"/>
      <c r="E71" s="47"/>
      <c r="F71" s="47"/>
      <c r="G71" s="47"/>
      <c r="H71" s="47"/>
      <c r="I71" s="247">
        <f>K71/J71*100</f>
        <v>67665.399999999994</v>
      </c>
      <c r="J71" s="248">
        <v>185</v>
      </c>
      <c r="K71" s="249">
        <f>VLOOKUP(A71,'MANO DE OBRA'!A8:D99,4,FALSE)</f>
        <v>125180.98999999999</v>
      </c>
      <c r="L71" s="50"/>
      <c r="M71" s="380">
        <v>75</v>
      </c>
      <c r="N71" s="345">
        <f>K71/M71</f>
        <v>1669.0798666666665</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80">
        <v>75</v>
      </c>
      <c r="N72" s="345">
        <f>K72/M72</f>
        <v>1422.4832481921064</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917"/>
      <c r="C76" s="918"/>
      <c r="D76" s="918"/>
      <c r="E76" s="918"/>
      <c r="F76" s="918"/>
      <c r="G76" s="918"/>
      <c r="H76" s="918"/>
      <c r="I76" s="151"/>
      <c r="J76" s="151"/>
      <c r="K76" s="151"/>
      <c r="L76" s="919"/>
      <c r="M76" s="920"/>
      <c r="N76" s="426"/>
    </row>
    <row r="77" spans="1:15" ht="15.75" thickBot="1">
      <c r="B77" s="759" t="s">
        <v>2072</v>
      </c>
      <c r="C77" s="760"/>
      <c r="D77" s="760"/>
      <c r="E77" s="760"/>
      <c r="F77" s="760"/>
      <c r="G77" s="760"/>
      <c r="H77" s="760"/>
      <c r="I77" s="760"/>
      <c r="J77" s="760"/>
      <c r="K77" s="760"/>
      <c r="L77" s="760"/>
      <c r="M77" s="761"/>
      <c r="N77" s="256">
        <f>SUM(N71:N76)</f>
        <v>3091.5631148587727</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46095.902807778453</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9219.1805615556914</v>
      </c>
      <c r="M84" s="794"/>
      <c r="N84" s="51"/>
    </row>
    <row r="85" spans="1:14">
      <c r="B85" s="89" t="s">
        <v>2090</v>
      </c>
      <c r="C85" s="90"/>
      <c r="D85" s="90"/>
      <c r="E85" s="90"/>
      <c r="F85" s="90"/>
      <c r="G85" s="90"/>
      <c r="H85" s="90"/>
      <c r="I85" s="87"/>
      <c r="J85" s="88"/>
      <c r="K85" s="259">
        <v>0.05</v>
      </c>
      <c r="L85" s="793">
        <f>N79*K85</f>
        <v>2304.7951403889228</v>
      </c>
      <c r="M85" s="794"/>
      <c r="N85" s="51"/>
    </row>
    <row r="86" spans="1:14" ht="15.75" thickBot="1">
      <c r="B86" s="91" t="s">
        <v>2091</v>
      </c>
      <c r="C86" s="92"/>
      <c r="D86" s="92"/>
      <c r="E86" s="92"/>
      <c r="F86" s="92"/>
      <c r="G86" s="92"/>
      <c r="H86" s="92"/>
      <c r="I86" s="93"/>
      <c r="J86" s="94"/>
      <c r="K86" s="260">
        <v>0.05</v>
      </c>
      <c r="L86" s="795">
        <f>N79*K86</f>
        <v>2304.7951403889228</v>
      </c>
      <c r="M86" s="796"/>
      <c r="N86" s="51"/>
    </row>
    <row r="87" spans="1:14" ht="15.75" thickBot="1">
      <c r="B87" s="759" t="s">
        <v>2072</v>
      </c>
      <c r="C87" s="760"/>
      <c r="D87" s="760"/>
      <c r="E87" s="760"/>
      <c r="F87" s="760"/>
      <c r="G87" s="760"/>
      <c r="H87" s="760"/>
      <c r="I87" s="760"/>
      <c r="J87" s="760"/>
      <c r="K87" s="760"/>
      <c r="L87" s="760"/>
      <c r="M87" s="761"/>
      <c r="N87" s="52">
        <f>L84+L85+L86</f>
        <v>13828.770842333539</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59924.673650111989</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29.25"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ColWidth="11.42578125"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75"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thickBot="1">
      <c r="A31" t="s">
        <v>21</v>
      </c>
      <c r="B31" s="80" t="s">
        <v>611</v>
      </c>
      <c r="C31" s="81" t="s">
        <v>2323</v>
      </c>
      <c r="D31" s="82"/>
      <c r="E31" s="82"/>
      <c r="F31" s="82"/>
      <c r="G31" s="82"/>
      <c r="H31" s="82"/>
      <c r="I31" s="82"/>
      <c r="J31" s="82"/>
      <c r="K31" s="394"/>
      <c r="L31" s="261" t="s">
        <v>2065</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923</v>
      </c>
      <c r="B36" s="772" t="str">
        <f>VLOOKUP(A36,EQUIPOS!A6:D154,3,FALSE)</f>
        <v>Grúa (capacidad 15 ton)</v>
      </c>
      <c r="C36" s="773"/>
      <c r="D36" s="773"/>
      <c r="E36" s="773"/>
      <c r="F36" s="773"/>
      <c r="G36" s="773"/>
      <c r="H36" s="774"/>
      <c r="I36" s="222"/>
      <c r="J36" s="223"/>
      <c r="K36" s="224">
        <f>VLOOKUP(A36,EQUIPOS!A6:D163,4,FALSE)</f>
        <v>143637.90481137391</v>
      </c>
      <c r="L36" s="225"/>
      <c r="M36" s="291">
        <v>0.75</v>
      </c>
      <c r="N36" s="227">
        <f>K36/M36</f>
        <v>191517.20641516522</v>
      </c>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0.2</v>
      </c>
      <c r="N41" s="295">
        <f>N77*M41</f>
        <v>9815.2576204802663</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201332.46403564548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1252</v>
      </c>
      <c r="B48" s="43" t="str">
        <f>VLOOKUP(A48,MATERIALES!A5:D373,3,FALSE)</f>
        <v>Cicatrizante (para remoción de especies vegetales)</v>
      </c>
      <c r="C48" s="236"/>
      <c r="D48" s="236"/>
      <c r="E48" s="236"/>
      <c r="F48" s="236"/>
      <c r="G48" s="236"/>
      <c r="H48" s="236"/>
      <c r="I48" s="223"/>
      <c r="J48" s="200" t="str">
        <f>VLOOKUP(A48,MATERIALES!A4:D640,2,FALSE)</f>
        <v>kg</v>
      </c>
      <c r="K48" s="237">
        <v>1</v>
      </c>
      <c r="L48" s="222"/>
      <c r="M48" s="352">
        <f>VLOOKUP(A48,MATERIALES!A5:D396,4,FALSE)</f>
        <v>16794.070439940904</v>
      </c>
      <c r="N48" s="227">
        <f>K48*M48</f>
        <v>16794.070439940904</v>
      </c>
    </row>
    <row r="49" spans="1:14">
      <c r="A49" s="108"/>
      <c r="B49" s="43"/>
      <c r="C49" s="371"/>
      <c r="D49" s="371"/>
      <c r="E49" s="371"/>
      <c r="F49" s="371"/>
      <c r="G49" s="371"/>
      <c r="H49" s="371"/>
      <c r="I49" s="371"/>
      <c r="J49" s="266"/>
      <c r="K49" s="347"/>
      <c r="L49" s="367"/>
      <c r="M49" s="352"/>
      <c r="N49" s="227"/>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419"/>
      <c r="C54" s="47"/>
      <c r="D54" s="47"/>
      <c r="E54" s="47"/>
      <c r="F54" s="47"/>
      <c r="G54" s="47"/>
      <c r="H54" s="47"/>
      <c r="I54" s="47"/>
      <c r="J54" s="243"/>
      <c r="K54" s="151"/>
      <c r="L54" s="420"/>
      <c r="M54" s="421"/>
      <c r="N54" s="422"/>
    </row>
    <row r="55" spans="1:14" ht="15.75" thickBot="1">
      <c r="B55" s="759" t="s">
        <v>2072</v>
      </c>
      <c r="C55" s="760"/>
      <c r="D55" s="760"/>
      <c r="E55" s="760"/>
      <c r="F55" s="760"/>
      <c r="G55" s="760"/>
      <c r="H55" s="760"/>
      <c r="I55" s="760"/>
      <c r="J55" s="760"/>
      <c r="K55" s="760"/>
      <c r="L55" s="760"/>
      <c r="M55" s="761"/>
      <c r="N55" s="344">
        <f>SUM(N48:N54)</f>
        <v>16794.070439940904</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49"/>
      <c r="C65" s="47"/>
      <c r="D65" s="47"/>
      <c r="E65" s="47"/>
      <c r="F65" s="47"/>
      <c r="G65" s="47"/>
      <c r="H65" s="425"/>
      <c r="I65" s="151"/>
      <c r="J65" s="151"/>
      <c r="K65" s="151"/>
      <c r="L65" s="921"/>
      <c r="M65" s="922"/>
      <c r="N65" s="426"/>
    </row>
    <row r="66" spans="1:15" ht="15.75" thickBot="1">
      <c r="B66" s="759" t="s">
        <v>2072</v>
      </c>
      <c r="C66" s="760"/>
      <c r="D66" s="760"/>
      <c r="E66" s="760"/>
      <c r="F66" s="760"/>
      <c r="G66" s="760"/>
      <c r="H66" s="760"/>
      <c r="I66" s="760"/>
      <c r="J66" s="760"/>
      <c r="K66" s="760"/>
      <c r="L66" s="760"/>
      <c r="M66" s="761"/>
      <c r="N66" s="34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728</v>
      </c>
      <c r="B71" s="49" t="str">
        <f>VLOOKUP(A71,'MANO DE OBRA'!A8:D68,3,FALSE)</f>
        <v>Oficial</v>
      </c>
      <c r="C71" s="47"/>
      <c r="D71" s="47"/>
      <c r="E71" s="47"/>
      <c r="F71" s="47"/>
      <c r="G71" s="47"/>
      <c r="H71" s="47"/>
      <c r="I71" s="247">
        <f>K71/J71*100</f>
        <v>57668.23979157189</v>
      </c>
      <c r="J71" s="248">
        <v>185</v>
      </c>
      <c r="K71" s="249">
        <f>VLOOKUP(A71,'MANO DE OBRA'!A8:D99,4,FALSE)</f>
        <v>106686.24361440798</v>
      </c>
      <c r="L71" s="50"/>
      <c r="M71" s="380">
        <v>6</v>
      </c>
      <c r="N71" s="345">
        <f>K71/M71</f>
        <v>17781.040602401332</v>
      </c>
      <c r="O71" s="106"/>
    </row>
    <row r="72" spans="1:15">
      <c r="A72" s="141" t="s">
        <v>708</v>
      </c>
      <c r="B72" s="49" t="str">
        <f>VLOOKUP(A72,'MANO DE OBRA'!A8:D69,3,FALSE)</f>
        <v>Obrero (3)</v>
      </c>
      <c r="C72" s="47"/>
      <c r="D72" s="47"/>
      <c r="E72" s="47"/>
      <c r="F72" s="47"/>
      <c r="G72" s="47"/>
      <c r="H72" s="47"/>
      <c r="I72" s="247">
        <f>K72/J72*100</f>
        <v>101498.09999999999</v>
      </c>
      <c r="J72" s="248">
        <v>185</v>
      </c>
      <c r="K72" s="249">
        <f>VLOOKUP(A72,'MANO DE OBRA'!A8:D100,4,FALSE)</f>
        <v>187771.48499999999</v>
      </c>
      <c r="L72" s="50"/>
      <c r="M72" s="380">
        <v>6</v>
      </c>
      <c r="N72" s="345">
        <f>K72/M72</f>
        <v>31295.247499999998</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917"/>
      <c r="C76" s="918"/>
      <c r="D76" s="918"/>
      <c r="E76" s="918"/>
      <c r="F76" s="918"/>
      <c r="G76" s="918"/>
      <c r="H76" s="918"/>
      <c r="I76" s="151"/>
      <c r="J76" s="151"/>
      <c r="K76" s="151"/>
      <c r="L76" s="919"/>
      <c r="M76" s="920"/>
      <c r="N76" s="426"/>
    </row>
    <row r="77" spans="1:15" ht="15.75" thickBot="1">
      <c r="B77" s="759" t="s">
        <v>2072</v>
      </c>
      <c r="C77" s="760"/>
      <c r="D77" s="760"/>
      <c r="E77" s="760"/>
      <c r="F77" s="760"/>
      <c r="G77" s="760"/>
      <c r="H77" s="760"/>
      <c r="I77" s="760"/>
      <c r="J77" s="760"/>
      <c r="K77" s="760"/>
      <c r="L77" s="760"/>
      <c r="M77" s="761"/>
      <c r="N77" s="256">
        <f>SUM(N71:N76)</f>
        <v>49076.288102401333</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267202.82257798768</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53440.564515597536</v>
      </c>
      <c r="M84" s="794"/>
      <c r="N84" s="51"/>
    </row>
    <row r="85" spans="1:14">
      <c r="B85" s="89" t="s">
        <v>2090</v>
      </c>
      <c r="C85" s="90"/>
      <c r="D85" s="90"/>
      <c r="E85" s="90"/>
      <c r="F85" s="90"/>
      <c r="G85" s="90"/>
      <c r="H85" s="90"/>
      <c r="I85" s="87"/>
      <c r="J85" s="88"/>
      <c r="K85" s="259">
        <v>0.05</v>
      </c>
      <c r="L85" s="793">
        <f>N79*K85</f>
        <v>13360.141128899384</v>
      </c>
      <c r="M85" s="794"/>
      <c r="N85" s="51"/>
    </row>
    <row r="86" spans="1:14" ht="15.75" thickBot="1">
      <c r="B86" s="91" t="s">
        <v>2091</v>
      </c>
      <c r="C86" s="92"/>
      <c r="D86" s="92"/>
      <c r="E86" s="92"/>
      <c r="F86" s="92"/>
      <c r="G86" s="92"/>
      <c r="H86" s="92"/>
      <c r="I86" s="93"/>
      <c r="J86" s="94"/>
      <c r="K86" s="260">
        <v>0.05</v>
      </c>
      <c r="L86" s="795">
        <f>N79*K86</f>
        <v>13360.141128899384</v>
      </c>
      <c r="M86" s="796"/>
      <c r="N86" s="51"/>
    </row>
    <row r="87" spans="1:14" ht="15.75" thickBot="1">
      <c r="B87" s="759" t="s">
        <v>2072</v>
      </c>
      <c r="C87" s="760"/>
      <c r="D87" s="760"/>
      <c r="E87" s="760"/>
      <c r="F87" s="760"/>
      <c r="G87" s="760"/>
      <c r="H87" s="760"/>
      <c r="I87" s="760"/>
      <c r="J87" s="760"/>
      <c r="K87" s="760"/>
      <c r="L87" s="760"/>
      <c r="M87" s="761"/>
      <c r="N87" s="52">
        <f>L84+L85+L86</f>
        <v>80160.846773396304</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347363.66935138399</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29.25"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ColWidth="11.42578125"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75"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thickBot="1">
      <c r="A31" t="s">
        <v>21</v>
      </c>
      <c r="B31" s="80" t="s">
        <v>613</v>
      </c>
      <c r="C31" s="81" t="s">
        <v>2324</v>
      </c>
      <c r="D31" s="82"/>
      <c r="E31" s="82"/>
      <c r="F31" s="82"/>
      <c r="G31" s="82"/>
      <c r="H31" s="82"/>
      <c r="I31" s="82"/>
      <c r="J31" s="82"/>
      <c r="K31" s="394"/>
      <c r="L31" s="261" t="s">
        <v>2065</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0.2</v>
      </c>
      <c r="N41" s="295">
        <f>N77*M41</f>
        <v>7361.4432153601992</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7361.4432153601992</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1252</v>
      </c>
      <c r="B48" s="43" t="str">
        <f>VLOOKUP(A48,MATERIALES!A5:D373,3,FALSE)</f>
        <v>Cicatrizante (para remoción de especies vegetales)</v>
      </c>
      <c r="C48" s="236"/>
      <c r="D48" s="236"/>
      <c r="E48" s="236"/>
      <c r="F48" s="236"/>
      <c r="G48" s="236"/>
      <c r="H48" s="236"/>
      <c r="I48" s="223"/>
      <c r="J48" s="200" t="str">
        <f>VLOOKUP(A48,MATERIALES!A4:D640,2,FALSE)</f>
        <v>kg</v>
      </c>
      <c r="K48" s="237">
        <v>1</v>
      </c>
      <c r="L48" s="222"/>
      <c r="M48" s="352">
        <f>VLOOKUP(A48,MATERIALES!A5:D396,4,FALSE)</f>
        <v>16794.070439940904</v>
      </c>
      <c r="N48" s="227">
        <f>K48*M48</f>
        <v>16794.070439940904</v>
      </c>
    </row>
    <row r="49" spans="1:14">
      <c r="A49" s="108"/>
      <c r="B49" s="43"/>
      <c r="C49" s="371"/>
      <c r="D49" s="371"/>
      <c r="E49" s="371"/>
      <c r="F49" s="371"/>
      <c r="G49" s="371"/>
      <c r="H49" s="371"/>
      <c r="I49" s="371"/>
      <c r="J49" s="266"/>
      <c r="K49" s="347"/>
      <c r="L49" s="367"/>
      <c r="M49" s="352"/>
      <c r="N49" s="227"/>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419"/>
      <c r="C54" s="47"/>
      <c r="D54" s="47"/>
      <c r="E54" s="47"/>
      <c r="F54" s="47"/>
      <c r="G54" s="47"/>
      <c r="H54" s="47"/>
      <c r="I54" s="47"/>
      <c r="J54" s="243"/>
      <c r="K54" s="151"/>
      <c r="L54" s="420"/>
      <c r="M54" s="421"/>
      <c r="N54" s="422"/>
    </row>
    <row r="55" spans="1:14" ht="15.75" thickBot="1">
      <c r="B55" s="759" t="s">
        <v>2072</v>
      </c>
      <c r="C55" s="760"/>
      <c r="D55" s="760"/>
      <c r="E55" s="760"/>
      <c r="F55" s="760"/>
      <c r="G55" s="760"/>
      <c r="H55" s="760"/>
      <c r="I55" s="760"/>
      <c r="J55" s="760"/>
      <c r="K55" s="760"/>
      <c r="L55" s="760"/>
      <c r="M55" s="761"/>
      <c r="N55" s="344">
        <f>SUM(N48:N54)</f>
        <v>16794.070439940904</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49"/>
      <c r="C65" s="47"/>
      <c r="D65" s="47"/>
      <c r="E65" s="47"/>
      <c r="F65" s="47"/>
      <c r="G65" s="47"/>
      <c r="H65" s="425"/>
      <c r="I65" s="151"/>
      <c r="J65" s="151"/>
      <c r="K65" s="151"/>
      <c r="L65" s="921"/>
      <c r="M65" s="922"/>
      <c r="N65" s="426"/>
    </row>
    <row r="66" spans="1:15" ht="15.75" thickBot="1">
      <c r="B66" s="759" t="s">
        <v>2072</v>
      </c>
      <c r="C66" s="760"/>
      <c r="D66" s="760"/>
      <c r="E66" s="760"/>
      <c r="F66" s="760"/>
      <c r="G66" s="760"/>
      <c r="H66" s="760"/>
      <c r="I66" s="760"/>
      <c r="J66" s="760"/>
      <c r="K66" s="760"/>
      <c r="L66" s="760"/>
      <c r="M66" s="761"/>
      <c r="N66" s="34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728</v>
      </c>
      <c r="B71" s="49" t="str">
        <f>VLOOKUP(A71,'MANO DE OBRA'!A8:D68,3,FALSE)</f>
        <v>Oficial</v>
      </c>
      <c r="C71" s="47"/>
      <c r="D71" s="47"/>
      <c r="E71" s="47"/>
      <c r="F71" s="47"/>
      <c r="G71" s="47"/>
      <c r="H71" s="47"/>
      <c r="I71" s="247">
        <f>K71/J71*100</f>
        <v>57668.23979157189</v>
      </c>
      <c r="J71" s="248">
        <v>185</v>
      </c>
      <c r="K71" s="249">
        <f>VLOOKUP(A71,'MANO DE OBRA'!A8:D99,4,FALSE)</f>
        <v>106686.24361440798</v>
      </c>
      <c r="L71" s="50"/>
      <c r="M71" s="380">
        <v>8</v>
      </c>
      <c r="N71" s="345">
        <f>K71/M71</f>
        <v>13335.780451800998</v>
      </c>
      <c r="O71" s="106"/>
    </row>
    <row r="72" spans="1:15">
      <c r="A72" s="141" t="s">
        <v>708</v>
      </c>
      <c r="B72" s="49" t="str">
        <f>VLOOKUP(A72,'MANO DE OBRA'!A8:D69,3,FALSE)</f>
        <v>Obrero (3)</v>
      </c>
      <c r="C72" s="47"/>
      <c r="D72" s="47"/>
      <c r="E72" s="47"/>
      <c r="F72" s="47"/>
      <c r="G72" s="47"/>
      <c r="H72" s="47"/>
      <c r="I72" s="247">
        <f>K72/J72*100</f>
        <v>101498.09999999999</v>
      </c>
      <c r="J72" s="248">
        <v>185</v>
      </c>
      <c r="K72" s="249">
        <f>VLOOKUP(A72,'MANO DE OBRA'!A8:D100,4,FALSE)</f>
        <v>187771.48499999999</v>
      </c>
      <c r="L72" s="50"/>
      <c r="M72" s="380">
        <v>8</v>
      </c>
      <c r="N72" s="345">
        <f>K72/M72</f>
        <v>23471.435624999998</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917"/>
      <c r="C76" s="918"/>
      <c r="D76" s="918"/>
      <c r="E76" s="918"/>
      <c r="F76" s="918"/>
      <c r="G76" s="918"/>
      <c r="H76" s="918"/>
      <c r="I76" s="151"/>
      <c r="J76" s="151"/>
      <c r="K76" s="151"/>
      <c r="L76" s="919"/>
      <c r="M76" s="920"/>
      <c r="N76" s="45"/>
    </row>
    <row r="77" spans="1:15" ht="15.75" thickBot="1">
      <c r="B77" s="759" t="s">
        <v>2072</v>
      </c>
      <c r="C77" s="760"/>
      <c r="D77" s="760"/>
      <c r="E77" s="760"/>
      <c r="F77" s="760"/>
      <c r="G77" s="760"/>
      <c r="H77" s="760"/>
      <c r="I77" s="760"/>
      <c r="J77" s="760"/>
      <c r="K77" s="760"/>
      <c r="L77" s="760"/>
      <c r="M77" s="761"/>
      <c r="N77" s="256">
        <f>SUM(N71:N76)</f>
        <v>36807.216076800993</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60962.729732102096</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12192.54594642042</v>
      </c>
      <c r="M84" s="794"/>
      <c r="N84" s="51"/>
    </row>
    <row r="85" spans="1:14">
      <c r="B85" s="89" t="s">
        <v>2090</v>
      </c>
      <c r="C85" s="90"/>
      <c r="D85" s="90"/>
      <c r="E85" s="90"/>
      <c r="F85" s="90"/>
      <c r="G85" s="90"/>
      <c r="H85" s="90"/>
      <c r="I85" s="87"/>
      <c r="J85" s="88"/>
      <c r="K85" s="259">
        <v>0.05</v>
      </c>
      <c r="L85" s="793">
        <f>N79*K85</f>
        <v>3048.1364866051049</v>
      </c>
      <c r="M85" s="794"/>
      <c r="N85" s="51"/>
    </row>
    <row r="86" spans="1:14" ht="15.75" thickBot="1">
      <c r="B86" s="91" t="s">
        <v>2091</v>
      </c>
      <c r="C86" s="92"/>
      <c r="D86" s="92"/>
      <c r="E86" s="92"/>
      <c r="F86" s="92"/>
      <c r="G86" s="92"/>
      <c r="H86" s="92"/>
      <c r="I86" s="93"/>
      <c r="J86" s="94"/>
      <c r="K86" s="260">
        <v>0.05</v>
      </c>
      <c r="L86" s="795">
        <f>N79*K86</f>
        <v>3048.1364866051049</v>
      </c>
      <c r="M86" s="796"/>
      <c r="N86" s="51"/>
    </row>
    <row r="87" spans="1:14" ht="15.75" thickBot="1">
      <c r="B87" s="759" t="s">
        <v>2072</v>
      </c>
      <c r="C87" s="760"/>
      <c r="D87" s="760"/>
      <c r="E87" s="760"/>
      <c r="F87" s="760"/>
      <c r="G87" s="760"/>
      <c r="H87" s="760"/>
      <c r="I87" s="760"/>
      <c r="J87" s="760"/>
      <c r="K87" s="760"/>
      <c r="L87" s="760"/>
      <c r="M87" s="761"/>
      <c r="N87" s="52">
        <f>L84+L85+L86</f>
        <v>18288.81891963063</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79251.548651732723</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ColWidth="11.42578125"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75"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thickBot="1">
      <c r="A31" t="s">
        <v>21</v>
      </c>
      <c r="B31" s="80" t="s">
        <v>615</v>
      </c>
      <c r="C31" s="81" t="s">
        <v>2325</v>
      </c>
      <c r="D31" s="82"/>
      <c r="E31" s="82"/>
      <c r="F31" s="82"/>
      <c r="G31" s="82"/>
      <c r="H31" s="82"/>
      <c r="I31" s="82"/>
      <c r="J31" s="82"/>
      <c r="K31" s="394"/>
      <c r="L31" s="261" t="s">
        <v>2065</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0.15</v>
      </c>
      <c r="N41" s="295">
        <f>N77*M41</f>
        <v>2898.3404201801</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2898.3404201801</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1252</v>
      </c>
      <c r="B48" s="43" t="str">
        <f>VLOOKUP(A48,MATERIALES!A5:D373,3,FALSE)</f>
        <v>Cicatrizante (para remoción de especies vegetales)</v>
      </c>
      <c r="C48" s="236"/>
      <c r="D48" s="236"/>
      <c r="E48" s="236"/>
      <c r="F48" s="236"/>
      <c r="G48" s="236"/>
      <c r="H48" s="236"/>
      <c r="I48" s="223"/>
      <c r="J48" s="200" t="str">
        <f>VLOOKUP(A48,MATERIALES!A4:D640,2,FALSE)</f>
        <v>kg</v>
      </c>
      <c r="K48" s="237">
        <v>1</v>
      </c>
      <c r="L48" s="222"/>
      <c r="M48" s="352">
        <f>VLOOKUP(A48,MATERIALES!A5:D396,4,FALSE)</f>
        <v>16794.070439940904</v>
      </c>
      <c r="N48" s="227">
        <f>K48*M48</f>
        <v>16794.070439940904</v>
      </c>
    </row>
    <row r="49" spans="1:14">
      <c r="A49" s="108"/>
      <c r="B49" s="43"/>
      <c r="C49" s="371"/>
      <c r="D49" s="371"/>
      <c r="E49" s="371"/>
      <c r="F49" s="371"/>
      <c r="G49" s="371"/>
      <c r="H49" s="371"/>
      <c r="I49" s="371"/>
      <c r="J49" s="266"/>
      <c r="K49" s="347"/>
      <c r="L49" s="367"/>
      <c r="M49" s="352"/>
      <c r="N49" s="227"/>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419"/>
      <c r="C54" s="47"/>
      <c r="D54" s="47"/>
      <c r="E54" s="47"/>
      <c r="F54" s="47"/>
      <c r="G54" s="47"/>
      <c r="H54" s="47"/>
      <c r="I54" s="47"/>
      <c r="J54" s="243"/>
      <c r="K54" s="151"/>
      <c r="L54" s="420"/>
      <c r="M54" s="421"/>
      <c r="N54" s="422"/>
    </row>
    <row r="55" spans="1:14" ht="15.75" thickBot="1">
      <c r="B55" s="759" t="s">
        <v>2072</v>
      </c>
      <c r="C55" s="760"/>
      <c r="D55" s="760"/>
      <c r="E55" s="760"/>
      <c r="F55" s="760"/>
      <c r="G55" s="760"/>
      <c r="H55" s="760"/>
      <c r="I55" s="760"/>
      <c r="J55" s="760"/>
      <c r="K55" s="760"/>
      <c r="L55" s="760"/>
      <c r="M55" s="761"/>
      <c r="N55" s="344">
        <f>SUM(N48:N54)</f>
        <v>16794.070439940904</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49"/>
      <c r="C65" s="47"/>
      <c r="D65" s="47"/>
      <c r="E65" s="47"/>
      <c r="F65" s="47"/>
      <c r="G65" s="47"/>
      <c r="H65" s="425"/>
      <c r="I65" s="151"/>
      <c r="J65" s="151"/>
      <c r="K65" s="151"/>
      <c r="L65" s="921"/>
      <c r="M65" s="922"/>
      <c r="N65" s="426"/>
    </row>
    <row r="66" spans="1:15" ht="15.75" thickBot="1">
      <c r="B66" s="759" t="s">
        <v>2072</v>
      </c>
      <c r="C66" s="760"/>
      <c r="D66" s="760"/>
      <c r="E66" s="760"/>
      <c r="F66" s="760"/>
      <c r="G66" s="760"/>
      <c r="H66" s="760"/>
      <c r="I66" s="760"/>
      <c r="J66" s="760"/>
      <c r="K66" s="760"/>
      <c r="L66" s="760"/>
      <c r="M66" s="761"/>
      <c r="N66" s="34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728</v>
      </c>
      <c r="B71" s="49" t="str">
        <f>VLOOKUP(A71,'MANO DE OBRA'!A8:D68,3,FALSE)</f>
        <v>Oficial</v>
      </c>
      <c r="C71" s="47"/>
      <c r="D71" s="47"/>
      <c r="E71" s="47"/>
      <c r="F71" s="47"/>
      <c r="G71" s="47"/>
      <c r="H71" s="47"/>
      <c r="I71" s="247">
        <f>K71/J71*100</f>
        <v>57668.23979157189</v>
      </c>
      <c r="J71" s="248">
        <v>185</v>
      </c>
      <c r="K71" s="249">
        <f>VLOOKUP(A71,'MANO DE OBRA'!A8:D99,4,FALSE)</f>
        <v>106686.24361440798</v>
      </c>
      <c r="L71" s="50"/>
      <c r="M71" s="380">
        <v>12</v>
      </c>
      <c r="N71" s="345">
        <f>K71/M71</f>
        <v>8890.5203012006659</v>
      </c>
      <c r="O71" s="106"/>
    </row>
    <row r="72" spans="1:15">
      <c r="A72" s="141" t="s">
        <v>706</v>
      </c>
      <c r="B72" s="49" t="str">
        <f>VLOOKUP(A72,'MANO DE OBRA'!A8:D69,3,FALSE)</f>
        <v>Obrero (2)</v>
      </c>
      <c r="C72" s="47"/>
      <c r="D72" s="47"/>
      <c r="E72" s="47"/>
      <c r="F72" s="47"/>
      <c r="G72" s="47"/>
      <c r="H72" s="47"/>
      <c r="I72" s="247">
        <f>K72/J72*100</f>
        <v>67665.399999999994</v>
      </c>
      <c r="J72" s="248">
        <v>185</v>
      </c>
      <c r="K72" s="249">
        <f>VLOOKUP(A72,'MANO DE OBRA'!A8:D100,4,FALSE)</f>
        <v>125180.98999999999</v>
      </c>
      <c r="L72" s="50"/>
      <c r="M72" s="380">
        <v>12</v>
      </c>
      <c r="N72" s="345">
        <f>K72/M72</f>
        <v>10431.749166666666</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917"/>
      <c r="C76" s="918"/>
      <c r="D76" s="918"/>
      <c r="E76" s="918"/>
      <c r="F76" s="918"/>
      <c r="G76" s="918"/>
      <c r="H76" s="918"/>
      <c r="I76" s="151"/>
      <c r="J76" s="151"/>
      <c r="K76" s="151"/>
      <c r="L76" s="919"/>
      <c r="M76" s="920"/>
      <c r="N76" s="45"/>
    </row>
    <row r="77" spans="1:15" ht="15.75" thickBot="1">
      <c r="B77" s="759" t="s">
        <v>2072</v>
      </c>
      <c r="C77" s="760"/>
      <c r="D77" s="760"/>
      <c r="E77" s="760"/>
      <c r="F77" s="760"/>
      <c r="G77" s="760"/>
      <c r="H77" s="760"/>
      <c r="I77" s="760"/>
      <c r="J77" s="760"/>
      <c r="K77" s="760"/>
      <c r="L77" s="760"/>
      <c r="M77" s="761"/>
      <c r="N77" s="256">
        <f>SUM(N71:N76)</f>
        <v>19322.269467867332</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39014.680327988332</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7802.936065597667</v>
      </c>
      <c r="M84" s="794"/>
      <c r="N84" s="51"/>
    </row>
    <row r="85" spans="1:14">
      <c r="B85" s="89" t="s">
        <v>2090</v>
      </c>
      <c r="C85" s="90"/>
      <c r="D85" s="90"/>
      <c r="E85" s="90"/>
      <c r="F85" s="90"/>
      <c r="G85" s="90"/>
      <c r="H85" s="90"/>
      <c r="I85" s="87"/>
      <c r="J85" s="88"/>
      <c r="K85" s="259">
        <v>0.05</v>
      </c>
      <c r="L85" s="793">
        <f>N79*K85</f>
        <v>1950.7340163994168</v>
      </c>
      <c r="M85" s="794"/>
      <c r="N85" s="51"/>
    </row>
    <row r="86" spans="1:14" ht="15.75" thickBot="1">
      <c r="B86" s="91" t="s">
        <v>2091</v>
      </c>
      <c r="C86" s="92"/>
      <c r="D86" s="92"/>
      <c r="E86" s="92"/>
      <c r="F86" s="92"/>
      <c r="G86" s="92"/>
      <c r="H86" s="92"/>
      <c r="I86" s="93"/>
      <c r="J86" s="94"/>
      <c r="K86" s="260">
        <v>0.05</v>
      </c>
      <c r="L86" s="795">
        <f>N79*K86</f>
        <v>1950.7340163994168</v>
      </c>
      <c r="M86" s="796"/>
      <c r="N86" s="51"/>
    </row>
    <row r="87" spans="1:14" ht="15.75" thickBot="1">
      <c r="B87" s="759" t="s">
        <v>2072</v>
      </c>
      <c r="C87" s="760"/>
      <c r="D87" s="760"/>
      <c r="E87" s="760"/>
      <c r="F87" s="760"/>
      <c r="G87" s="760"/>
      <c r="H87" s="760"/>
      <c r="I87" s="760"/>
      <c r="J87" s="760"/>
      <c r="K87" s="760"/>
      <c r="L87" s="760"/>
      <c r="M87" s="761"/>
      <c r="N87" s="52">
        <f>L84+L85+L86</f>
        <v>11704.404098396499</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50719.084426384827</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29.25"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ColWidth="11.42578125"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75"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thickBot="1">
      <c r="A31" t="s">
        <v>21</v>
      </c>
      <c r="B31" s="80" t="s">
        <v>617</v>
      </c>
      <c r="C31" s="81" t="s">
        <v>2326</v>
      </c>
      <c r="D31" s="82"/>
      <c r="E31" s="82"/>
      <c r="F31" s="82"/>
      <c r="G31" s="82"/>
      <c r="H31" s="82"/>
      <c r="I31" s="82"/>
      <c r="J31" s="82"/>
      <c r="K31" s="394"/>
      <c r="L31" s="261" t="s">
        <v>2065</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0.15</v>
      </c>
      <c r="N41" s="295">
        <f>N77*M41</f>
        <v>2173.7553151350749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2173.7553151350749</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1252</v>
      </c>
      <c r="B48" s="43" t="str">
        <f>VLOOKUP(A48,MATERIALES!A5:D373,3,FALSE)</f>
        <v>Cicatrizante (para remoción de especies vegetales)</v>
      </c>
      <c r="C48" s="236"/>
      <c r="D48" s="236"/>
      <c r="E48" s="236"/>
      <c r="F48" s="236"/>
      <c r="G48" s="236"/>
      <c r="H48" s="236"/>
      <c r="I48" s="236"/>
      <c r="J48" s="266" t="str">
        <f>VLOOKUP(A48,MATERIALES!A4:D640,2,FALSE)</f>
        <v>kg</v>
      </c>
      <c r="K48" s="237">
        <v>1</v>
      </c>
      <c r="L48" s="222"/>
      <c r="M48" s="352">
        <f>VLOOKUP(A48,MATERIALES!A5:D396,4,FALSE)</f>
        <v>16794.070439940904</v>
      </c>
      <c r="N48" s="227">
        <f>K48*M48</f>
        <v>16794.070439940904</v>
      </c>
    </row>
    <row r="49" spans="1:14">
      <c r="A49" s="108"/>
      <c r="B49" s="43"/>
      <c r="C49" s="371"/>
      <c r="D49" s="371"/>
      <c r="E49" s="371"/>
      <c r="F49" s="371"/>
      <c r="G49" s="371"/>
      <c r="H49" s="371"/>
      <c r="I49" s="371"/>
      <c r="J49" s="267"/>
      <c r="K49" s="347"/>
      <c r="L49" s="367"/>
      <c r="M49" s="352"/>
      <c r="N49" s="227"/>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419"/>
      <c r="C54" s="47"/>
      <c r="D54" s="47"/>
      <c r="E54" s="47"/>
      <c r="F54" s="47"/>
      <c r="G54" s="47"/>
      <c r="H54" s="47"/>
      <c r="I54" s="47"/>
      <c r="J54" s="243"/>
      <c r="K54" s="151"/>
      <c r="L54" s="420"/>
      <c r="M54" s="421"/>
      <c r="N54" s="422"/>
    </row>
    <row r="55" spans="1:14" ht="15.75" thickBot="1">
      <c r="B55" s="759" t="s">
        <v>2072</v>
      </c>
      <c r="C55" s="760"/>
      <c r="D55" s="760"/>
      <c r="E55" s="760"/>
      <c r="F55" s="760"/>
      <c r="G55" s="760"/>
      <c r="H55" s="760"/>
      <c r="I55" s="760"/>
      <c r="J55" s="760"/>
      <c r="K55" s="760"/>
      <c r="L55" s="760"/>
      <c r="M55" s="761"/>
      <c r="N55" s="344">
        <f>SUM(N48:N54)</f>
        <v>16794.070439940904</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49"/>
      <c r="C65" s="47"/>
      <c r="D65" s="47"/>
      <c r="E65" s="47"/>
      <c r="F65" s="47"/>
      <c r="G65" s="47"/>
      <c r="H65" s="425"/>
      <c r="I65" s="151"/>
      <c r="J65" s="151"/>
      <c r="K65" s="151"/>
      <c r="L65" s="921"/>
      <c r="M65" s="922"/>
      <c r="N65" s="426"/>
    </row>
    <row r="66" spans="1:15" ht="15.75" thickBot="1">
      <c r="B66" s="759" t="s">
        <v>2072</v>
      </c>
      <c r="C66" s="760"/>
      <c r="D66" s="760"/>
      <c r="E66" s="760"/>
      <c r="F66" s="760"/>
      <c r="G66" s="760"/>
      <c r="H66" s="760"/>
      <c r="I66" s="760"/>
      <c r="J66" s="760"/>
      <c r="K66" s="760"/>
      <c r="L66" s="760"/>
      <c r="M66" s="761"/>
      <c r="N66" s="34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728</v>
      </c>
      <c r="B71" s="49" t="str">
        <f>VLOOKUP(A71,'MANO DE OBRA'!A8:D68,3,FALSE)</f>
        <v>Oficial</v>
      </c>
      <c r="C71" s="47"/>
      <c r="D71" s="47"/>
      <c r="E71" s="47"/>
      <c r="F71" s="47"/>
      <c r="G71" s="47"/>
      <c r="H71" s="47"/>
      <c r="I71" s="247">
        <f>K71/J71*100</f>
        <v>57668.23979157189</v>
      </c>
      <c r="J71" s="248">
        <v>185</v>
      </c>
      <c r="K71" s="249">
        <f>VLOOKUP(A71,'MANO DE OBRA'!A8:D99,4,FALSE)</f>
        <v>106686.24361440798</v>
      </c>
      <c r="L71" s="50"/>
      <c r="M71" s="380">
        <v>16</v>
      </c>
      <c r="N71" s="345">
        <f>K71/M71</f>
        <v>6667.890225900499</v>
      </c>
      <c r="O71" s="106"/>
    </row>
    <row r="72" spans="1:15">
      <c r="A72" s="141" t="s">
        <v>706</v>
      </c>
      <c r="B72" s="49" t="str">
        <f>VLOOKUP(A72,'MANO DE OBRA'!A8:D69,3,FALSE)</f>
        <v>Obrero (2)</v>
      </c>
      <c r="C72" s="47"/>
      <c r="D72" s="47"/>
      <c r="E72" s="47"/>
      <c r="F72" s="47"/>
      <c r="G72" s="47"/>
      <c r="H72" s="47"/>
      <c r="I72" s="247">
        <f>K72/J72*100</f>
        <v>67665.399999999994</v>
      </c>
      <c r="J72" s="248">
        <v>185</v>
      </c>
      <c r="K72" s="249">
        <f>VLOOKUP(A72,'MANO DE OBRA'!A8:D100,4,FALSE)</f>
        <v>125180.98999999999</v>
      </c>
      <c r="L72" s="50"/>
      <c r="M72" s="380">
        <v>16</v>
      </c>
      <c r="N72" s="345">
        <f>K72/M72</f>
        <v>7823.8118749999994</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917"/>
      <c r="C76" s="918"/>
      <c r="D76" s="918"/>
      <c r="E76" s="918"/>
      <c r="F76" s="918"/>
      <c r="G76" s="918"/>
      <c r="H76" s="918"/>
      <c r="I76" s="151"/>
      <c r="J76" s="151"/>
      <c r="K76" s="151"/>
      <c r="L76" s="919"/>
      <c r="M76" s="920"/>
      <c r="N76" s="426"/>
    </row>
    <row r="77" spans="1:15" ht="15.75" thickBot="1">
      <c r="B77" s="759" t="s">
        <v>2072</v>
      </c>
      <c r="C77" s="760"/>
      <c r="D77" s="760"/>
      <c r="E77" s="760"/>
      <c r="F77" s="760"/>
      <c r="G77" s="760"/>
      <c r="H77" s="760"/>
      <c r="I77" s="760"/>
      <c r="J77" s="760"/>
      <c r="K77" s="760"/>
      <c r="L77" s="760"/>
      <c r="M77" s="761"/>
      <c r="N77" s="256">
        <f>SUM(N71:N76)</f>
        <v>14491.702100900498</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33459.527855976477</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6691.905571195296</v>
      </c>
      <c r="M84" s="794"/>
      <c r="N84" s="51"/>
    </row>
    <row r="85" spans="1:14">
      <c r="B85" s="89" t="s">
        <v>2090</v>
      </c>
      <c r="C85" s="90"/>
      <c r="D85" s="90"/>
      <c r="E85" s="90"/>
      <c r="F85" s="90"/>
      <c r="G85" s="90"/>
      <c r="H85" s="90"/>
      <c r="I85" s="87"/>
      <c r="J85" s="88"/>
      <c r="K85" s="259">
        <v>0.05</v>
      </c>
      <c r="L85" s="793">
        <f>N79*K85</f>
        <v>1672.976392798824</v>
      </c>
      <c r="M85" s="794"/>
      <c r="N85" s="51"/>
    </row>
    <row r="86" spans="1:14" ht="15.75" thickBot="1">
      <c r="B86" s="91" t="s">
        <v>2091</v>
      </c>
      <c r="C86" s="92"/>
      <c r="D86" s="92"/>
      <c r="E86" s="92"/>
      <c r="F86" s="92"/>
      <c r="G86" s="92"/>
      <c r="H86" s="92"/>
      <c r="I86" s="93"/>
      <c r="J86" s="94"/>
      <c r="K86" s="260">
        <v>0.05</v>
      </c>
      <c r="L86" s="795">
        <f>N79*K86</f>
        <v>1672.976392798824</v>
      </c>
      <c r="M86" s="796"/>
      <c r="N86" s="51"/>
    </row>
    <row r="87" spans="1:14" ht="15.75" thickBot="1">
      <c r="B87" s="759" t="s">
        <v>2072</v>
      </c>
      <c r="C87" s="760"/>
      <c r="D87" s="760"/>
      <c r="E87" s="760"/>
      <c r="F87" s="760"/>
      <c r="G87" s="760"/>
      <c r="H87" s="760"/>
      <c r="I87" s="760"/>
      <c r="J87" s="760"/>
      <c r="K87" s="760"/>
      <c r="L87" s="760"/>
      <c r="M87" s="761"/>
      <c r="N87" s="52">
        <f>L84+L85+L86</f>
        <v>10037.858356792944</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43497.386212769423</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29.25"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ColWidth="11.42578125"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75"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thickBot="1">
      <c r="A31" t="s">
        <v>21</v>
      </c>
      <c r="B31" s="80" t="s">
        <v>619</v>
      </c>
      <c r="C31" s="81" t="s">
        <v>2327</v>
      </c>
      <c r="D31" s="82"/>
      <c r="E31" s="82"/>
      <c r="F31" s="82"/>
      <c r="G31" s="82"/>
      <c r="H31" s="82"/>
      <c r="I31" s="82"/>
      <c r="J31" s="82"/>
      <c r="K31" s="394"/>
      <c r="L31" s="261" t="s">
        <v>2065</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0.15</v>
      </c>
      <c r="N41" s="295">
        <f>N77*M41</f>
        <v>12372.173471193613</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12372.173471193613</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1732</v>
      </c>
      <c r="B48" s="43" t="str">
        <f>VLOOKUP(A48,MATERIALES!A5:D373,3,FALSE)</f>
        <v xml:space="preserve">Tierra abonada </v>
      </c>
      <c r="C48" s="236"/>
      <c r="D48" s="236"/>
      <c r="E48" s="236"/>
      <c r="F48" s="236"/>
      <c r="G48" s="236"/>
      <c r="H48" s="236"/>
      <c r="I48" s="236"/>
      <c r="J48" s="266" t="str">
        <f>VLOOKUP(A48,MATERIALES!A4:D640,2,FALSE)</f>
        <v>m3</v>
      </c>
      <c r="K48" s="237">
        <v>2.1</v>
      </c>
      <c r="L48" s="222"/>
      <c r="M48" s="352">
        <f>VLOOKUP(A48,MATERIALES!A5:D396,4,FALSE)</f>
        <v>65377.270246799999</v>
      </c>
      <c r="N48" s="227">
        <f>K48*M48</f>
        <v>137292.26751828002</v>
      </c>
    </row>
    <row r="49" spans="1:14">
      <c r="A49" s="108" t="s">
        <v>1252</v>
      </c>
      <c r="B49" s="43" t="str">
        <f>VLOOKUP(A49,MATERIALES!A6:D373,3,FALSE)</f>
        <v>Cicatrizante (para remoción de especies vegetales)</v>
      </c>
      <c r="C49" s="371"/>
      <c r="D49" s="371"/>
      <c r="E49" s="371"/>
      <c r="F49" s="371"/>
      <c r="G49" s="371"/>
      <c r="H49" s="371"/>
      <c r="I49" s="371"/>
      <c r="J49" s="267" t="str">
        <f>VLOOKUP(A49,MATERIALES!A5:D641,2,FALSE)</f>
        <v>kg</v>
      </c>
      <c r="K49" s="347">
        <v>1</v>
      </c>
      <c r="L49" s="367"/>
      <c r="M49" s="352">
        <f>VLOOKUP(A49,MATERIALES!A6:D397,4,FALSE)</f>
        <v>16794.070439940904</v>
      </c>
      <c r="N49" s="227">
        <f>K49*M49</f>
        <v>16794.070439940904</v>
      </c>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419"/>
      <c r="C54" s="47"/>
      <c r="D54" s="47"/>
      <c r="E54" s="47"/>
      <c r="F54" s="47"/>
      <c r="G54" s="47"/>
      <c r="H54" s="47"/>
      <c r="I54" s="47"/>
      <c r="J54" s="243"/>
      <c r="K54" s="151"/>
      <c r="L54" s="420"/>
      <c r="M54" s="421"/>
      <c r="N54" s="422"/>
    </row>
    <row r="55" spans="1:14" ht="15.75" thickBot="1">
      <c r="B55" s="759" t="s">
        <v>2072</v>
      </c>
      <c r="C55" s="760"/>
      <c r="D55" s="760"/>
      <c r="E55" s="760"/>
      <c r="F55" s="760"/>
      <c r="G55" s="760"/>
      <c r="H55" s="760"/>
      <c r="I55" s="760"/>
      <c r="J55" s="760"/>
      <c r="K55" s="760"/>
      <c r="L55" s="760"/>
      <c r="M55" s="761"/>
      <c r="N55" s="344">
        <f>SUM(N48:N54)</f>
        <v>154086.33795822092</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49"/>
      <c r="C65" s="47"/>
      <c r="D65" s="47"/>
      <c r="E65" s="47"/>
      <c r="F65" s="47"/>
      <c r="G65" s="47"/>
      <c r="H65" s="425"/>
      <c r="I65" s="151"/>
      <c r="J65" s="151"/>
      <c r="K65" s="151"/>
      <c r="L65" s="921"/>
      <c r="M65" s="922"/>
      <c r="N65" s="426"/>
    </row>
    <row r="66" spans="1:15" ht="15.75" thickBot="1">
      <c r="B66" s="759" t="s">
        <v>2072</v>
      </c>
      <c r="C66" s="760"/>
      <c r="D66" s="760"/>
      <c r="E66" s="760"/>
      <c r="F66" s="760"/>
      <c r="G66" s="760"/>
      <c r="H66" s="760"/>
      <c r="I66" s="760"/>
      <c r="J66" s="760"/>
      <c r="K66" s="760"/>
      <c r="L66" s="760"/>
      <c r="M66" s="761"/>
      <c r="N66" s="34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728</v>
      </c>
      <c r="B71" s="49" t="str">
        <f>VLOOKUP(A71,'MANO DE OBRA'!A8:D68,3,FALSE)</f>
        <v>Oficial</v>
      </c>
      <c r="C71" s="47"/>
      <c r="D71" s="47"/>
      <c r="E71" s="47"/>
      <c r="F71" s="47"/>
      <c r="G71" s="47"/>
      <c r="H71" s="47"/>
      <c r="I71" s="247">
        <f>K71/J71*100</f>
        <v>57668.23979157189</v>
      </c>
      <c r="J71" s="248">
        <v>185</v>
      </c>
      <c r="K71" s="249">
        <f>VLOOKUP(A71,'MANO DE OBRA'!A8:D99,4,FALSE)</f>
        <v>106686.24361440798</v>
      </c>
      <c r="L71" s="50"/>
      <c r="M71" s="380">
        <v>3.57</v>
      </c>
      <c r="N71" s="345">
        <f>K71/M71</f>
        <v>29884.101852775348</v>
      </c>
      <c r="O71" s="106"/>
    </row>
    <row r="72" spans="1:15">
      <c r="A72" s="141" t="s">
        <v>708</v>
      </c>
      <c r="B72" s="49" t="str">
        <f>VLOOKUP(A72,'MANO DE OBRA'!A8:D69,3,FALSE)</f>
        <v>Obrero (3)</v>
      </c>
      <c r="C72" s="47"/>
      <c r="D72" s="47"/>
      <c r="E72" s="47"/>
      <c r="F72" s="47"/>
      <c r="G72" s="47"/>
      <c r="H72" s="47"/>
      <c r="I72" s="247">
        <f>K72/J72*100</f>
        <v>101498.09999999999</v>
      </c>
      <c r="J72" s="248">
        <v>185</v>
      </c>
      <c r="K72" s="249">
        <f>VLOOKUP(A72,'MANO DE OBRA'!A8:D100,4,FALSE)</f>
        <v>187771.48499999999</v>
      </c>
      <c r="L72" s="50"/>
      <c r="M72" s="380">
        <v>3.57</v>
      </c>
      <c r="N72" s="345">
        <f>K72/M72</f>
        <v>52597.054621848736</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917"/>
      <c r="C76" s="918"/>
      <c r="D76" s="918"/>
      <c r="E76" s="918"/>
      <c r="F76" s="918"/>
      <c r="G76" s="918"/>
      <c r="H76" s="918"/>
      <c r="I76" s="151"/>
      <c r="J76" s="151"/>
      <c r="K76" s="151"/>
      <c r="L76" s="919"/>
      <c r="M76" s="920"/>
      <c r="N76" s="426"/>
    </row>
    <row r="77" spans="1:15" ht="15.75" thickBot="1">
      <c r="B77" s="759" t="s">
        <v>2072</v>
      </c>
      <c r="C77" s="760"/>
      <c r="D77" s="760"/>
      <c r="E77" s="760"/>
      <c r="F77" s="760"/>
      <c r="G77" s="760"/>
      <c r="H77" s="760"/>
      <c r="I77" s="760"/>
      <c r="J77" s="760"/>
      <c r="K77" s="760"/>
      <c r="L77" s="760"/>
      <c r="M77" s="761"/>
      <c r="N77" s="256">
        <f>SUM(N71:N76)</f>
        <v>82481.156474624091</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248939.66790403862</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49787.93358080773</v>
      </c>
      <c r="M84" s="794"/>
      <c r="N84" s="51"/>
    </row>
    <row r="85" spans="1:14">
      <c r="B85" s="89" t="s">
        <v>2090</v>
      </c>
      <c r="C85" s="90"/>
      <c r="D85" s="90"/>
      <c r="E85" s="90"/>
      <c r="F85" s="90"/>
      <c r="G85" s="90"/>
      <c r="H85" s="90"/>
      <c r="I85" s="87"/>
      <c r="J85" s="88"/>
      <c r="K85" s="259">
        <v>0.05</v>
      </c>
      <c r="L85" s="793">
        <f>N79*K85</f>
        <v>12446.983395201933</v>
      </c>
      <c r="M85" s="794"/>
      <c r="N85" s="51"/>
    </row>
    <row r="86" spans="1:14" ht="15.75" thickBot="1">
      <c r="B86" s="91" t="s">
        <v>2091</v>
      </c>
      <c r="C86" s="92"/>
      <c r="D86" s="92"/>
      <c r="E86" s="92"/>
      <c r="F86" s="92"/>
      <c r="G86" s="92"/>
      <c r="H86" s="92"/>
      <c r="I86" s="93"/>
      <c r="J86" s="94"/>
      <c r="K86" s="260">
        <v>0.05</v>
      </c>
      <c r="L86" s="795">
        <f>N79*K86</f>
        <v>12446.983395201933</v>
      </c>
      <c r="M86" s="796"/>
      <c r="N86" s="51"/>
    </row>
    <row r="87" spans="1:14" ht="15.75" thickBot="1">
      <c r="B87" s="759" t="s">
        <v>2072</v>
      </c>
      <c r="C87" s="760"/>
      <c r="D87" s="760"/>
      <c r="E87" s="760"/>
      <c r="F87" s="760"/>
      <c r="G87" s="760"/>
      <c r="H87" s="760"/>
      <c r="I87" s="760"/>
      <c r="J87" s="760"/>
      <c r="K87" s="760"/>
      <c r="L87" s="760"/>
      <c r="M87" s="761"/>
      <c r="N87" s="52">
        <f>L84+L85+L86</f>
        <v>74681.900371211595</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323621.5682752502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29.25"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ColWidth="11.42578125"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thickBot="1">
      <c r="A31" t="s">
        <v>21</v>
      </c>
      <c r="B31" s="80" t="s">
        <v>621</v>
      </c>
      <c r="C31" s="81" t="s">
        <v>2328</v>
      </c>
      <c r="D31" s="82"/>
      <c r="E31" s="82"/>
      <c r="F31" s="82"/>
      <c r="G31" s="82"/>
      <c r="H31" s="82"/>
      <c r="I31" s="82"/>
      <c r="J31" s="82"/>
      <c r="K31" s="394"/>
      <c r="L31" s="261" t="s">
        <v>2065</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0.15</v>
      </c>
      <c r="N41" s="295">
        <f>N77*M41</f>
        <v>12372.173471193613</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12372.173471193613</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1732</v>
      </c>
      <c r="B48" s="43" t="str">
        <f>VLOOKUP(A48,MATERIALES!A5:D373,3,FALSE)</f>
        <v xml:space="preserve">Tierra abonada </v>
      </c>
      <c r="C48" s="236"/>
      <c r="D48" s="236"/>
      <c r="E48" s="236"/>
      <c r="F48" s="236"/>
      <c r="G48" s="236"/>
      <c r="H48" s="236"/>
      <c r="I48" s="236"/>
      <c r="J48" s="266" t="str">
        <f>VLOOKUP(A48,MATERIALES!A4:D640,2,FALSE)</f>
        <v>m3</v>
      </c>
      <c r="K48" s="237">
        <v>2</v>
      </c>
      <c r="L48" s="222"/>
      <c r="M48" s="352">
        <f>VLOOKUP(A48,MATERIALES!A5:D396,4,FALSE)</f>
        <v>65377.270246799999</v>
      </c>
      <c r="N48" s="227">
        <f>K48*M48</f>
        <v>130754.5404936</v>
      </c>
    </row>
    <row r="49" spans="1:14">
      <c r="A49" s="108" t="s">
        <v>1252</v>
      </c>
      <c r="B49" s="43" t="str">
        <f>VLOOKUP(A49,MATERIALES!A6:D373,3,FALSE)</f>
        <v>Cicatrizante (para remoción de especies vegetales)</v>
      </c>
      <c r="C49" s="371"/>
      <c r="D49" s="371"/>
      <c r="E49" s="371"/>
      <c r="F49" s="371"/>
      <c r="G49" s="371"/>
      <c r="H49" s="371"/>
      <c r="I49" s="371"/>
      <c r="J49" s="267" t="str">
        <f>VLOOKUP(A49,MATERIALES!A5:D641,2,FALSE)</f>
        <v>kg</v>
      </c>
      <c r="K49" s="347">
        <v>1</v>
      </c>
      <c r="L49" s="367"/>
      <c r="M49" s="352">
        <f>VLOOKUP(A49,MATERIALES!A6:D397,4,FALSE)</f>
        <v>16794.070439940904</v>
      </c>
      <c r="N49" s="227">
        <f>K49*M49</f>
        <v>16794.070439940904</v>
      </c>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419"/>
      <c r="C54" s="47"/>
      <c r="D54" s="47"/>
      <c r="E54" s="47"/>
      <c r="F54" s="47"/>
      <c r="G54" s="47"/>
      <c r="H54" s="47"/>
      <c r="I54" s="47"/>
      <c r="J54" s="243"/>
      <c r="K54" s="151"/>
      <c r="L54" s="420"/>
      <c r="M54" s="421"/>
      <c r="N54" s="422"/>
    </row>
    <row r="55" spans="1:14" ht="15.75" thickBot="1">
      <c r="B55" s="759" t="s">
        <v>2072</v>
      </c>
      <c r="C55" s="760"/>
      <c r="D55" s="760"/>
      <c r="E55" s="760"/>
      <c r="F55" s="760"/>
      <c r="G55" s="760"/>
      <c r="H55" s="760"/>
      <c r="I55" s="760"/>
      <c r="J55" s="760"/>
      <c r="K55" s="760"/>
      <c r="L55" s="760"/>
      <c r="M55" s="761"/>
      <c r="N55" s="344">
        <f>SUM(N48:N54)</f>
        <v>147548.61093354091</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49"/>
      <c r="C65" s="47"/>
      <c r="D65" s="47"/>
      <c r="E65" s="47"/>
      <c r="F65" s="47"/>
      <c r="G65" s="47"/>
      <c r="H65" s="425"/>
      <c r="I65" s="151"/>
      <c r="J65" s="151"/>
      <c r="K65" s="151"/>
      <c r="L65" s="921"/>
      <c r="M65" s="922"/>
      <c r="N65" s="426"/>
    </row>
    <row r="66" spans="1:15" ht="15.75" thickBot="1">
      <c r="B66" s="759" t="s">
        <v>2072</v>
      </c>
      <c r="C66" s="760"/>
      <c r="D66" s="760"/>
      <c r="E66" s="760"/>
      <c r="F66" s="760"/>
      <c r="G66" s="760"/>
      <c r="H66" s="760"/>
      <c r="I66" s="760"/>
      <c r="J66" s="760"/>
      <c r="K66" s="760"/>
      <c r="L66" s="760"/>
      <c r="M66" s="761"/>
      <c r="N66" s="34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728</v>
      </c>
      <c r="B71" s="49" t="str">
        <f>VLOOKUP(A71,'MANO DE OBRA'!A8:D68,3,FALSE)</f>
        <v>Oficial</v>
      </c>
      <c r="C71" s="47"/>
      <c r="D71" s="47"/>
      <c r="E71" s="47"/>
      <c r="F71" s="47"/>
      <c r="G71" s="47"/>
      <c r="H71" s="47"/>
      <c r="I71" s="247">
        <f>K71/J71*100</f>
        <v>57668.23979157189</v>
      </c>
      <c r="J71" s="248">
        <v>185</v>
      </c>
      <c r="K71" s="249">
        <f>VLOOKUP(A71,'MANO DE OBRA'!A8:D99,4,FALSE)</f>
        <v>106686.24361440798</v>
      </c>
      <c r="L71" s="50"/>
      <c r="M71" s="380">
        <v>3.57</v>
      </c>
      <c r="N71" s="345">
        <f>K71/M71</f>
        <v>29884.101852775348</v>
      </c>
      <c r="O71" s="106"/>
    </row>
    <row r="72" spans="1:15">
      <c r="A72" s="141" t="s">
        <v>708</v>
      </c>
      <c r="B72" s="49" t="str">
        <f>VLOOKUP(A72,'MANO DE OBRA'!A8:D69,3,FALSE)</f>
        <v>Obrero (3)</v>
      </c>
      <c r="C72" s="47"/>
      <c r="D72" s="47"/>
      <c r="E72" s="47"/>
      <c r="F72" s="47"/>
      <c r="G72" s="47"/>
      <c r="H72" s="47"/>
      <c r="I72" s="247">
        <f>K72/J72*100</f>
        <v>101498.09999999999</v>
      </c>
      <c r="J72" s="248">
        <v>185</v>
      </c>
      <c r="K72" s="249">
        <f>VLOOKUP(A72,'MANO DE OBRA'!A8:D100,4,FALSE)</f>
        <v>187771.48499999999</v>
      </c>
      <c r="L72" s="50"/>
      <c r="M72" s="380">
        <v>3.57</v>
      </c>
      <c r="N72" s="345">
        <f>K72/M72</f>
        <v>52597.054621848736</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917"/>
      <c r="C76" s="918"/>
      <c r="D76" s="918"/>
      <c r="E76" s="918"/>
      <c r="F76" s="918"/>
      <c r="G76" s="918"/>
      <c r="H76" s="918"/>
      <c r="I76" s="151"/>
      <c r="J76" s="151"/>
      <c r="K76" s="151"/>
      <c r="L76" s="919"/>
      <c r="M76" s="920"/>
      <c r="N76" s="426"/>
    </row>
    <row r="77" spans="1:15" ht="15.75" thickBot="1">
      <c r="B77" s="759" t="s">
        <v>2072</v>
      </c>
      <c r="C77" s="760"/>
      <c r="D77" s="760"/>
      <c r="E77" s="760"/>
      <c r="F77" s="760"/>
      <c r="G77" s="760"/>
      <c r="H77" s="760"/>
      <c r="I77" s="760"/>
      <c r="J77" s="760"/>
      <c r="K77" s="760"/>
      <c r="L77" s="760"/>
      <c r="M77" s="761"/>
      <c r="N77" s="256">
        <f>SUM(N71:N76)</f>
        <v>82481.156474624091</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242401.94087935862</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48480.388175871725</v>
      </c>
      <c r="M84" s="794"/>
      <c r="N84" s="51"/>
    </row>
    <row r="85" spans="1:14">
      <c r="B85" s="89" t="s">
        <v>2090</v>
      </c>
      <c r="C85" s="90"/>
      <c r="D85" s="90"/>
      <c r="E85" s="90"/>
      <c r="F85" s="90"/>
      <c r="G85" s="90"/>
      <c r="H85" s="90"/>
      <c r="I85" s="87"/>
      <c r="J85" s="88"/>
      <c r="K85" s="259">
        <v>0.05</v>
      </c>
      <c r="L85" s="793">
        <f>N79*K85</f>
        <v>12120.097043967931</v>
      </c>
      <c r="M85" s="794"/>
      <c r="N85" s="51"/>
    </row>
    <row r="86" spans="1:14" ht="15.75" thickBot="1">
      <c r="B86" s="91" t="s">
        <v>2091</v>
      </c>
      <c r="C86" s="92"/>
      <c r="D86" s="92"/>
      <c r="E86" s="92"/>
      <c r="F86" s="92"/>
      <c r="G86" s="92"/>
      <c r="H86" s="92"/>
      <c r="I86" s="93"/>
      <c r="J86" s="94"/>
      <c r="K86" s="260">
        <v>0.05</v>
      </c>
      <c r="L86" s="795">
        <f>N79*K86</f>
        <v>12120.097043967931</v>
      </c>
      <c r="M86" s="796"/>
      <c r="N86" s="51"/>
    </row>
    <row r="87" spans="1:14" ht="15.75" thickBot="1">
      <c r="B87" s="759" t="s">
        <v>2072</v>
      </c>
      <c r="C87" s="760"/>
      <c r="D87" s="760"/>
      <c r="E87" s="760"/>
      <c r="F87" s="760"/>
      <c r="G87" s="760"/>
      <c r="H87" s="760"/>
      <c r="I87" s="760"/>
      <c r="J87" s="760"/>
      <c r="K87" s="760"/>
      <c r="L87" s="760"/>
      <c r="M87" s="761"/>
      <c r="N87" s="52">
        <f>L84+L85+L86</f>
        <v>72720.582263807592</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315122.52314316621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ColWidth="11.42578125"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9.25"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thickBot="1">
      <c r="A31" t="s">
        <v>21</v>
      </c>
      <c r="B31" s="80" t="s">
        <v>623</v>
      </c>
      <c r="C31" s="81" t="s">
        <v>2329</v>
      </c>
      <c r="D31" s="82"/>
      <c r="E31" s="82"/>
      <c r="F31" s="82"/>
      <c r="G31" s="82"/>
      <c r="H31" s="82"/>
      <c r="I31" s="82"/>
      <c r="J31" s="82"/>
      <c r="K31" s="394"/>
      <c r="L31" s="261" t="s">
        <v>2065</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0.1</v>
      </c>
      <c r="N41" s="295">
        <f>N77*M41</f>
        <v>5165.9250634106666</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5165.9250634106666</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1732</v>
      </c>
      <c r="B48" s="43" t="str">
        <f>VLOOKUP(A48,MATERIALES!A5:D373,3,FALSE)</f>
        <v xml:space="preserve">Tierra abonada </v>
      </c>
      <c r="C48" s="236"/>
      <c r="D48" s="236"/>
      <c r="E48" s="236"/>
      <c r="F48" s="236"/>
      <c r="G48" s="236"/>
      <c r="H48" s="236"/>
      <c r="I48" s="236"/>
      <c r="J48" s="266" t="str">
        <f>VLOOKUP(A48,MATERIALES!A4:D640,2,FALSE)</f>
        <v>m3</v>
      </c>
      <c r="K48" s="237">
        <v>1.31</v>
      </c>
      <c r="L48" s="222"/>
      <c r="M48" s="352">
        <f>VLOOKUP(A48,MATERIALES!A5:D396,4,FALSE)</f>
        <v>65377.270246799999</v>
      </c>
      <c r="N48" s="227">
        <f>K48*M48</f>
        <v>85644.224023308008</v>
      </c>
    </row>
    <row r="49" spans="1:14">
      <c r="A49" s="108" t="s">
        <v>1252</v>
      </c>
      <c r="B49" s="43" t="str">
        <f>VLOOKUP(A49,MATERIALES!A6:D373,3,FALSE)</f>
        <v>Cicatrizante (para remoción de especies vegetales)</v>
      </c>
      <c r="C49" s="371"/>
      <c r="D49" s="371"/>
      <c r="E49" s="371"/>
      <c r="F49" s="371"/>
      <c r="G49" s="371"/>
      <c r="H49" s="371"/>
      <c r="I49" s="371"/>
      <c r="J49" s="267" t="str">
        <f>VLOOKUP(A49,MATERIALES!A5:D641,2,FALSE)</f>
        <v>kg</v>
      </c>
      <c r="K49" s="347">
        <v>1</v>
      </c>
      <c r="L49" s="367"/>
      <c r="M49" s="352">
        <f>VLOOKUP(A49,MATERIALES!A6:D397,4,FALSE)</f>
        <v>16794.070439940904</v>
      </c>
      <c r="N49" s="227">
        <f>K49*M49</f>
        <v>16794.070439940904</v>
      </c>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419"/>
      <c r="C54" s="47"/>
      <c r="D54" s="47"/>
      <c r="E54" s="47"/>
      <c r="F54" s="47"/>
      <c r="G54" s="47"/>
      <c r="H54" s="47"/>
      <c r="I54" s="47"/>
      <c r="J54" s="243"/>
      <c r="K54" s="151"/>
      <c r="L54" s="420"/>
      <c r="M54" s="421"/>
      <c r="N54" s="422"/>
    </row>
    <row r="55" spans="1:14" ht="15.75" thickBot="1">
      <c r="B55" s="759" t="s">
        <v>2072</v>
      </c>
      <c r="C55" s="760"/>
      <c r="D55" s="760"/>
      <c r="E55" s="760"/>
      <c r="F55" s="760"/>
      <c r="G55" s="760"/>
      <c r="H55" s="760"/>
      <c r="I55" s="760"/>
      <c r="J55" s="760"/>
      <c r="K55" s="760"/>
      <c r="L55" s="760"/>
      <c r="M55" s="761"/>
      <c r="N55" s="344">
        <f>SUM(N48:N54)</f>
        <v>102438.29446324891</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49"/>
      <c r="C65" s="47"/>
      <c r="D65" s="47"/>
      <c r="E65" s="47"/>
      <c r="F65" s="47"/>
      <c r="G65" s="47"/>
      <c r="H65" s="425"/>
      <c r="I65" s="151"/>
      <c r="J65" s="151"/>
      <c r="K65" s="151"/>
      <c r="L65" s="921"/>
      <c r="M65" s="922"/>
      <c r="N65" s="426"/>
    </row>
    <row r="66" spans="1:15" ht="15.75" thickBot="1">
      <c r="B66" s="759" t="s">
        <v>2072</v>
      </c>
      <c r="C66" s="760"/>
      <c r="D66" s="760"/>
      <c r="E66" s="760"/>
      <c r="F66" s="760"/>
      <c r="G66" s="760"/>
      <c r="H66" s="760"/>
      <c r="I66" s="760"/>
      <c r="J66" s="760"/>
      <c r="K66" s="760"/>
      <c r="L66" s="760"/>
      <c r="M66" s="761"/>
      <c r="N66" s="34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728</v>
      </c>
      <c r="B71" s="49" t="str">
        <f>VLOOKUP(A71,'MANO DE OBRA'!A8:D68,3,FALSE)</f>
        <v>Oficial</v>
      </c>
      <c r="C71" s="47"/>
      <c r="D71" s="47"/>
      <c r="E71" s="47"/>
      <c r="F71" s="47"/>
      <c r="G71" s="47"/>
      <c r="H71" s="47"/>
      <c r="I71" s="247">
        <f>K71/J71*100</f>
        <v>57668.23979157189</v>
      </c>
      <c r="J71" s="248">
        <v>185</v>
      </c>
      <c r="K71" s="249">
        <f>VLOOKUP(A71,'MANO DE OBRA'!A8:D99,4,FALSE)</f>
        <v>106686.24361440798</v>
      </c>
      <c r="L71" s="50"/>
      <c r="M71" s="380">
        <v>5.7</v>
      </c>
      <c r="N71" s="345">
        <f>K71/M71</f>
        <v>18716.884844632979</v>
      </c>
      <c r="O71" s="106"/>
    </row>
    <row r="72" spans="1:15">
      <c r="A72" s="141" t="s">
        <v>708</v>
      </c>
      <c r="B72" s="49" t="str">
        <f>VLOOKUP(A72,'MANO DE OBRA'!A8:D69,3,FALSE)</f>
        <v>Obrero (3)</v>
      </c>
      <c r="C72" s="47"/>
      <c r="D72" s="47"/>
      <c r="E72" s="47"/>
      <c r="F72" s="47"/>
      <c r="G72" s="47"/>
      <c r="H72" s="47"/>
      <c r="I72" s="247">
        <f>K72/J72*100</f>
        <v>101498.09999999999</v>
      </c>
      <c r="J72" s="248">
        <v>185</v>
      </c>
      <c r="K72" s="249">
        <f>VLOOKUP(A72,'MANO DE OBRA'!A8:D100,4,FALSE)</f>
        <v>187771.48499999999</v>
      </c>
      <c r="L72" s="50"/>
      <c r="M72" s="380">
        <v>5.7</v>
      </c>
      <c r="N72" s="345">
        <f>K72/M72</f>
        <v>32942.365789473683</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917"/>
      <c r="C76" s="918"/>
      <c r="D76" s="918"/>
      <c r="E76" s="918"/>
      <c r="F76" s="918"/>
      <c r="G76" s="918"/>
      <c r="H76" s="918"/>
      <c r="I76" s="151"/>
      <c r="J76" s="151"/>
      <c r="K76" s="151"/>
      <c r="L76" s="919"/>
      <c r="M76" s="920"/>
      <c r="N76" s="426"/>
    </row>
    <row r="77" spans="1:15" ht="15.75" thickBot="1">
      <c r="B77" s="759" t="s">
        <v>2072</v>
      </c>
      <c r="C77" s="760"/>
      <c r="D77" s="760"/>
      <c r="E77" s="760"/>
      <c r="F77" s="760"/>
      <c r="G77" s="760"/>
      <c r="H77" s="760"/>
      <c r="I77" s="760"/>
      <c r="J77" s="760"/>
      <c r="K77" s="760"/>
      <c r="L77" s="760"/>
      <c r="M77" s="761"/>
      <c r="N77" s="256">
        <f>SUM(N71:N76)</f>
        <v>51659.250634106662</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159263.47016076624</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31852.694032153249</v>
      </c>
      <c r="M84" s="794"/>
      <c r="N84" s="51"/>
    </row>
    <row r="85" spans="1:14">
      <c r="B85" s="89" t="s">
        <v>2090</v>
      </c>
      <c r="C85" s="90"/>
      <c r="D85" s="90"/>
      <c r="E85" s="90"/>
      <c r="F85" s="90"/>
      <c r="G85" s="90"/>
      <c r="H85" s="90"/>
      <c r="I85" s="87"/>
      <c r="J85" s="88"/>
      <c r="K85" s="259">
        <v>0.05</v>
      </c>
      <c r="L85" s="793">
        <f>N79*K85</f>
        <v>7963.1735080383123</v>
      </c>
      <c r="M85" s="794"/>
      <c r="N85" s="51"/>
    </row>
    <row r="86" spans="1:14" ht="15.75" thickBot="1">
      <c r="B86" s="91" t="s">
        <v>2091</v>
      </c>
      <c r="C86" s="92"/>
      <c r="D86" s="92"/>
      <c r="E86" s="92"/>
      <c r="F86" s="92"/>
      <c r="G86" s="92"/>
      <c r="H86" s="92"/>
      <c r="I86" s="93"/>
      <c r="J86" s="94"/>
      <c r="K86" s="260">
        <v>0.05</v>
      </c>
      <c r="L86" s="795">
        <f>N79*K86</f>
        <v>7963.1735080383123</v>
      </c>
      <c r="M86" s="796"/>
      <c r="N86" s="51"/>
    </row>
    <row r="87" spans="1:14" ht="15.75" thickBot="1">
      <c r="B87" s="759" t="s">
        <v>2072</v>
      </c>
      <c r="C87" s="760"/>
      <c r="D87" s="760"/>
      <c r="E87" s="760"/>
      <c r="F87" s="760"/>
      <c r="G87" s="760"/>
      <c r="H87" s="760"/>
      <c r="I87" s="760"/>
      <c r="J87" s="760"/>
      <c r="K87" s="760"/>
      <c r="L87" s="760"/>
      <c r="M87" s="761"/>
      <c r="N87" s="52">
        <f>L84+L85+L86</f>
        <v>47779.041048229876</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207042.51120899612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29.25"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ColWidth="11.42578125"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thickBot="1">
      <c r="A31" t="s">
        <v>21</v>
      </c>
      <c r="B31" s="80" t="s">
        <v>625</v>
      </c>
      <c r="C31" s="81" t="s">
        <v>2330</v>
      </c>
      <c r="D31" s="82"/>
      <c r="E31" s="82"/>
      <c r="F31" s="82"/>
      <c r="G31" s="82"/>
      <c r="H31" s="82"/>
      <c r="I31" s="82"/>
      <c r="J31" s="82"/>
      <c r="K31" s="394"/>
      <c r="L31" s="261" t="s">
        <v>2065</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0.1</v>
      </c>
      <c r="N41" s="295">
        <f>N77*M41</f>
        <v>4330.2607149177647</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4330.2607149177647</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1732</v>
      </c>
      <c r="B48" s="43" t="str">
        <f>VLOOKUP(A48,MATERIALES!A5:D373,3,FALSE)</f>
        <v xml:space="preserve">Tierra abonada </v>
      </c>
      <c r="C48" s="236"/>
      <c r="D48" s="236"/>
      <c r="E48" s="236"/>
      <c r="F48" s="236"/>
      <c r="G48" s="236"/>
      <c r="H48" s="236"/>
      <c r="I48" s="236"/>
      <c r="J48" s="266" t="str">
        <f>VLOOKUP(A48,MATERIALES!A4:D640,2,FALSE)</f>
        <v>m3</v>
      </c>
      <c r="K48" s="237">
        <v>1.1000000000000001</v>
      </c>
      <c r="L48" s="222"/>
      <c r="M48" s="352">
        <f>VLOOKUP(A48,MATERIALES!A5:D396,4,FALSE)</f>
        <v>65377.270246799999</v>
      </c>
      <c r="N48" s="227">
        <f>K48*M48</f>
        <v>71914.99727148001</v>
      </c>
    </row>
    <row r="49" spans="1:14">
      <c r="A49" s="108" t="s">
        <v>1252</v>
      </c>
      <c r="B49" s="43" t="str">
        <f>VLOOKUP(A49,MATERIALES!A6:D373,3,FALSE)</f>
        <v>Cicatrizante (para remoción de especies vegetales)</v>
      </c>
      <c r="C49" s="371"/>
      <c r="D49" s="371"/>
      <c r="E49" s="371"/>
      <c r="F49" s="371"/>
      <c r="G49" s="371"/>
      <c r="H49" s="371"/>
      <c r="I49" s="371"/>
      <c r="J49" s="267" t="str">
        <f>VLOOKUP(A49,MATERIALES!A5:D641,2,FALSE)</f>
        <v>kg</v>
      </c>
      <c r="K49" s="347">
        <v>1</v>
      </c>
      <c r="L49" s="367"/>
      <c r="M49" s="352">
        <f>VLOOKUP(A49,MATERIALES!A6:D397,4,FALSE)</f>
        <v>16794.070439940904</v>
      </c>
      <c r="N49" s="227">
        <f>K49*M49</f>
        <v>16794.070439940904</v>
      </c>
    </row>
    <row r="50" spans="1:14">
      <c r="A50" s="108"/>
      <c r="B50" s="43"/>
      <c r="C50" s="371"/>
      <c r="D50" s="371"/>
      <c r="E50" s="371"/>
      <c r="F50" s="371"/>
      <c r="G50" s="371"/>
      <c r="H50" s="371"/>
      <c r="I50" s="371"/>
      <c r="J50" s="266"/>
      <c r="K50" s="347"/>
      <c r="L50" s="367"/>
      <c r="M50" s="352"/>
      <c r="N50" s="227"/>
    </row>
    <row r="51" spans="1:14">
      <c r="A51" s="108"/>
      <c r="B51" s="43"/>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419"/>
      <c r="C54" s="47"/>
      <c r="D54" s="47"/>
      <c r="E54" s="47"/>
      <c r="F54" s="47"/>
      <c r="G54" s="47"/>
      <c r="H54" s="47"/>
      <c r="I54" s="47"/>
      <c r="J54" s="243"/>
      <c r="K54" s="151"/>
      <c r="L54" s="420"/>
      <c r="M54" s="421"/>
      <c r="N54" s="422"/>
    </row>
    <row r="55" spans="1:14" ht="15.75" thickBot="1">
      <c r="B55" s="759" t="s">
        <v>2072</v>
      </c>
      <c r="C55" s="760"/>
      <c r="D55" s="760"/>
      <c r="E55" s="760"/>
      <c r="F55" s="760"/>
      <c r="G55" s="760"/>
      <c r="H55" s="760"/>
      <c r="I55" s="760"/>
      <c r="J55" s="760"/>
      <c r="K55" s="760"/>
      <c r="L55" s="760"/>
      <c r="M55" s="761"/>
      <c r="N55" s="344">
        <f>SUM(N48:N54)</f>
        <v>88709.06771142091</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49"/>
      <c r="C65" s="47"/>
      <c r="D65" s="47"/>
      <c r="E65" s="47"/>
      <c r="F65" s="47"/>
      <c r="G65" s="47"/>
      <c r="H65" s="425"/>
      <c r="I65" s="151"/>
      <c r="J65" s="151"/>
      <c r="K65" s="151"/>
      <c r="L65" s="921"/>
      <c r="M65" s="922"/>
      <c r="N65" s="426"/>
    </row>
    <row r="66" spans="1:15" ht="15.75" thickBot="1">
      <c r="B66" s="759" t="s">
        <v>2072</v>
      </c>
      <c r="C66" s="760"/>
      <c r="D66" s="760"/>
      <c r="E66" s="760"/>
      <c r="F66" s="760"/>
      <c r="G66" s="760"/>
      <c r="H66" s="760"/>
      <c r="I66" s="760"/>
      <c r="J66" s="760"/>
      <c r="K66" s="760"/>
      <c r="L66" s="760"/>
      <c r="M66" s="761"/>
      <c r="N66" s="34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728</v>
      </c>
      <c r="B71" s="49" t="str">
        <f>VLOOKUP(A71,'MANO DE OBRA'!A8:D68,3,FALSE)</f>
        <v>Oficial</v>
      </c>
      <c r="C71" s="47"/>
      <c r="D71" s="47"/>
      <c r="E71" s="47"/>
      <c r="F71" s="47"/>
      <c r="G71" s="47"/>
      <c r="H71" s="47"/>
      <c r="I71" s="247">
        <f>K71/J71*100</f>
        <v>57668.23979157189</v>
      </c>
      <c r="J71" s="248">
        <v>185</v>
      </c>
      <c r="K71" s="249">
        <f>VLOOKUP(A71,'MANO DE OBRA'!A8:D99,4,FALSE)</f>
        <v>106686.24361440798</v>
      </c>
      <c r="L71" s="50"/>
      <c r="M71" s="380">
        <v>6.8</v>
      </c>
      <c r="N71" s="345">
        <f>K71/M71</f>
        <v>15689.153472707058</v>
      </c>
      <c r="O71" s="106"/>
    </row>
    <row r="72" spans="1:15">
      <c r="A72" s="141" t="s">
        <v>708</v>
      </c>
      <c r="B72" s="49" t="str">
        <f>VLOOKUP(A72,'MANO DE OBRA'!A8:D69,3,FALSE)</f>
        <v>Obrero (3)</v>
      </c>
      <c r="C72" s="47"/>
      <c r="D72" s="47"/>
      <c r="E72" s="47"/>
      <c r="F72" s="47"/>
      <c r="G72" s="47"/>
      <c r="H72" s="47"/>
      <c r="I72" s="247">
        <f>K72/J72*100</f>
        <v>101498.09999999999</v>
      </c>
      <c r="J72" s="248">
        <v>185</v>
      </c>
      <c r="K72" s="249">
        <f>VLOOKUP(A72,'MANO DE OBRA'!A8:D100,4,FALSE)</f>
        <v>187771.48499999999</v>
      </c>
      <c r="L72" s="50"/>
      <c r="M72" s="380">
        <v>6.8</v>
      </c>
      <c r="N72" s="345">
        <f>K72/M72</f>
        <v>27613.453676470588</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917"/>
      <c r="C76" s="918"/>
      <c r="D76" s="918"/>
      <c r="E76" s="918"/>
      <c r="F76" s="918"/>
      <c r="G76" s="918"/>
      <c r="H76" s="918"/>
      <c r="I76" s="151"/>
      <c r="J76" s="151"/>
      <c r="K76" s="151"/>
      <c r="L76" s="919"/>
      <c r="M76" s="920"/>
      <c r="N76" s="426"/>
    </row>
    <row r="77" spans="1:15" ht="15.75" thickBot="1">
      <c r="B77" s="759" t="s">
        <v>2072</v>
      </c>
      <c r="C77" s="760"/>
      <c r="D77" s="760"/>
      <c r="E77" s="760"/>
      <c r="F77" s="760"/>
      <c r="G77" s="760"/>
      <c r="H77" s="760"/>
      <c r="I77" s="760"/>
      <c r="J77" s="760"/>
      <c r="K77" s="760"/>
      <c r="L77" s="760"/>
      <c r="M77" s="761"/>
      <c r="N77" s="256">
        <f>SUM(N71:N76)</f>
        <v>43302.607149177646</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136341.93557551631</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27268.387115103265</v>
      </c>
      <c r="M84" s="794"/>
      <c r="N84" s="51"/>
    </row>
    <row r="85" spans="1:14">
      <c r="B85" s="89" t="s">
        <v>2090</v>
      </c>
      <c r="C85" s="90"/>
      <c r="D85" s="90"/>
      <c r="E85" s="90"/>
      <c r="F85" s="90"/>
      <c r="G85" s="90"/>
      <c r="H85" s="90"/>
      <c r="I85" s="87"/>
      <c r="J85" s="88"/>
      <c r="K85" s="259">
        <v>0.05</v>
      </c>
      <c r="L85" s="793">
        <f>N79*K85</f>
        <v>6817.0967787758163</v>
      </c>
      <c r="M85" s="794"/>
      <c r="N85" s="51"/>
    </row>
    <row r="86" spans="1:14" ht="15.75" thickBot="1">
      <c r="B86" s="91" t="s">
        <v>2091</v>
      </c>
      <c r="C86" s="92"/>
      <c r="D86" s="92"/>
      <c r="E86" s="92"/>
      <c r="F86" s="92"/>
      <c r="G86" s="92"/>
      <c r="H86" s="92"/>
      <c r="I86" s="93"/>
      <c r="J86" s="94"/>
      <c r="K86" s="260">
        <v>0.05</v>
      </c>
      <c r="L86" s="795">
        <f>N79*K86</f>
        <v>6817.0967787758163</v>
      </c>
      <c r="M86" s="796"/>
      <c r="N86" s="51"/>
    </row>
    <row r="87" spans="1:14" ht="15.75" thickBot="1">
      <c r="B87" s="759" t="s">
        <v>2072</v>
      </c>
      <c r="C87" s="760"/>
      <c r="D87" s="760"/>
      <c r="E87" s="760"/>
      <c r="F87" s="760"/>
      <c r="G87" s="760"/>
      <c r="H87" s="760"/>
      <c r="I87" s="760"/>
      <c r="J87" s="760"/>
      <c r="K87" s="760"/>
      <c r="L87" s="760"/>
      <c r="M87" s="761"/>
      <c r="N87" s="52">
        <f>L84+L85+L86</f>
        <v>40902.580672654891</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177244.51624817122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ColWidth="11.42578125"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9.25"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thickBot="1">
      <c r="A31" t="s">
        <v>21</v>
      </c>
      <c r="B31" s="80" t="s">
        <v>627</v>
      </c>
      <c r="C31" s="81" t="s">
        <v>2331</v>
      </c>
      <c r="D31" s="82"/>
      <c r="E31" s="82"/>
      <c r="F31" s="82"/>
      <c r="G31" s="82"/>
      <c r="H31" s="82"/>
      <c r="I31" s="82"/>
      <c r="J31" s="82"/>
      <c r="K31" s="394"/>
      <c r="L31" s="261" t="s">
        <v>27</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A38" s="113"/>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0.1</v>
      </c>
      <c r="N41" s="295">
        <f>N77*M41</f>
        <v>294.45772861440798</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294.45772861440798</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1732</v>
      </c>
      <c r="B48" s="43" t="str">
        <f>VLOOKUP(A48,MATERIALES!A5:D373,3,FALSE)</f>
        <v xml:space="preserve">Tierra abonada </v>
      </c>
      <c r="C48" s="236"/>
      <c r="D48" s="236"/>
      <c r="E48" s="236"/>
      <c r="F48" s="236"/>
      <c r="G48" s="236"/>
      <c r="H48" s="236"/>
      <c r="I48" s="236"/>
      <c r="J48" s="266" t="str">
        <f>VLOOKUP(A48,MATERIALES!A4:D640,2,FALSE)</f>
        <v>m3</v>
      </c>
      <c r="K48" s="237">
        <v>0.05</v>
      </c>
      <c r="L48" s="222"/>
      <c r="M48" s="352">
        <f>VLOOKUP(A48,MATERIALES!A5:D396,4,FALSE)</f>
        <v>65377.270246799999</v>
      </c>
      <c r="N48" s="227">
        <f>K48*M48</f>
        <v>3268.8635123399999</v>
      </c>
    </row>
    <row r="49" spans="1:14">
      <c r="A49" s="108" t="s">
        <v>1131</v>
      </c>
      <c r="B49" s="43" t="str">
        <f>VLOOKUP(A49,MATERIALES!A6:D373,3,FALSE)</f>
        <v>Agua</v>
      </c>
      <c r="C49" s="371"/>
      <c r="D49" s="371"/>
      <c r="E49" s="371"/>
      <c r="F49" s="371"/>
      <c r="G49" s="371"/>
      <c r="H49" s="371"/>
      <c r="I49" s="371"/>
      <c r="J49" s="267" t="str">
        <f>VLOOKUP(A49,MATERIALES!A5:D641,2,FALSE)</f>
        <v>lt</v>
      </c>
      <c r="K49" s="347">
        <v>5</v>
      </c>
      <c r="L49" s="367"/>
      <c r="M49" s="352">
        <f>VLOOKUP(A49,MATERIALES!A6:D397,4,FALSE)</f>
        <v>56.024337816260008</v>
      </c>
      <c r="N49" s="227">
        <f>K49*M49</f>
        <v>280.12168908130002</v>
      </c>
    </row>
    <row r="50" spans="1:14">
      <c r="A50" s="108" t="s">
        <v>1250</v>
      </c>
      <c r="B50" s="43" t="str">
        <f>VLOOKUP(A50,MATERIALES!A6:D373,3,FALSE)</f>
        <v>Cespedones</v>
      </c>
      <c r="C50" s="371"/>
      <c r="D50" s="371"/>
      <c r="E50" s="371"/>
      <c r="F50" s="371"/>
      <c r="G50" s="371"/>
      <c r="H50" s="371"/>
      <c r="I50" s="371"/>
      <c r="J50" s="267" t="str">
        <f>VLOOKUP(A50,MATERIALES!A6:D642,2,FALSE)</f>
        <v>m2</v>
      </c>
      <c r="K50" s="347">
        <v>1</v>
      </c>
      <c r="L50" s="367"/>
      <c r="M50" s="352">
        <f>VLOOKUP(A50,MATERIALES!A6:D398,4,FALSE)</f>
        <v>9155.1762659317719</v>
      </c>
      <c r="N50" s="227">
        <f>K50*M50</f>
        <v>9155.1762659317719</v>
      </c>
    </row>
    <row r="51" spans="1:14">
      <c r="A51" s="108"/>
      <c r="B51" s="43"/>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419"/>
      <c r="C54" s="47"/>
      <c r="D54" s="47"/>
      <c r="E54" s="47"/>
      <c r="F54" s="47"/>
      <c r="G54" s="47"/>
      <c r="H54" s="47"/>
      <c r="I54" s="47"/>
      <c r="J54" s="243"/>
      <c r="K54" s="151"/>
      <c r="L54" s="420"/>
      <c r="M54" s="421"/>
      <c r="N54" s="422"/>
    </row>
    <row r="55" spans="1:14" ht="15.75" thickBot="1">
      <c r="B55" s="759" t="s">
        <v>2072</v>
      </c>
      <c r="C55" s="760"/>
      <c r="D55" s="760"/>
      <c r="E55" s="760"/>
      <c r="F55" s="760"/>
      <c r="G55" s="760"/>
      <c r="H55" s="760"/>
      <c r="I55" s="760"/>
      <c r="J55" s="760"/>
      <c r="K55" s="760"/>
      <c r="L55" s="760"/>
      <c r="M55" s="761"/>
      <c r="N55" s="344">
        <f>SUM(N48:N54)</f>
        <v>12704.161467353071</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49"/>
      <c r="C65" s="47"/>
      <c r="D65" s="47"/>
      <c r="E65" s="47"/>
      <c r="F65" s="47"/>
      <c r="G65" s="47"/>
      <c r="H65" s="425"/>
      <c r="I65" s="151"/>
      <c r="J65" s="151"/>
      <c r="K65" s="151"/>
      <c r="L65" s="921"/>
      <c r="M65" s="922"/>
      <c r="N65" s="426"/>
    </row>
    <row r="66" spans="1:15" ht="15.75" thickBot="1">
      <c r="B66" s="759" t="s">
        <v>2072</v>
      </c>
      <c r="C66" s="760"/>
      <c r="D66" s="760"/>
      <c r="E66" s="760"/>
      <c r="F66" s="760"/>
      <c r="G66" s="760"/>
      <c r="H66" s="760"/>
      <c r="I66" s="760"/>
      <c r="J66" s="760"/>
      <c r="K66" s="760"/>
      <c r="L66" s="760"/>
      <c r="M66" s="761"/>
      <c r="N66" s="34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728</v>
      </c>
      <c r="B71" s="49" t="str">
        <f>VLOOKUP(A71,'MANO DE OBRA'!A8:D68,3,FALSE)</f>
        <v>Oficial</v>
      </c>
      <c r="C71" s="47"/>
      <c r="D71" s="47"/>
      <c r="E71" s="47"/>
      <c r="F71" s="47"/>
      <c r="G71" s="47"/>
      <c r="H71" s="47"/>
      <c r="I71" s="247">
        <f>K71/J71*100</f>
        <v>57668.23979157189</v>
      </c>
      <c r="J71" s="248">
        <v>185</v>
      </c>
      <c r="K71" s="249">
        <f>VLOOKUP(A71,'MANO DE OBRA'!A8:D99,4,FALSE)</f>
        <v>106686.24361440798</v>
      </c>
      <c r="L71" s="50"/>
      <c r="M71" s="380">
        <v>100</v>
      </c>
      <c r="N71" s="345">
        <f>K71/M71</f>
        <v>1066.8624361440798</v>
      </c>
      <c r="O71" s="106"/>
    </row>
    <row r="72" spans="1:15">
      <c r="A72" s="141" t="s">
        <v>708</v>
      </c>
      <c r="B72" s="49" t="str">
        <f>VLOOKUP(A72,'MANO DE OBRA'!A8:D69,3,FALSE)</f>
        <v>Obrero (3)</v>
      </c>
      <c r="C72" s="47"/>
      <c r="D72" s="47"/>
      <c r="E72" s="47"/>
      <c r="F72" s="47"/>
      <c r="G72" s="47"/>
      <c r="H72" s="47"/>
      <c r="I72" s="247">
        <f>K72/J72*100</f>
        <v>101498.09999999999</v>
      </c>
      <c r="J72" s="248">
        <v>185</v>
      </c>
      <c r="K72" s="249">
        <f>VLOOKUP(A72,'MANO DE OBRA'!A8:D100,4,FALSE)</f>
        <v>187771.48499999999</v>
      </c>
      <c r="L72" s="50"/>
      <c r="M72" s="380">
        <v>100</v>
      </c>
      <c r="N72" s="345">
        <f>K72/M72</f>
        <v>1877.7148499999998</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917"/>
      <c r="C76" s="918"/>
      <c r="D76" s="918"/>
      <c r="E76" s="918"/>
      <c r="F76" s="918"/>
      <c r="G76" s="918"/>
      <c r="H76" s="918"/>
      <c r="I76" s="151"/>
      <c r="J76" s="151"/>
      <c r="K76" s="151"/>
      <c r="L76" s="919"/>
      <c r="M76" s="920"/>
      <c r="N76" s="426"/>
    </row>
    <row r="77" spans="1:15" ht="15.75" thickBot="1">
      <c r="B77" s="759" t="s">
        <v>2072</v>
      </c>
      <c r="C77" s="760"/>
      <c r="D77" s="760"/>
      <c r="E77" s="760"/>
      <c r="F77" s="760"/>
      <c r="G77" s="760"/>
      <c r="H77" s="760"/>
      <c r="I77" s="760"/>
      <c r="J77" s="760"/>
      <c r="K77" s="760"/>
      <c r="L77" s="760"/>
      <c r="M77" s="761"/>
      <c r="N77" s="256">
        <f>SUM(N71:N76)</f>
        <v>2944.5772861440796</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15943.19648211156</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3188.6392964223123</v>
      </c>
      <c r="M84" s="794"/>
      <c r="N84" s="51"/>
    </row>
    <row r="85" spans="1:14">
      <c r="B85" s="89" t="s">
        <v>2090</v>
      </c>
      <c r="C85" s="90"/>
      <c r="D85" s="90"/>
      <c r="E85" s="90"/>
      <c r="F85" s="90"/>
      <c r="G85" s="90"/>
      <c r="H85" s="90"/>
      <c r="I85" s="87"/>
      <c r="J85" s="88"/>
      <c r="K85" s="259">
        <v>0.05</v>
      </c>
      <c r="L85" s="793">
        <f>N79*K85</f>
        <v>797.15982410557808</v>
      </c>
      <c r="M85" s="794"/>
      <c r="N85" s="51"/>
    </row>
    <row r="86" spans="1:14" ht="15.75" thickBot="1">
      <c r="B86" s="91" t="s">
        <v>2091</v>
      </c>
      <c r="C86" s="92"/>
      <c r="D86" s="92"/>
      <c r="E86" s="92"/>
      <c r="F86" s="92"/>
      <c r="G86" s="92"/>
      <c r="H86" s="92"/>
      <c r="I86" s="93"/>
      <c r="J86" s="94"/>
      <c r="K86" s="260">
        <v>0.05</v>
      </c>
      <c r="L86" s="795">
        <f>N79*K86</f>
        <v>797.15982410557808</v>
      </c>
      <c r="M86" s="796"/>
      <c r="N86" s="51"/>
    </row>
    <row r="87" spans="1:14" ht="15.75" thickBot="1">
      <c r="B87" s="759" t="s">
        <v>2072</v>
      </c>
      <c r="C87" s="760"/>
      <c r="D87" s="760"/>
      <c r="E87" s="760"/>
      <c r="F87" s="760"/>
      <c r="G87" s="760"/>
      <c r="H87" s="760"/>
      <c r="I87" s="760"/>
      <c r="J87" s="760"/>
      <c r="K87" s="760"/>
      <c r="L87" s="760"/>
      <c r="M87" s="761"/>
      <c r="N87" s="52">
        <f>L84+L85+L86</f>
        <v>4782.9589446334685</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20726.155426745026</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ColWidth="11.42578125"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75"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thickBot="1">
      <c r="A31" t="s">
        <v>21</v>
      </c>
      <c r="B31" s="80" t="s">
        <v>629</v>
      </c>
      <c r="C31" s="81" t="s">
        <v>2332</v>
      </c>
      <c r="D31" s="82"/>
      <c r="E31" s="82"/>
      <c r="F31" s="82"/>
      <c r="G31" s="82"/>
      <c r="H31" s="82"/>
      <c r="I31" s="82"/>
      <c r="J31" s="82"/>
      <c r="K31" s="394"/>
      <c r="L31" s="261" t="s">
        <v>27</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0.1</v>
      </c>
      <c r="N41" s="295">
        <f>N77*M41</f>
        <v>125.18099000000001</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125.18099000000001</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1293</v>
      </c>
      <c r="B48" s="43" t="str">
        <f>VLOOKUP(A48,MATERIALES!A5:D373,3,FALSE)</f>
        <v>Costal de fibra o fique</v>
      </c>
      <c r="C48" s="236"/>
      <c r="D48" s="236"/>
      <c r="E48" s="236"/>
      <c r="F48" s="236"/>
      <c r="G48" s="236"/>
      <c r="H48" s="236"/>
      <c r="I48" s="236"/>
      <c r="J48" s="266" t="str">
        <f>VLOOKUP(A48,MATERIALES!A4:D640,2,FALSE)</f>
        <v>m2</v>
      </c>
      <c r="K48" s="237">
        <v>1</v>
      </c>
      <c r="L48" s="222"/>
      <c r="M48" s="352">
        <f>VLOOKUP(A48,MATERIALES!A5:D396,4,FALSE)</f>
        <v>853.07403216906118</v>
      </c>
      <c r="N48" s="227">
        <f>K48*M48</f>
        <v>853.07403216906118</v>
      </c>
    </row>
    <row r="49" spans="1:14">
      <c r="A49" s="108" t="s">
        <v>1668</v>
      </c>
      <c r="B49" s="43" t="str">
        <f>VLOOKUP(A49,MATERIALES!A6:D373,3,FALSE)</f>
        <v>Semillas para empradizar</v>
      </c>
      <c r="C49" s="371"/>
      <c r="D49" s="371"/>
      <c r="E49" s="371"/>
      <c r="F49" s="371"/>
      <c r="G49" s="371"/>
      <c r="H49" s="371"/>
      <c r="I49" s="371"/>
      <c r="J49" s="267" t="str">
        <f>VLOOKUP(A49,MATERIALES!A5:D641,2,FALSE)</f>
        <v>kg</v>
      </c>
      <c r="K49" s="347">
        <v>0.05</v>
      </c>
      <c r="L49" s="367"/>
      <c r="M49" s="352">
        <f>VLOOKUP(A49,MATERIALES!A6:D397,4,FALSE)</f>
        <v>39468.458900619713</v>
      </c>
      <c r="N49" s="227">
        <f>K49*M49</f>
        <v>1973.4229450309858</v>
      </c>
    </row>
    <row r="50" spans="1:14">
      <c r="A50" s="108" t="s">
        <v>1732</v>
      </c>
      <c r="B50" s="43" t="str">
        <f>VLOOKUP(A50,MATERIALES!A6:D373,3,FALSE)</f>
        <v xml:space="preserve">Tierra abonada </v>
      </c>
      <c r="C50" s="371"/>
      <c r="D50" s="371"/>
      <c r="E50" s="371"/>
      <c r="F50" s="371"/>
      <c r="G50" s="371"/>
      <c r="H50" s="371"/>
      <c r="I50" s="371"/>
      <c r="J50" s="267" t="str">
        <f>VLOOKUP(A50,MATERIALES!A6:D642,2,FALSE)</f>
        <v>m3</v>
      </c>
      <c r="K50" s="347">
        <v>7.4999999999999997E-2</v>
      </c>
      <c r="L50" s="367"/>
      <c r="M50" s="352">
        <f>VLOOKUP(A50,MATERIALES!A6:D398,4,FALSE)</f>
        <v>65377.270246799999</v>
      </c>
      <c r="N50" s="227">
        <f>K50*M50</f>
        <v>4903.2952685099999</v>
      </c>
    </row>
    <row r="51" spans="1:14">
      <c r="A51" s="108" t="s">
        <v>1131</v>
      </c>
      <c r="B51" s="43" t="str">
        <f>VLOOKUP(A51,MATERIALES!A6:D373,3,FALSE)</f>
        <v>Agua</v>
      </c>
      <c r="C51" s="371"/>
      <c r="D51" s="371"/>
      <c r="E51" s="371"/>
      <c r="F51" s="371"/>
      <c r="G51" s="371"/>
      <c r="H51" s="371"/>
      <c r="I51" s="371"/>
      <c r="J51" s="267" t="str">
        <f>VLOOKUP(A51,MATERIALES!A6:D643,2,FALSE)</f>
        <v>lt</v>
      </c>
      <c r="K51" s="347">
        <v>5</v>
      </c>
      <c r="L51" s="367"/>
      <c r="M51" s="352">
        <f>VLOOKUP(A51,MATERIALES!A6:D399,4,FALSE)</f>
        <v>56.024337816260008</v>
      </c>
      <c r="N51" s="227">
        <f>K51*M51</f>
        <v>280.12168908130002</v>
      </c>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419"/>
      <c r="C54" s="47"/>
      <c r="D54" s="47"/>
      <c r="E54" s="47"/>
      <c r="F54" s="47"/>
      <c r="G54" s="47"/>
      <c r="H54" s="47"/>
      <c r="I54" s="47"/>
      <c r="J54" s="243"/>
      <c r="K54" s="151"/>
      <c r="L54" s="420"/>
      <c r="M54" s="421"/>
      <c r="N54" s="422"/>
    </row>
    <row r="55" spans="1:14" ht="15.75" thickBot="1">
      <c r="B55" s="759" t="s">
        <v>2072</v>
      </c>
      <c r="C55" s="760"/>
      <c r="D55" s="760"/>
      <c r="E55" s="760"/>
      <c r="F55" s="760"/>
      <c r="G55" s="760"/>
      <c r="H55" s="760"/>
      <c r="I55" s="760"/>
      <c r="J55" s="760"/>
      <c r="K55" s="760"/>
      <c r="L55" s="760"/>
      <c r="M55" s="761"/>
      <c r="N55" s="344">
        <f>SUM(N48:N54)</f>
        <v>8009.9139347913469</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49"/>
      <c r="C65" s="47"/>
      <c r="D65" s="47"/>
      <c r="E65" s="47"/>
      <c r="F65" s="47"/>
      <c r="G65" s="47"/>
      <c r="H65" s="425"/>
      <c r="I65" s="151"/>
      <c r="J65" s="151"/>
      <c r="K65" s="151"/>
      <c r="L65" s="921"/>
      <c r="M65" s="922"/>
      <c r="N65" s="426"/>
    </row>
    <row r="66" spans="1:15" ht="15.75" thickBot="1">
      <c r="B66" s="759" t="s">
        <v>2072</v>
      </c>
      <c r="C66" s="760"/>
      <c r="D66" s="760"/>
      <c r="E66" s="760"/>
      <c r="F66" s="760"/>
      <c r="G66" s="760"/>
      <c r="H66" s="760"/>
      <c r="I66" s="760"/>
      <c r="J66" s="760"/>
      <c r="K66" s="760"/>
      <c r="L66" s="760"/>
      <c r="M66" s="761"/>
      <c r="N66" s="34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706</v>
      </c>
      <c r="B71" s="49" t="str">
        <f>VLOOKUP(A71,'MANO DE OBRA'!A8:D68,3,FALSE)</f>
        <v>Obrero (2)</v>
      </c>
      <c r="C71" s="47"/>
      <c r="D71" s="47"/>
      <c r="E71" s="47"/>
      <c r="F71" s="47"/>
      <c r="G71" s="47"/>
      <c r="H71" s="47"/>
      <c r="I71" s="247">
        <f>K71/J71*100</f>
        <v>67665.399999999994</v>
      </c>
      <c r="J71" s="248">
        <v>185</v>
      </c>
      <c r="K71" s="249">
        <f>VLOOKUP(A71,'MANO DE OBRA'!A8:D99,4,FALSE)</f>
        <v>125180.98999999999</v>
      </c>
      <c r="L71" s="50"/>
      <c r="M71" s="380">
        <v>100</v>
      </c>
      <c r="N71" s="345">
        <f>K71/M71</f>
        <v>1251.8099</v>
      </c>
      <c r="O71" s="106"/>
    </row>
    <row r="72" spans="1:15">
      <c r="A72" s="141"/>
      <c r="B72" s="49"/>
      <c r="C72" s="47"/>
      <c r="D72" s="47"/>
      <c r="E72" s="47"/>
      <c r="F72" s="47"/>
      <c r="G72" s="47"/>
      <c r="H72" s="47"/>
      <c r="I72" s="247"/>
      <c r="J72" s="248"/>
      <c r="K72" s="249"/>
      <c r="L72" s="50"/>
      <c r="M72" s="380"/>
      <c r="N72" s="345"/>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917"/>
      <c r="C76" s="918"/>
      <c r="D76" s="918"/>
      <c r="E76" s="918"/>
      <c r="F76" s="918"/>
      <c r="G76" s="918"/>
      <c r="H76" s="918"/>
      <c r="I76" s="151"/>
      <c r="J76" s="151"/>
      <c r="K76" s="151"/>
      <c r="L76" s="919"/>
      <c r="M76" s="920"/>
      <c r="N76" s="426"/>
    </row>
    <row r="77" spans="1:15" ht="15.75" thickBot="1">
      <c r="B77" s="759" t="s">
        <v>2072</v>
      </c>
      <c r="C77" s="760"/>
      <c r="D77" s="760"/>
      <c r="E77" s="760"/>
      <c r="F77" s="760"/>
      <c r="G77" s="760"/>
      <c r="H77" s="760"/>
      <c r="I77" s="760"/>
      <c r="J77" s="760"/>
      <c r="K77" s="760"/>
      <c r="L77" s="760"/>
      <c r="M77" s="761"/>
      <c r="N77" s="256">
        <f>SUM(N71:N76)</f>
        <v>1251.8099</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9386.904824791347</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1877.3809649582695</v>
      </c>
      <c r="M84" s="794"/>
      <c r="N84" s="51"/>
    </row>
    <row r="85" spans="1:14">
      <c r="B85" s="89" t="s">
        <v>2090</v>
      </c>
      <c r="C85" s="90"/>
      <c r="D85" s="90"/>
      <c r="E85" s="90"/>
      <c r="F85" s="90"/>
      <c r="G85" s="90"/>
      <c r="H85" s="90"/>
      <c r="I85" s="87"/>
      <c r="J85" s="88"/>
      <c r="K85" s="259">
        <v>0.05</v>
      </c>
      <c r="L85" s="793">
        <f>N79*K85</f>
        <v>469.34524123956737</v>
      </c>
      <c r="M85" s="794"/>
      <c r="N85" s="51"/>
    </row>
    <row r="86" spans="1:14" ht="15.75" thickBot="1">
      <c r="B86" s="91" t="s">
        <v>2091</v>
      </c>
      <c r="C86" s="92"/>
      <c r="D86" s="92"/>
      <c r="E86" s="92"/>
      <c r="F86" s="92"/>
      <c r="G86" s="92"/>
      <c r="H86" s="92"/>
      <c r="I86" s="93"/>
      <c r="J86" s="94"/>
      <c r="K86" s="260">
        <v>0.05</v>
      </c>
      <c r="L86" s="795">
        <f>N79*K86</f>
        <v>469.34524123956737</v>
      </c>
      <c r="M86" s="796"/>
      <c r="N86" s="51"/>
    </row>
    <row r="87" spans="1:14" ht="15.75" thickBot="1">
      <c r="B87" s="759" t="s">
        <v>2072</v>
      </c>
      <c r="C87" s="760"/>
      <c r="D87" s="760"/>
      <c r="E87" s="760"/>
      <c r="F87" s="760"/>
      <c r="G87" s="760"/>
      <c r="H87" s="760"/>
      <c r="I87" s="760"/>
      <c r="J87" s="760"/>
      <c r="K87" s="760"/>
      <c r="L87" s="760"/>
      <c r="M87" s="761"/>
      <c r="N87" s="52">
        <f>L84+L85+L86</f>
        <v>2816.071447437404</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12202.976272228751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29.25"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customHeight="1" thickBot="1">
      <c r="A31" t="s">
        <v>21</v>
      </c>
      <c r="B31" s="80" t="s">
        <v>631</v>
      </c>
      <c r="C31" s="81" t="s">
        <v>2333</v>
      </c>
      <c r="D31" s="82"/>
      <c r="E31" s="82"/>
      <c r="F31" s="82"/>
      <c r="G31" s="82"/>
      <c r="H31" s="82"/>
      <c r="I31" s="82"/>
      <c r="J31" s="82"/>
      <c r="K31" s="394"/>
      <c r="L31" s="261" t="s">
        <v>27</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943</v>
      </c>
      <c r="B36" s="772" t="str">
        <f>VLOOKUP(A36,EQUIPOS!A6:D154,3,FALSE)</f>
        <v>Máquina hidrosembradora</v>
      </c>
      <c r="C36" s="773"/>
      <c r="D36" s="773"/>
      <c r="E36" s="773"/>
      <c r="F36" s="773"/>
      <c r="G36" s="773"/>
      <c r="H36" s="774"/>
      <c r="I36" s="222"/>
      <c r="J36" s="223"/>
      <c r="K36" s="224">
        <f>VLOOKUP(A36,EQUIPOS!A6:D163,4,FALSE)</f>
        <v>22078.317539546486</v>
      </c>
      <c r="L36" s="225"/>
      <c r="M36" s="291">
        <v>350</v>
      </c>
      <c r="N36" s="227">
        <f>K36/M36</f>
        <v>63.080907255847102</v>
      </c>
    </row>
    <row r="37" spans="1:14">
      <c r="A37" s="113" t="s">
        <v>811</v>
      </c>
      <c r="B37" s="772" t="str">
        <f>VLOOKUP(A37,EQUIPOS!A7:D154,3,FALSE)</f>
        <v>Camioneta D-300</v>
      </c>
      <c r="C37" s="773"/>
      <c r="D37" s="773"/>
      <c r="E37" s="773"/>
      <c r="F37" s="773"/>
      <c r="G37" s="773"/>
      <c r="H37" s="774"/>
      <c r="I37" s="367"/>
      <c r="J37" s="368"/>
      <c r="K37" s="224">
        <f>VLOOKUP(A37,EQUIPOS!A7:D164,4,FALSE)</f>
        <v>52695.176264898379</v>
      </c>
      <c r="L37" s="290"/>
      <c r="M37" s="291">
        <v>350</v>
      </c>
      <c r="N37" s="227">
        <f>K37/M37</f>
        <v>150.55764647113821</v>
      </c>
    </row>
    <row r="38" spans="1:14">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N77*M41</f>
        <v>5.2581737252572855</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218.8967274522426</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1293</v>
      </c>
      <c r="B48" s="43" t="str">
        <f>VLOOKUP(A48,MATERIALES!A5:D373,3,FALSE)</f>
        <v>Costal de fibra o fique</v>
      </c>
      <c r="C48" s="236"/>
      <c r="D48" s="236"/>
      <c r="E48" s="236"/>
      <c r="F48" s="236"/>
      <c r="G48" s="236"/>
      <c r="H48" s="236"/>
      <c r="I48" s="236"/>
      <c r="J48" s="266" t="str">
        <f>VLOOKUP(A48,MATERIALES!A4:D640,2,FALSE)</f>
        <v>m2</v>
      </c>
      <c r="K48" s="237">
        <v>1</v>
      </c>
      <c r="L48" s="222"/>
      <c r="M48" s="352">
        <f>VLOOKUP(A48,MATERIALES!A5:D396,4,FALSE)</f>
        <v>853.07403216906118</v>
      </c>
      <c r="N48" s="227">
        <f>K48*M48</f>
        <v>853.07403216906118</v>
      </c>
    </row>
    <row r="49" spans="1:14">
      <c r="A49" s="108" t="s">
        <v>1589</v>
      </c>
      <c r="B49" s="43" t="str">
        <f>VLOOKUP(A49,MATERIALES!A6:D373,3,FALSE)</f>
        <v>Mulch Orgánico</v>
      </c>
      <c r="C49" s="371"/>
      <c r="D49" s="371"/>
      <c r="E49" s="371"/>
      <c r="F49" s="371"/>
      <c r="G49" s="371"/>
      <c r="H49" s="371"/>
      <c r="I49" s="371"/>
      <c r="J49" s="267" t="str">
        <f>VLOOKUP(A49,MATERIALES!A5:D641,2,FALSE)</f>
        <v>kg</v>
      </c>
      <c r="K49" s="347">
        <v>0.4</v>
      </c>
      <c r="L49" s="367"/>
      <c r="M49" s="352">
        <f>VLOOKUP(A49,MATERIALES!A6:D397,4,FALSE)</f>
        <v>2961.9485110383348</v>
      </c>
      <c r="N49" s="227">
        <f>K49*M49</f>
        <v>1184.7794044153341</v>
      </c>
    </row>
    <row r="50" spans="1:14">
      <c r="A50" s="108" t="s">
        <v>1131</v>
      </c>
      <c r="B50" s="43" t="str">
        <f>VLOOKUP(A50,MATERIALES!A6:D373,3,FALSE)</f>
        <v>Agua</v>
      </c>
      <c r="C50" s="371"/>
      <c r="D50" s="371"/>
      <c r="E50" s="371"/>
      <c r="F50" s="371"/>
      <c r="G50" s="371"/>
      <c r="H50" s="371"/>
      <c r="I50" s="371"/>
      <c r="J50" s="267" t="str">
        <f>VLOOKUP(A50,MATERIALES!A6:D642,2,FALSE)</f>
        <v>lt</v>
      </c>
      <c r="K50" s="347">
        <v>5</v>
      </c>
      <c r="L50" s="367"/>
      <c r="M50" s="352">
        <f>VLOOKUP(A50,MATERIALES!A6:D398,4,FALSE)</f>
        <v>56.024337816260008</v>
      </c>
      <c r="N50" s="227">
        <f>K50*M50</f>
        <v>280.12168908130002</v>
      </c>
    </row>
    <row r="51" spans="1:14">
      <c r="A51" s="108" t="s">
        <v>1668</v>
      </c>
      <c r="B51" s="43" t="str">
        <f>VLOOKUP(A51,MATERIALES!A6:D373,3,FALSE)</f>
        <v>Semillas para empradizar</v>
      </c>
      <c r="C51" s="371"/>
      <c r="D51" s="371"/>
      <c r="E51" s="371"/>
      <c r="F51" s="371"/>
      <c r="G51" s="371"/>
      <c r="H51" s="371"/>
      <c r="I51" s="371"/>
      <c r="J51" s="267" t="str">
        <f>VLOOKUP(A51,MATERIALES!A6:D643,2,FALSE)</f>
        <v>kg</v>
      </c>
      <c r="K51" s="347">
        <v>0.05</v>
      </c>
      <c r="L51" s="367"/>
      <c r="M51" s="352">
        <f>VLOOKUP(A51,MATERIALES!A6:D399,4,FALSE)</f>
        <v>39468.458900619713</v>
      </c>
      <c r="N51" s="227">
        <f>K51*M51</f>
        <v>1973.4229450309858</v>
      </c>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419"/>
      <c r="C54" s="47"/>
      <c r="D54" s="47"/>
      <c r="E54" s="47"/>
      <c r="F54" s="47"/>
      <c r="G54" s="47"/>
      <c r="H54" s="47"/>
      <c r="I54" s="47"/>
      <c r="J54" s="243"/>
      <c r="K54" s="151"/>
      <c r="L54" s="420"/>
      <c r="M54" s="421"/>
      <c r="N54" s="422"/>
    </row>
    <row r="55" spans="1:14" ht="15.75" thickBot="1">
      <c r="B55" s="759" t="s">
        <v>2072</v>
      </c>
      <c r="C55" s="760"/>
      <c r="D55" s="760"/>
      <c r="E55" s="760"/>
      <c r="F55" s="760"/>
      <c r="G55" s="760"/>
      <c r="H55" s="760"/>
      <c r="I55" s="760"/>
      <c r="J55" s="760"/>
      <c r="K55" s="760"/>
      <c r="L55" s="760"/>
      <c r="M55" s="761"/>
      <c r="N55" s="344">
        <f>SUM(N48:N54)</f>
        <v>4291.3980706966813</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49"/>
      <c r="C65" s="47"/>
      <c r="D65" s="47"/>
      <c r="E65" s="47"/>
      <c r="F65" s="47"/>
      <c r="G65" s="47"/>
      <c r="H65" s="425"/>
      <c r="I65" s="151"/>
      <c r="J65" s="151"/>
      <c r="K65" s="151"/>
      <c r="L65" s="921"/>
      <c r="M65" s="922"/>
      <c r="N65" s="426"/>
    </row>
    <row r="66" spans="1:15" ht="15.75" thickBot="1">
      <c r="B66" s="759" t="s">
        <v>2072</v>
      </c>
      <c r="C66" s="760"/>
      <c r="D66" s="760"/>
      <c r="E66" s="760"/>
      <c r="F66" s="760"/>
      <c r="G66" s="760"/>
      <c r="H66" s="760"/>
      <c r="I66" s="760"/>
      <c r="J66" s="760"/>
      <c r="K66" s="760"/>
      <c r="L66" s="760"/>
      <c r="M66" s="761"/>
      <c r="N66" s="34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708</v>
      </c>
      <c r="B71" s="49" t="str">
        <f>VLOOKUP(A71,'MANO DE OBRA'!A8:D68,3,FALSE)</f>
        <v>Obrero (3)</v>
      </c>
      <c r="C71" s="47"/>
      <c r="D71" s="47"/>
      <c r="E71" s="47"/>
      <c r="F71" s="47"/>
      <c r="G71" s="47"/>
      <c r="H71" s="47"/>
      <c r="I71" s="247">
        <f>K71/J71*100</f>
        <v>101498.09999999999</v>
      </c>
      <c r="J71" s="248">
        <v>185</v>
      </c>
      <c r="K71" s="249">
        <f>VLOOKUP(A71,'MANO DE OBRA'!A8:D99,4,FALSE)</f>
        <v>187771.48499999999</v>
      </c>
      <c r="L71" s="50"/>
      <c r="M71" s="380">
        <v>2800</v>
      </c>
      <c r="N71" s="345">
        <f>K71/M71</f>
        <v>67.061244642857133</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80">
        <v>2800</v>
      </c>
      <c r="N72" s="345">
        <f>K72/M72</f>
        <v>38.102229862288567</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917"/>
      <c r="C76" s="918"/>
      <c r="D76" s="918"/>
      <c r="E76" s="918"/>
      <c r="F76" s="918"/>
      <c r="G76" s="918"/>
      <c r="H76" s="918"/>
      <c r="I76" s="151"/>
      <c r="J76" s="151"/>
      <c r="K76" s="151"/>
      <c r="L76" s="919"/>
      <c r="M76" s="920"/>
      <c r="N76" s="426"/>
    </row>
    <row r="77" spans="1:15" ht="15.75" thickBot="1">
      <c r="B77" s="759" t="s">
        <v>2072</v>
      </c>
      <c r="C77" s="760"/>
      <c r="D77" s="760"/>
      <c r="E77" s="760"/>
      <c r="F77" s="760"/>
      <c r="G77" s="760"/>
      <c r="H77" s="760"/>
      <c r="I77" s="760"/>
      <c r="J77" s="760"/>
      <c r="K77" s="760"/>
      <c r="L77" s="760"/>
      <c r="M77" s="761"/>
      <c r="N77" s="256">
        <f>SUM(N71:N76)</f>
        <v>105.1634745051457</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4615.4582726540702</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923.09165453081414</v>
      </c>
      <c r="M84" s="794"/>
      <c r="N84" s="51"/>
    </row>
    <row r="85" spans="1:14">
      <c r="B85" s="89" t="s">
        <v>2090</v>
      </c>
      <c r="C85" s="90"/>
      <c r="D85" s="90"/>
      <c r="E85" s="90"/>
      <c r="F85" s="90"/>
      <c r="G85" s="90"/>
      <c r="H85" s="90"/>
      <c r="I85" s="87"/>
      <c r="J85" s="88"/>
      <c r="K85" s="259">
        <v>0.05</v>
      </c>
      <c r="L85" s="793">
        <f>N79*K85</f>
        <v>230.77291363270353</v>
      </c>
      <c r="M85" s="794"/>
      <c r="N85" s="51"/>
    </row>
    <row r="86" spans="1:14" ht="15.75" thickBot="1">
      <c r="B86" s="91" t="s">
        <v>2091</v>
      </c>
      <c r="C86" s="92"/>
      <c r="D86" s="92"/>
      <c r="E86" s="92"/>
      <c r="F86" s="92"/>
      <c r="G86" s="92"/>
      <c r="H86" s="92"/>
      <c r="I86" s="93"/>
      <c r="J86" s="94"/>
      <c r="K86" s="260">
        <v>0.05</v>
      </c>
      <c r="L86" s="795">
        <f>N79*K86</f>
        <v>230.77291363270353</v>
      </c>
      <c r="M86" s="796"/>
      <c r="N86" s="51"/>
    </row>
    <row r="87" spans="1:14" ht="15.75" thickBot="1">
      <c r="B87" s="759" t="s">
        <v>2072</v>
      </c>
      <c r="C87" s="760"/>
      <c r="D87" s="760"/>
      <c r="E87" s="760"/>
      <c r="F87" s="760"/>
      <c r="G87" s="760"/>
      <c r="H87" s="760"/>
      <c r="I87" s="760"/>
      <c r="J87" s="760"/>
      <c r="K87" s="760"/>
      <c r="L87" s="760"/>
      <c r="M87" s="761"/>
      <c r="N87" s="52">
        <f>L84+L85+L86</f>
        <v>1384.637481796221</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6000.0957544502908</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ColWidth="11.42578125"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29.25" customHeight="1" thickBot="1">
      <c r="A31" t="s">
        <v>21</v>
      </c>
      <c r="B31" s="80" t="s">
        <v>633</v>
      </c>
      <c r="C31" s="899" t="s">
        <v>2334</v>
      </c>
      <c r="D31" s="900"/>
      <c r="E31" s="900"/>
      <c r="F31" s="900"/>
      <c r="G31" s="900"/>
      <c r="H31" s="900"/>
      <c r="I31" s="900"/>
      <c r="J31" s="900"/>
      <c r="K31" s="409"/>
      <c r="L31" s="261" t="s">
        <v>27</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811</v>
      </c>
      <c r="B36" s="772" t="str">
        <f>VLOOKUP(A36,EQUIPOS!A6:D154,3,FALSE)</f>
        <v>Camioneta D-300</v>
      </c>
      <c r="C36" s="773"/>
      <c r="D36" s="773"/>
      <c r="E36" s="773"/>
      <c r="F36" s="773"/>
      <c r="G36" s="773"/>
      <c r="H36" s="774"/>
      <c r="I36" s="222"/>
      <c r="J36" s="223"/>
      <c r="K36" s="224">
        <f>VLOOKUP(A36,EQUIPOS!A6:D163,4,FALSE)</f>
        <v>52695.176264898379</v>
      </c>
      <c r="L36" s="225"/>
      <c r="M36" s="291">
        <v>8000</v>
      </c>
      <c r="N36" s="227">
        <f>K36/M36</f>
        <v>6.5868970331122974</v>
      </c>
    </row>
    <row r="37" spans="1:14">
      <c r="A37" s="113"/>
      <c r="B37" s="772"/>
      <c r="C37" s="773"/>
      <c r="D37" s="773"/>
      <c r="E37" s="773"/>
      <c r="F37" s="773"/>
      <c r="G37" s="773"/>
      <c r="H37" s="774"/>
      <c r="I37" s="367"/>
      <c r="J37" s="368"/>
      <c r="K37" s="224"/>
      <c r="L37" s="290"/>
      <c r="M37" s="291"/>
      <c r="N37" s="227"/>
    </row>
    <row r="38" spans="1:14">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0.01</v>
      </c>
      <c r="N41" s="295">
        <f>N77*M41</f>
        <v>29.445772861440798</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36.032669894553095</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1488</v>
      </c>
      <c r="B48" s="43" t="str">
        <f>VLOOKUP(A48,MATERIALES!A5:D373,3,FALSE)</f>
        <v>Manto Temporal (Protección de Taludes)</v>
      </c>
      <c r="C48" s="236"/>
      <c r="D48" s="236"/>
      <c r="E48" s="236"/>
      <c r="F48" s="236"/>
      <c r="G48" s="236"/>
      <c r="H48" s="236"/>
      <c r="I48" s="236"/>
      <c r="J48" s="266" t="str">
        <f>VLOOKUP(A48,MATERIALES!A4:D640,2,FALSE)</f>
        <v>m2</v>
      </c>
      <c r="K48" s="427">
        <v>1.05</v>
      </c>
      <c r="L48" s="222"/>
      <c r="M48" s="352">
        <f>VLOOKUP(A48,MATERIALES!A5:D396,4,FALSE)</f>
        <v>4572.5578764890615</v>
      </c>
      <c r="N48" s="227">
        <f>K48*M48</f>
        <v>4801.1857703135147</v>
      </c>
    </row>
    <row r="49" spans="1:14">
      <c r="A49" s="108" t="s">
        <v>1575</v>
      </c>
      <c r="B49" s="43" t="str">
        <f>VLOOKUP(A49,MATERIALES!A6:D373,3,FALSE)</f>
        <v>Mezcla Fértil</v>
      </c>
      <c r="C49" s="371"/>
      <c r="D49" s="371"/>
      <c r="E49" s="371"/>
      <c r="F49" s="371"/>
      <c r="G49" s="371"/>
      <c r="H49" s="371"/>
      <c r="I49" s="371"/>
      <c r="J49" s="267" t="str">
        <f>VLOOKUP(A49,MATERIALES!A5:D641,2,FALSE)</f>
        <v>m2</v>
      </c>
      <c r="K49" s="427">
        <v>1</v>
      </c>
      <c r="L49" s="367"/>
      <c r="M49" s="352">
        <f>VLOOKUP(A49,MATERIALES!A6:D397,4,FALSE)</f>
        <v>18870.829351682056</v>
      </c>
      <c r="N49" s="227">
        <f>K49*M49</f>
        <v>18870.829351682056</v>
      </c>
    </row>
    <row r="50" spans="1:14">
      <c r="A50" s="108" t="s">
        <v>1151</v>
      </c>
      <c r="B50" s="43" t="str">
        <f>VLOOKUP(A50,MATERIALES!A6:D373,3,FALSE)</f>
        <v>Anclaje para fijación del manto</v>
      </c>
      <c r="C50" s="371"/>
      <c r="D50" s="371"/>
      <c r="E50" s="371"/>
      <c r="F50" s="371"/>
      <c r="G50" s="371"/>
      <c r="H50" s="371"/>
      <c r="I50" s="371"/>
      <c r="J50" s="267" t="str">
        <f>VLOOKUP(A50,MATERIALES!A6:D642,2,FALSE)</f>
        <v>u</v>
      </c>
      <c r="K50" s="427">
        <v>2</v>
      </c>
      <c r="L50" s="367"/>
      <c r="M50" s="352">
        <f>VLOOKUP(A50,MATERIALES!A6:D398,4,FALSE)</f>
        <v>1152.8048410686292</v>
      </c>
      <c r="N50" s="227">
        <f>K50*M50</f>
        <v>2305.6096821372585</v>
      </c>
    </row>
    <row r="51" spans="1:14">
      <c r="A51" s="108"/>
      <c r="B51" s="43"/>
      <c r="C51" s="371"/>
      <c r="D51" s="371"/>
      <c r="E51" s="371"/>
      <c r="F51" s="371"/>
      <c r="G51" s="371"/>
      <c r="H51" s="371"/>
      <c r="I51" s="371"/>
      <c r="J51" s="266"/>
      <c r="K51" s="349"/>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419"/>
      <c r="C54" s="47"/>
      <c r="D54" s="47"/>
      <c r="E54" s="47"/>
      <c r="F54" s="47"/>
      <c r="G54" s="47"/>
      <c r="H54" s="47"/>
      <c r="I54" s="47"/>
      <c r="J54" s="243"/>
      <c r="K54" s="151"/>
      <c r="L54" s="420"/>
      <c r="M54" s="421"/>
      <c r="N54" s="422"/>
    </row>
    <row r="55" spans="1:14" ht="15.75" thickBot="1">
      <c r="B55" s="759" t="s">
        <v>2072</v>
      </c>
      <c r="C55" s="760"/>
      <c r="D55" s="760"/>
      <c r="E55" s="760"/>
      <c r="F55" s="760"/>
      <c r="G55" s="760"/>
      <c r="H55" s="760"/>
      <c r="I55" s="760"/>
      <c r="J55" s="760"/>
      <c r="K55" s="760"/>
      <c r="L55" s="760"/>
      <c r="M55" s="761"/>
      <c r="N55" s="344">
        <f>SUM(N48:N54)</f>
        <v>25977.624804132829</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49"/>
      <c r="C65" s="47"/>
      <c r="D65" s="47"/>
      <c r="E65" s="47"/>
      <c r="F65" s="47"/>
      <c r="G65" s="47"/>
      <c r="H65" s="425"/>
      <c r="I65" s="151"/>
      <c r="J65" s="151"/>
      <c r="K65" s="151"/>
      <c r="L65" s="921"/>
      <c r="M65" s="922"/>
      <c r="N65" s="426"/>
    </row>
    <row r="66" spans="1:15" ht="15.75" thickBot="1">
      <c r="B66" s="759" t="s">
        <v>2072</v>
      </c>
      <c r="C66" s="760"/>
      <c r="D66" s="760"/>
      <c r="E66" s="760"/>
      <c r="F66" s="760"/>
      <c r="G66" s="760"/>
      <c r="H66" s="760"/>
      <c r="I66" s="760"/>
      <c r="J66" s="760"/>
      <c r="K66" s="760"/>
      <c r="L66" s="760"/>
      <c r="M66" s="761"/>
      <c r="N66" s="34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708</v>
      </c>
      <c r="B71" s="49" t="str">
        <f>VLOOKUP(A71,'MANO DE OBRA'!A8:D68,3,FALSE)</f>
        <v>Obrero (3)</v>
      </c>
      <c r="C71" s="47"/>
      <c r="D71" s="47"/>
      <c r="E71" s="47"/>
      <c r="F71" s="47"/>
      <c r="G71" s="47"/>
      <c r="H71" s="47"/>
      <c r="I71" s="247">
        <f>K71/J71*100</f>
        <v>101498.09999999999</v>
      </c>
      <c r="J71" s="248">
        <v>185</v>
      </c>
      <c r="K71" s="249">
        <f>VLOOKUP(A71,'MANO DE OBRA'!A8:D99,4,FALSE)</f>
        <v>187771.48499999999</v>
      </c>
      <c r="L71" s="50"/>
      <c r="M71" s="380">
        <v>100</v>
      </c>
      <c r="N71" s="345">
        <f>K71/M71</f>
        <v>1877.7148499999998</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80">
        <v>100</v>
      </c>
      <c r="N72" s="345">
        <f>K72/M72</f>
        <v>1066.8624361440798</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917"/>
      <c r="C76" s="918"/>
      <c r="D76" s="918"/>
      <c r="E76" s="918"/>
      <c r="F76" s="918"/>
      <c r="G76" s="918"/>
      <c r="H76" s="918"/>
      <c r="I76" s="151"/>
      <c r="J76" s="151"/>
      <c r="K76" s="151"/>
      <c r="L76" s="919"/>
      <c r="M76" s="920"/>
      <c r="N76" s="426"/>
    </row>
    <row r="77" spans="1:15" ht="15.75" thickBot="1">
      <c r="B77" s="759" t="s">
        <v>2072</v>
      </c>
      <c r="C77" s="760"/>
      <c r="D77" s="760"/>
      <c r="E77" s="760"/>
      <c r="F77" s="760"/>
      <c r="G77" s="760"/>
      <c r="H77" s="760"/>
      <c r="I77" s="760"/>
      <c r="J77" s="760"/>
      <c r="K77" s="760"/>
      <c r="L77" s="760"/>
      <c r="M77" s="761"/>
      <c r="N77" s="256">
        <f>SUM(N71:N76)</f>
        <v>2944.5772861440796</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28958.234760171461</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5791.6469520342926</v>
      </c>
      <c r="M84" s="794"/>
      <c r="N84" s="51"/>
    </row>
    <row r="85" spans="1:14">
      <c r="B85" s="89" t="s">
        <v>2090</v>
      </c>
      <c r="C85" s="90"/>
      <c r="D85" s="90"/>
      <c r="E85" s="90"/>
      <c r="F85" s="90"/>
      <c r="G85" s="90"/>
      <c r="H85" s="90"/>
      <c r="I85" s="87"/>
      <c r="J85" s="88"/>
      <c r="K85" s="259">
        <v>0.05</v>
      </c>
      <c r="L85" s="793">
        <f>N79*K85</f>
        <v>1447.9117380085731</v>
      </c>
      <c r="M85" s="794"/>
      <c r="N85" s="51"/>
    </row>
    <row r="86" spans="1:14" ht="15.75" thickBot="1">
      <c r="B86" s="91" t="s">
        <v>2091</v>
      </c>
      <c r="C86" s="92"/>
      <c r="D86" s="92"/>
      <c r="E86" s="92"/>
      <c r="F86" s="92"/>
      <c r="G86" s="92"/>
      <c r="H86" s="92"/>
      <c r="I86" s="93"/>
      <c r="J86" s="94"/>
      <c r="K86" s="260">
        <v>0.05</v>
      </c>
      <c r="L86" s="795">
        <f>N79*K86</f>
        <v>1447.9117380085731</v>
      </c>
      <c r="M86" s="796"/>
      <c r="N86" s="51"/>
    </row>
    <row r="87" spans="1:14" ht="15.75" thickBot="1">
      <c r="B87" s="759" t="s">
        <v>2072</v>
      </c>
      <c r="C87" s="760"/>
      <c r="D87" s="760"/>
      <c r="E87" s="760"/>
      <c r="F87" s="760"/>
      <c r="G87" s="760"/>
      <c r="H87" s="760"/>
      <c r="I87" s="760"/>
      <c r="J87" s="760"/>
      <c r="K87" s="760"/>
      <c r="L87" s="760"/>
      <c r="M87" s="761"/>
      <c r="N87" s="52">
        <f>L84+L85+L86</f>
        <v>8687.4704280514397</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37645.705188222899</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ColWidth="11.42578125"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28.5" customHeight="1" thickBot="1">
      <c r="A31" t="s">
        <v>21</v>
      </c>
      <c r="B31" s="80" t="s">
        <v>635</v>
      </c>
      <c r="C31" s="899" t="s">
        <v>2335</v>
      </c>
      <c r="D31" s="900"/>
      <c r="E31" s="900"/>
      <c r="F31" s="900"/>
      <c r="G31" s="900"/>
      <c r="H31" s="900"/>
      <c r="I31" s="900"/>
      <c r="J31" s="900"/>
      <c r="K31" s="409"/>
      <c r="L31" s="261" t="s">
        <v>27</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811</v>
      </c>
      <c r="B36" s="772" t="str">
        <f>VLOOKUP(A36,EQUIPOS!A6:D154,3,FALSE)</f>
        <v>Camioneta D-300</v>
      </c>
      <c r="C36" s="773"/>
      <c r="D36" s="773"/>
      <c r="E36" s="773"/>
      <c r="F36" s="773"/>
      <c r="G36" s="773"/>
      <c r="H36" s="774"/>
      <c r="I36" s="222"/>
      <c r="J36" s="223"/>
      <c r="K36" s="224">
        <f>VLOOKUP(A36,EQUIPOS!A6:D163,4,FALSE)</f>
        <v>52695.176264898379</v>
      </c>
      <c r="L36" s="225"/>
      <c r="M36" s="291">
        <v>8000</v>
      </c>
      <c r="N36" s="227">
        <f>K36/M36</f>
        <v>6.5868970331122974</v>
      </c>
    </row>
    <row r="37" spans="1:14">
      <c r="A37" s="113"/>
      <c r="B37" s="772"/>
      <c r="C37" s="773"/>
      <c r="D37" s="773"/>
      <c r="E37" s="773"/>
      <c r="F37" s="773"/>
      <c r="G37" s="773"/>
      <c r="H37" s="774"/>
      <c r="I37" s="367"/>
      <c r="J37" s="368"/>
      <c r="K37" s="224"/>
      <c r="L37" s="290"/>
      <c r="M37" s="291"/>
      <c r="N37" s="227"/>
    </row>
    <row r="38" spans="1:14">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0.01</v>
      </c>
      <c r="N41" s="295">
        <f>N77*M41</f>
        <v>29.445772861440798</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36.032669894553095</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1486</v>
      </c>
      <c r="B48" s="43" t="str">
        <f>VLOOKUP(A48,MATERIALES!A5:D373,3,FALSE)</f>
        <v>Manto Permanente (Protección de Taludes)</v>
      </c>
      <c r="C48" s="236"/>
      <c r="D48" s="236"/>
      <c r="E48" s="236"/>
      <c r="F48" s="236"/>
      <c r="G48" s="236"/>
      <c r="H48" s="236"/>
      <c r="I48" s="236"/>
      <c r="J48" s="266" t="str">
        <f>VLOOKUP(A48,MATERIALES!A4:D640,2,FALSE)</f>
        <v>m2</v>
      </c>
      <c r="K48" s="427">
        <v>1.05</v>
      </c>
      <c r="L48" s="222"/>
      <c r="M48" s="352">
        <f>VLOOKUP(A48,MATERIALES!A5:D396,4,FALSE)</f>
        <v>9022.3789961269867</v>
      </c>
      <c r="N48" s="227">
        <f>K48*M48</f>
        <v>9473.4979459333372</v>
      </c>
    </row>
    <row r="49" spans="1:14">
      <c r="A49" s="108" t="s">
        <v>1575</v>
      </c>
      <c r="B49" s="43" t="str">
        <f>VLOOKUP(A49,MATERIALES!A6:D373,3,FALSE)</f>
        <v>Mezcla Fértil</v>
      </c>
      <c r="C49" s="371"/>
      <c r="D49" s="371"/>
      <c r="E49" s="371"/>
      <c r="F49" s="371"/>
      <c r="G49" s="371"/>
      <c r="H49" s="371"/>
      <c r="I49" s="371"/>
      <c r="J49" s="267" t="str">
        <f>VLOOKUP(A49,MATERIALES!A5:D641,2,FALSE)</f>
        <v>m2</v>
      </c>
      <c r="K49" s="427">
        <v>1</v>
      </c>
      <c r="L49" s="367"/>
      <c r="M49" s="352">
        <f>VLOOKUP(A49,MATERIALES!A6:D397,4,FALSE)</f>
        <v>18870.829351682056</v>
      </c>
      <c r="N49" s="227">
        <f>K49*M49</f>
        <v>18870.829351682056</v>
      </c>
    </row>
    <row r="50" spans="1:14">
      <c r="A50" s="108" t="s">
        <v>1151</v>
      </c>
      <c r="B50" s="43" t="str">
        <f>VLOOKUP(A50,MATERIALES!A6:D373,3,FALSE)</f>
        <v>Anclaje para fijación del manto</v>
      </c>
      <c r="C50" s="371"/>
      <c r="D50" s="371"/>
      <c r="E50" s="371"/>
      <c r="F50" s="371"/>
      <c r="G50" s="371"/>
      <c r="H50" s="371"/>
      <c r="I50" s="371"/>
      <c r="J50" s="267" t="str">
        <f>VLOOKUP(A50,MATERIALES!A6:D642,2,FALSE)</f>
        <v>u</v>
      </c>
      <c r="K50" s="427">
        <v>2</v>
      </c>
      <c r="L50" s="367"/>
      <c r="M50" s="352">
        <f>VLOOKUP(A50,MATERIALES!A6:D398,4,FALSE)</f>
        <v>1152.8048410686292</v>
      </c>
      <c r="N50" s="227">
        <f>K50*M50</f>
        <v>2305.6096821372585</v>
      </c>
    </row>
    <row r="51" spans="1:14">
      <c r="A51" s="108"/>
      <c r="B51" s="43"/>
      <c r="C51" s="371"/>
      <c r="D51" s="371"/>
      <c r="E51" s="371"/>
      <c r="F51" s="371"/>
      <c r="G51" s="371"/>
      <c r="H51" s="371"/>
      <c r="I51" s="371"/>
      <c r="J51" s="266"/>
      <c r="K51" s="349"/>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419"/>
      <c r="C54" s="47"/>
      <c r="D54" s="47"/>
      <c r="E54" s="47"/>
      <c r="F54" s="47"/>
      <c r="G54" s="47"/>
      <c r="H54" s="47"/>
      <c r="I54" s="47"/>
      <c r="J54" s="243"/>
      <c r="K54" s="151"/>
      <c r="L54" s="420"/>
      <c r="M54" s="421"/>
      <c r="N54" s="422"/>
    </row>
    <row r="55" spans="1:14" ht="15.75" thickBot="1">
      <c r="B55" s="759" t="s">
        <v>2072</v>
      </c>
      <c r="C55" s="760"/>
      <c r="D55" s="760"/>
      <c r="E55" s="760"/>
      <c r="F55" s="760"/>
      <c r="G55" s="760"/>
      <c r="H55" s="760"/>
      <c r="I55" s="760"/>
      <c r="J55" s="760"/>
      <c r="K55" s="760"/>
      <c r="L55" s="760"/>
      <c r="M55" s="761"/>
      <c r="N55" s="344">
        <f>SUM(N48:N54)</f>
        <v>30649.936979752652</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49"/>
      <c r="C65" s="47"/>
      <c r="D65" s="47"/>
      <c r="E65" s="47"/>
      <c r="F65" s="47"/>
      <c r="G65" s="47"/>
      <c r="H65" s="425"/>
      <c r="I65" s="151"/>
      <c r="J65" s="151"/>
      <c r="K65" s="151"/>
      <c r="L65" s="921"/>
      <c r="M65" s="922"/>
      <c r="N65" s="426"/>
    </row>
    <row r="66" spans="1:15" ht="15.75" thickBot="1">
      <c r="B66" s="759" t="s">
        <v>2072</v>
      </c>
      <c r="C66" s="760"/>
      <c r="D66" s="760"/>
      <c r="E66" s="760"/>
      <c r="F66" s="760"/>
      <c r="G66" s="760"/>
      <c r="H66" s="760"/>
      <c r="I66" s="760"/>
      <c r="J66" s="760"/>
      <c r="K66" s="760"/>
      <c r="L66" s="760"/>
      <c r="M66" s="761"/>
      <c r="N66" s="34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708</v>
      </c>
      <c r="B71" s="49" t="str">
        <f>VLOOKUP(A71,'MANO DE OBRA'!A8:D68,3,FALSE)</f>
        <v>Obrero (3)</v>
      </c>
      <c r="C71" s="47"/>
      <c r="D71" s="47"/>
      <c r="E71" s="47"/>
      <c r="F71" s="47"/>
      <c r="G71" s="47"/>
      <c r="H71" s="47"/>
      <c r="I71" s="247">
        <f>K71/J71*100</f>
        <v>101498.09999999999</v>
      </c>
      <c r="J71" s="248">
        <v>185</v>
      </c>
      <c r="K71" s="249">
        <f>VLOOKUP(A71,'MANO DE OBRA'!A8:D99,4,FALSE)</f>
        <v>187771.48499999999</v>
      </c>
      <c r="L71" s="50"/>
      <c r="M71" s="380">
        <v>100</v>
      </c>
      <c r="N71" s="345">
        <f>K71/M71</f>
        <v>1877.7148499999998</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80">
        <v>100</v>
      </c>
      <c r="N72" s="345">
        <f>K72/M72</f>
        <v>1066.8624361440798</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917"/>
      <c r="C76" s="918"/>
      <c r="D76" s="918"/>
      <c r="E76" s="918"/>
      <c r="F76" s="918"/>
      <c r="G76" s="918"/>
      <c r="H76" s="918"/>
      <c r="I76" s="151"/>
      <c r="J76" s="151"/>
      <c r="K76" s="151"/>
      <c r="L76" s="919"/>
      <c r="M76" s="920"/>
      <c r="N76" s="426"/>
    </row>
    <row r="77" spans="1:15" ht="15.75" thickBot="1">
      <c r="B77" s="759" t="s">
        <v>2072</v>
      </c>
      <c r="C77" s="760"/>
      <c r="D77" s="760"/>
      <c r="E77" s="760"/>
      <c r="F77" s="760"/>
      <c r="G77" s="760"/>
      <c r="H77" s="760"/>
      <c r="I77" s="760"/>
      <c r="J77" s="760"/>
      <c r="K77" s="760"/>
      <c r="L77" s="760"/>
      <c r="M77" s="761"/>
      <c r="N77" s="256">
        <f>SUM(N71:N76)</f>
        <v>2944.5772861440796</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33630.546935791288</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6726.109387158258</v>
      </c>
      <c r="M84" s="794"/>
      <c r="N84" s="51"/>
    </row>
    <row r="85" spans="1:14">
      <c r="B85" s="89" t="s">
        <v>2090</v>
      </c>
      <c r="C85" s="90"/>
      <c r="D85" s="90"/>
      <c r="E85" s="90"/>
      <c r="F85" s="90"/>
      <c r="G85" s="90"/>
      <c r="H85" s="90"/>
      <c r="I85" s="87"/>
      <c r="J85" s="88"/>
      <c r="K85" s="259">
        <v>0.05</v>
      </c>
      <c r="L85" s="793">
        <f>N79*K85</f>
        <v>1681.5273467895645</v>
      </c>
      <c r="M85" s="794"/>
      <c r="N85" s="51"/>
    </row>
    <row r="86" spans="1:14" ht="15.75" thickBot="1">
      <c r="B86" s="91" t="s">
        <v>2091</v>
      </c>
      <c r="C86" s="92"/>
      <c r="D86" s="92"/>
      <c r="E86" s="92"/>
      <c r="F86" s="92"/>
      <c r="G86" s="92"/>
      <c r="H86" s="92"/>
      <c r="I86" s="93"/>
      <c r="J86" s="94"/>
      <c r="K86" s="260">
        <v>0.05</v>
      </c>
      <c r="L86" s="795">
        <f>N79*K86</f>
        <v>1681.5273467895645</v>
      </c>
      <c r="M86" s="796"/>
      <c r="N86" s="51"/>
    </row>
    <row r="87" spans="1:14" ht="15.75" thickBot="1">
      <c r="B87" s="759" t="s">
        <v>2072</v>
      </c>
      <c r="C87" s="760"/>
      <c r="D87" s="760"/>
      <c r="E87" s="760"/>
      <c r="F87" s="760"/>
      <c r="G87" s="760"/>
      <c r="H87" s="760"/>
      <c r="I87" s="760"/>
      <c r="J87" s="760"/>
      <c r="K87" s="760"/>
      <c r="L87" s="760"/>
      <c r="M87" s="761"/>
      <c r="N87" s="52">
        <f>L84+L85+L86</f>
        <v>10089.164080737386</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43719.711016528672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ColWidth="11.42578125"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30"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thickBot="1">
      <c r="A31" t="s">
        <v>21</v>
      </c>
      <c r="B31" s="80" t="s">
        <v>637</v>
      </c>
      <c r="C31" s="81" t="s">
        <v>2336</v>
      </c>
      <c r="D31" s="82"/>
      <c r="E31" s="82"/>
      <c r="F31" s="82"/>
      <c r="G31" s="82"/>
      <c r="H31" s="82"/>
      <c r="I31" s="82"/>
      <c r="J31" s="82"/>
      <c r="K31" s="394"/>
      <c r="L31" s="261" t="s">
        <v>27</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t="s">
        <v>787</v>
      </c>
      <c r="B36" s="772" t="str">
        <f>VLOOKUP(A36,EQUIPOS!A6:D154,3,FALSE)</f>
        <v xml:space="preserve">Bomba de concreto, Producción: 30 m3/h, POTENCIA: 67 HP, MAX PRESION DE CONCRETO: 1150 PSI
</v>
      </c>
      <c r="C36" s="773"/>
      <c r="D36" s="773"/>
      <c r="E36" s="773"/>
      <c r="F36" s="773"/>
      <c r="G36" s="773"/>
      <c r="H36" s="774"/>
      <c r="I36" s="222"/>
      <c r="J36" s="223"/>
      <c r="K36" s="224">
        <f>VLOOKUP(A36,EQUIPOS!A6:D163,4,FALSE)</f>
        <v>33429.955650431097</v>
      </c>
      <c r="L36" s="225"/>
      <c r="M36" s="291">
        <v>100</v>
      </c>
      <c r="N36" s="227">
        <f>K36/M36</f>
        <v>334.29955650431094</v>
      </c>
    </row>
    <row r="37" spans="1:14">
      <c r="A37" s="113" t="s">
        <v>811</v>
      </c>
      <c r="B37" s="772" t="str">
        <f>VLOOKUP(A37,EQUIPOS!A7:D154,3,FALSE)</f>
        <v>Camioneta D-300</v>
      </c>
      <c r="C37" s="773"/>
      <c r="D37" s="773"/>
      <c r="E37" s="773"/>
      <c r="F37" s="773"/>
      <c r="G37" s="773"/>
      <c r="H37" s="774"/>
      <c r="I37" s="367"/>
      <c r="J37" s="368"/>
      <c r="K37" s="224">
        <f>VLOOKUP(A37,EQUIPOS!A7:D164,4,FALSE)</f>
        <v>52695.176264898379</v>
      </c>
      <c r="L37" s="290"/>
      <c r="M37" s="291">
        <v>1000</v>
      </c>
      <c r="N37" s="227">
        <f>K37/M37</f>
        <v>52.695176264898379</v>
      </c>
    </row>
    <row r="38" spans="1:14">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0.01</v>
      </c>
      <c r="N41" s="295">
        <f>N77*M41</f>
        <v>4.4631027951800997</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391.45783556438943</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1581</v>
      </c>
      <c r="B48" s="43" t="str">
        <f>VLOOKUP(A48,MATERIALES!A5:D373,3,FALSE)</f>
        <v>Mortero 1:3</v>
      </c>
      <c r="C48" s="236"/>
      <c r="D48" s="236"/>
      <c r="E48" s="236"/>
      <c r="F48" s="236"/>
      <c r="G48" s="236"/>
      <c r="H48" s="236"/>
      <c r="I48" s="236"/>
      <c r="J48" s="266" t="str">
        <f>VLOOKUP(A48,MATERIALES!A4:D640,2,FALSE)</f>
        <v>m3</v>
      </c>
      <c r="K48" s="427">
        <v>0.1</v>
      </c>
      <c r="L48" s="222"/>
      <c r="M48" s="352">
        <f>VLOOKUP(A48,MATERIALES!A5:D396,4,FALSE)</f>
        <v>445744.82717804622</v>
      </c>
      <c r="N48" s="227">
        <f>K48*M48</f>
        <v>44574.482717804625</v>
      </c>
    </row>
    <row r="49" spans="1:14">
      <c r="A49" s="108" t="s">
        <v>1812</v>
      </c>
      <c r="B49" s="43" t="str">
        <f>VLOOKUP(A49,MATERIALES!A6:D373,3,FALSE)</f>
        <v>Varilla 5/8</v>
      </c>
      <c r="C49" s="371"/>
      <c r="D49" s="371"/>
      <c r="E49" s="371"/>
      <c r="F49" s="371"/>
      <c r="G49" s="371"/>
      <c r="H49" s="371"/>
      <c r="I49" s="371"/>
      <c r="J49" s="267" t="str">
        <f>VLOOKUP(A49,MATERIALES!A5:D641,2,FALSE)</f>
        <v>kg</v>
      </c>
      <c r="K49" s="427">
        <v>1.1000000000000001</v>
      </c>
      <c r="L49" s="367"/>
      <c r="M49" s="352">
        <f>VLOOKUP(A49,MATERIALES!A6:D397,4,FALSE)</f>
        <v>3063.1218258319241</v>
      </c>
      <c r="N49" s="227">
        <f>K49*M49</f>
        <v>3369.4340084151168</v>
      </c>
    </row>
    <row r="50" spans="1:14">
      <c r="A50" s="108" t="s">
        <v>1470</v>
      </c>
      <c r="B50" s="43" t="str">
        <f>VLOOKUP(A50,MATERIALES!A6:D373,3,FALSE)</f>
        <v>Malla Electrosoldada de 5/16</v>
      </c>
      <c r="C50" s="371"/>
      <c r="D50" s="371"/>
      <c r="E50" s="371"/>
      <c r="F50" s="371"/>
      <c r="G50" s="371"/>
      <c r="H50" s="371"/>
      <c r="I50" s="371"/>
      <c r="J50" s="267" t="str">
        <f>VLOOKUP(A50,MATERIALES!A6:D642,2,FALSE)</f>
        <v>m2</v>
      </c>
      <c r="K50" s="427">
        <v>1</v>
      </c>
      <c r="L50" s="367"/>
      <c r="M50" s="352">
        <f>VLOOKUP(A50,MATERIALES!A6:D398,4,FALSE)</f>
        <v>7610.5778944313051</v>
      </c>
      <c r="N50" s="227">
        <f>K50*M50</f>
        <v>7610.5778944313051</v>
      </c>
    </row>
    <row r="51" spans="1:14">
      <c r="A51" s="108"/>
      <c r="B51" s="43"/>
      <c r="C51" s="371"/>
      <c r="D51" s="371"/>
      <c r="E51" s="371"/>
      <c r="F51" s="371"/>
      <c r="G51" s="371"/>
      <c r="H51" s="371"/>
      <c r="I51" s="371"/>
      <c r="J51" s="266"/>
      <c r="K51" s="349"/>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419"/>
      <c r="C54" s="47"/>
      <c r="D54" s="47"/>
      <c r="E54" s="47"/>
      <c r="F54" s="47"/>
      <c r="G54" s="47"/>
      <c r="H54" s="47"/>
      <c r="I54" s="47"/>
      <c r="J54" s="243"/>
      <c r="K54" s="151"/>
      <c r="L54" s="420"/>
      <c r="M54" s="421"/>
      <c r="N54" s="422"/>
    </row>
    <row r="55" spans="1:14" ht="15.75" thickBot="1">
      <c r="B55" s="759" t="s">
        <v>2072</v>
      </c>
      <c r="C55" s="760"/>
      <c r="D55" s="760"/>
      <c r="E55" s="760"/>
      <c r="F55" s="760"/>
      <c r="G55" s="760"/>
      <c r="H55" s="760"/>
      <c r="I55" s="760"/>
      <c r="J55" s="760"/>
      <c r="K55" s="760"/>
      <c r="L55" s="760"/>
      <c r="M55" s="761"/>
      <c r="N55" s="344">
        <f>SUM(N48:N54)</f>
        <v>55554.49462065105</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49"/>
      <c r="C65" s="47"/>
      <c r="D65" s="47"/>
      <c r="E65" s="47"/>
      <c r="F65" s="47"/>
      <c r="G65" s="47"/>
      <c r="H65" s="425"/>
      <c r="I65" s="151"/>
      <c r="J65" s="151"/>
      <c r="K65" s="151"/>
      <c r="L65" s="921"/>
      <c r="M65" s="922"/>
      <c r="N65" s="426"/>
    </row>
    <row r="66" spans="1:15" ht="15.75" thickBot="1">
      <c r="B66" s="759" t="s">
        <v>2072</v>
      </c>
      <c r="C66" s="760"/>
      <c r="D66" s="760"/>
      <c r="E66" s="760"/>
      <c r="F66" s="760"/>
      <c r="G66" s="760"/>
      <c r="H66" s="760"/>
      <c r="I66" s="760"/>
      <c r="J66" s="760"/>
      <c r="K66" s="760"/>
      <c r="L66" s="760"/>
      <c r="M66" s="761"/>
      <c r="N66" s="34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710</v>
      </c>
      <c r="B71" s="49" t="str">
        <f>VLOOKUP(A71,'MANO DE OBRA'!A8:D68,3,FALSE)</f>
        <v>Obrero (4)</v>
      </c>
      <c r="C71" s="47"/>
      <c r="D71" s="47"/>
      <c r="E71" s="47"/>
      <c r="F71" s="47"/>
      <c r="G71" s="47"/>
      <c r="H71" s="47"/>
      <c r="I71" s="247">
        <f>K71/J71*100</f>
        <v>135330.79999999999</v>
      </c>
      <c r="J71" s="248">
        <v>185</v>
      </c>
      <c r="K71" s="249">
        <f>VLOOKUP(A71,'MANO DE OBRA'!A8:D99,4,FALSE)</f>
        <v>250361.97999999998</v>
      </c>
      <c r="L71" s="50"/>
      <c r="M71" s="380">
        <v>800</v>
      </c>
      <c r="N71" s="345">
        <f>K71/M71</f>
        <v>312.95247499999999</v>
      </c>
      <c r="O71" s="106"/>
    </row>
    <row r="72" spans="1:15">
      <c r="A72" s="141" t="s">
        <v>728</v>
      </c>
      <c r="B72" s="49" t="str">
        <f>VLOOKUP(A72,'MANO DE OBRA'!A8:D69,3,FALSE)</f>
        <v>Oficial</v>
      </c>
      <c r="C72" s="47"/>
      <c r="D72" s="47"/>
      <c r="E72" s="47"/>
      <c r="F72" s="47"/>
      <c r="G72" s="47"/>
      <c r="H72" s="47"/>
      <c r="I72" s="247">
        <f>K72/J72*100</f>
        <v>57668.23979157189</v>
      </c>
      <c r="J72" s="248">
        <v>185</v>
      </c>
      <c r="K72" s="249">
        <f>VLOOKUP(A72,'MANO DE OBRA'!A8:D100,4,FALSE)</f>
        <v>106686.24361440798</v>
      </c>
      <c r="L72" s="50"/>
      <c r="M72" s="380">
        <v>800</v>
      </c>
      <c r="N72" s="345">
        <f>K72/M72</f>
        <v>133.35780451800997</v>
      </c>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917"/>
      <c r="C76" s="918"/>
      <c r="D76" s="918"/>
      <c r="E76" s="918"/>
      <c r="F76" s="918"/>
      <c r="G76" s="918"/>
      <c r="H76" s="918"/>
      <c r="I76" s="151"/>
      <c r="J76" s="151"/>
      <c r="K76" s="151"/>
      <c r="L76" s="919"/>
      <c r="M76" s="920"/>
      <c r="N76" s="426"/>
    </row>
    <row r="77" spans="1:15" ht="15.75" thickBot="1">
      <c r="B77" s="759" t="s">
        <v>2072</v>
      </c>
      <c r="C77" s="760"/>
      <c r="D77" s="760"/>
      <c r="E77" s="760"/>
      <c r="F77" s="760"/>
      <c r="G77" s="760"/>
      <c r="H77" s="760"/>
      <c r="I77" s="760"/>
      <c r="J77" s="760"/>
      <c r="K77" s="760"/>
      <c r="L77" s="760"/>
      <c r="M77" s="761"/>
      <c r="N77" s="256">
        <f>SUM(N71:N76)</f>
        <v>446.31027951800996</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56392.26273573345</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11278.452547146691</v>
      </c>
      <c r="M84" s="794"/>
      <c r="N84" s="51"/>
    </row>
    <row r="85" spans="1:14">
      <c r="B85" s="89" t="s">
        <v>2090</v>
      </c>
      <c r="C85" s="90"/>
      <c r="D85" s="90"/>
      <c r="E85" s="90"/>
      <c r="F85" s="90"/>
      <c r="G85" s="90"/>
      <c r="H85" s="90"/>
      <c r="I85" s="87"/>
      <c r="J85" s="88"/>
      <c r="K85" s="259">
        <v>0.05</v>
      </c>
      <c r="L85" s="793">
        <f>N79*K85</f>
        <v>2819.6131367866728</v>
      </c>
      <c r="M85" s="794"/>
      <c r="N85" s="51"/>
    </row>
    <row r="86" spans="1:14" ht="15.75" thickBot="1">
      <c r="B86" s="91" t="s">
        <v>2091</v>
      </c>
      <c r="C86" s="92"/>
      <c r="D86" s="92"/>
      <c r="E86" s="92"/>
      <c r="F86" s="92"/>
      <c r="G86" s="92"/>
      <c r="H86" s="92"/>
      <c r="I86" s="93"/>
      <c r="J86" s="94"/>
      <c r="K86" s="260">
        <v>0.05</v>
      </c>
      <c r="L86" s="795">
        <f>N79*K86</f>
        <v>2819.6131367866728</v>
      </c>
      <c r="M86" s="796"/>
      <c r="N86" s="51"/>
    </row>
    <row r="87" spans="1:14" ht="15.75" thickBot="1">
      <c r="B87" s="759" t="s">
        <v>2072</v>
      </c>
      <c r="C87" s="760"/>
      <c r="D87" s="760"/>
      <c r="E87" s="760"/>
      <c r="F87" s="760"/>
      <c r="G87" s="760"/>
      <c r="H87" s="760"/>
      <c r="I87" s="760"/>
      <c r="J87" s="760"/>
      <c r="K87" s="760"/>
      <c r="L87" s="760"/>
      <c r="M87" s="761"/>
      <c r="N87" s="52">
        <f>L84+L85+L86</f>
        <v>16917.678820720037</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73309.941556453487</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30"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ColWidth="11.42578125"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9.25" customHeight="1" thickBot="1">
      <c r="B29" s="71" t="s">
        <v>1</v>
      </c>
      <c r="C29" s="768" t="s">
        <v>2063</v>
      </c>
      <c r="D29" s="769"/>
      <c r="E29" s="769"/>
      <c r="F29" s="769"/>
      <c r="G29" s="769"/>
      <c r="H29" s="769"/>
      <c r="I29" s="769"/>
      <c r="J29" s="72"/>
      <c r="K29" s="294" t="s">
        <v>2064</v>
      </c>
      <c r="L29" s="770" t="s">
        <v>2065</v>
      </c>
      <c r="M29" s="771"/>
      <c r="N29" s="71" t="s">
        <v>2066</v>
      </c>
    </row>
    <row r="30" spans="1:14" ht="17.25" hidden="1" customHeight="1">
      <c r="B30" s="71" t="s">
        <v>1</v>
      </c>
      <c r="C30" s="768" t="s">
        <v>2063</v>
      </c>
      <c r="D30" s="769"/>
      <c r="E30" s="769"/>
      <c r="F30" s="769"/>
      <c r="G30" s="769"/>
      <c r="H30" s="769"/>
      <c r="I30" s="769"/>
      <c r="J30" s="72"/>
      <c r="K30" s="262"/>
      <c r="L30" s="770" t="s">
        <v>2065</v>
      </c>
      <c r="M30" s="771"/>
      <c r="N30" s="71" t="s">
        <v>2066</v>
      </c>
    </row>
    <row r="31" spans="1:14" ht="15.75" thickBot="1">
      <c r="A31" t="s">
        <v>21</v>
      </c>
      <c r="B31" s="80" t="s">
        <v>639</v>
      </c>
      <c r="C31" s="81" t="s">
        <v>2337</v>
      </c>
      <c r="D31" s="82"/>
      <c r="E31" s="82"/>
      <c r="F31" s="82"/>
      <c r="G31" s="82"/>
      <c r="H31" s="82"/>
      <c r="I31" s="82"/>
      <c r="J31" s="82"/>
      <c r="K31" s="394"/>
      <c r="L31" s="261" t="s">
        <v>2065</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N77*M41</f>
        <v>312.95247499999999</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312.95247499999999</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1732</v>
      </c>
      <c r="B48" s="43" t="str">
        <f>VLOOKUP(A48,MATERIALES!A5:D373,3,FALSE)</f>
        <v xml:space="preserve">Tierra abonada </v>
      </c>
      <c r="C48" s="236"/>
      <c r="D48" s="236"/>
      <c r="E48" s="236"/>
      <c r="F48" s="236"/>
      <c r="G48" s="236"/>
      <c r="H48" s="236"/>
      <c r="I48" s="236"/>
      <c r="J48" s="266" t="str">
        <f>VLOOKUP(A48,MATERIALES!A4:D640,2,FALSE)</f>
        <v>m3</v>
      </c>
      <c r="K48" s="427">
        <v>0.5</v>
      </c>
      <c r="L48" s="222"/>
      <c r="M48" s="352">
        <f>VLOOKUP(A48,MATERIALES!A5:D396,4,FALSE)</f>
        <v>65377.270246799999</v>
      </c>
      <c r="N48" s="227">
        <f>K48*M48</f>
        <v>32688.635123399999</v>
      </c>
    </row>
    <row r="49" spans="1:14">
      <c r="A49" s="108" t="s">
        <v>1163</v>
      </c>
      <c r="B49" s="43" t="str">
        <f>VLOOKUP(A49,MATERIALES!A6:D373,3,FALSE)</f>
        <v>Árbol de 1.2 m (Paisajístico)</v>
      </c>
      <c r="C49" s="371"/>
      <c r="D49" s="371"/>
      <c r="E49" s="371"/>
      <c r="F49" s="371"/>
      <c r="G49" s="371"/>
      <c r="H49" s="371"/>
      <c r="I49" s="371"/>
      <c r="J49" s="267" t="str">
        <f>VLOOKUP(A49,MATERIALES!A5:D641,2,FALSE)</f>
        <v>u</v>
      </c>
      <c r="K49" s="427">
        <v>1</v>
      </c>
      <c r="L49" s="367"/>
      <c r="M49" s="352">
        <f>VLOOKUP(A49,MATERIALES!A6:D397,4,FALSE)</f>
        <v>19101.074109733399</v>
      </c>
      <c r="N49" s="227">
        <f>K49*M49</f>
        <v>19101.074109733399</v>
      </c>
    </row>
    <row r="50" spans="1:14">
      <c r="A50" s="108"/>
      <c r="B50" s="43"/>
      <c r="C50" s="371"/>
      <c r="D50" s="371"/>
      <c r="E50" s="371"/>
      <c r="F50" s="371"/>
      <c r="G50" s="371"/>
      <c r="H50" s="371"/>
      <c r="I50" s="371"/>
      <c r="J50" s="273"/>
      <c r="K50" s="427"/>
      <c r="L50" s="367"/>
      <c r="M50" s="352"/>
      <c r="N50" s="227"/>
    </row>
    <row r="51" spans="1:14">
      <c r="A51" s="108"/>
      <c r="B51" s="43"/>
      <c r="C51" s="371"/>
      <c r="D51" s="371"/>
      <c r="E51" s="371"/>
      <c r="F51" s="371"/>
      <c r="G51" s="371"/>
      <c r="H51" s="371"/>
      <c r="I51" s="371"/>
      <c r="J51" s="266"/>
      <c r="K51" s="347"/>
      <c r="L51" s="367"/>
      <c r="M51" s="352"/>
      <c r="N51" s="227"/>
    </row>
    <row r="52" spans="1:14">
      <c r="B52" s="275"/>
      <c r="C52" s="47"/>
      <c r="D52" s="47"/>
      <c r="E52" s="47"/>
      <c r="F52" s="47"/>
      <c r="G52" s="47"/>
      <c r="H52" s="47"/>
      <c r="I52" s="47"/>
      <c r="J52" s="243"/>
      <c r="K52" s="151"/>
      <c r="L52" s="273"/>
      <c r="M52" s="372"/>
      <c r="N52" s="228"/>
    </row>
    <row r="53" spans="1:14">
      <c r="B53" s="150"/>
      <c r="C53" s="272"/>
      <c r="D53" s="272"/>
      <c r="E53" s="272"/>
      <c r="F53" s="272"/>
      <c r="G53" s="272"/>
      <c r="H53" s="272"/>
      <c r="I53" s="272"/>
      <c r="J53" s="266"/>
      <c r="K53" s="44"/>
      <c r="L53" s="273"/>
      <c r="M53" s="372"/>
      <c r="N53" s="228"/>
    </row>
    <row r="54" spans="1:14" ht="15.75" thickBot="1">
      <c r="B54" s="419"/>
      <c r="C54" s="47"/>
      <c r="D54" s="47"/>
      <c r="E54" s="47"/>
      <c r="F54" s="47"/>
      <c r="G54" s="47"/>
      <c r="H54" s="47"/>
      <c r="I54" s="47"/>
      <c r="J54" s="243"/>
      <c r="K54" s="151"/>
      <c r="L54" s="420"/>
      <c r="M54" s="421"/>
      <c r="N54" s="422"/>
    </row>
    <row r="55" spans="1:14" ht="15.75" thickBot="1">
      <c r="B55" s="759" t="s">
        <v>2072</v>
      </c>
      <c r="C55" s="760"/>
      <c r="D55" s="760"/>
      <c r="E55" s="760"/>
      <c r="F55" s="760"/>
      <c r="G55" s="760"/>
      <c r="H55" s="760"/>
      <c r="I55" s="760"/>
      <c r="J55" s="760"/>
      <c r="K55" s="760"/>
      <c r="L55" s="760"/>
      <c r="M55" s="761"/>
      <c r="N55" s="344">
        <f>SUM(N48:N54)</f>
        <v>51789.709233133399</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8" t="s">
        <v>2076</v>
      </c>
      <c r="C59" s="269"/>
      <c r="D59" s="269"/>
      <c r="E59" s="269"/>
      <c r="F59" s="269"/>
      <c r="G59" s="269"/>
      <c r="H59" s="73" t="s">
        <v>2065</v>
      </c>
      <c r="I59" s="74" t="s">
        <v>2077</v>
      </c>
      <c r="J59" s="75" t="s">
        <v>2106</v>
      </c>
      <c r="K59" s="73" t="s">
        <v>2107</v>
      </c>
      <c r="L59" s="762" t="s">
        <v>2080</v>
      </c>
      <c r="M59" s="735"/>
      <c r="N59" s="76" t="s">
        <v>2071</v>
      </c>
    </row>
    <row r="60" spans="1:14">
      <c r="B60" s="46"/>
      <c r="C60" s="272"/>
      <c r="D60" s="272"/>
      <c r="E60" s="272"/>
      <c r="F60" s="272"/>
      <c r="G60" s="272"/>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66"/>
      <c r="I63" s="234"/>
      <c r="J63" s="241"/>
      <c r="K63" s="234"/>
      <c r="L63" s="763"/>
      <c r="M63" s="764"/>
      <c r="N63" s="242"/>
    </row>
    <row r="64" spans="1:14">
      <c r="B64" s="46"/>
      <c r="C64" s="47"/>
      <c r="D64" s="47"/>
      <c r="E64" s="47"/>
      <c r="F64" s="47"/>
      <c r="G64" s="47"/>
      <c r="H64" s="243"/>
      <c r="I64" s="234"/>
      <c r="J64" s="234"/>
      <c r="K64" s="234"/>
      <c r="L64" s="244"/>
      <c r="M64" s="245"/>
      <c r="N64" s="246"/>
    </row>
    <row r="65" spans="1:15" ht="15.75" thickBot="1">
      <c r="B65" s="49"/>
      <c r="C65" s="47"/>
      <c r="D65" s="47"/>
      <c r="E65" s="47"/>
      <c r="F65" s="47"/>
      <c r="G65" s="47"/>
      <c r="H65" s="425"/>
      <c r="I65" s="151"/>
      <c r="J65" s="151"/>
      <c r="K65" s="151"/>
      <c r="L65" s="921"/>
      <c r="M65" s="922"/>
      <c r="N65" s="426"/>
    </row>
    <row r="66" spans="1:15" ht="15.75" thickBot="1">
      <c r="B66" s="759" t="s">
        <v>2072</v>
      </c>
      <c r="C66" s="760"/>
      <c r="D66" s="760"/>
      <c r="E66" s="760"/>
      <c r="F66" s="760"/>
      <c r="G66" s="760"/>
      <c r="H66" s="760"/>
      <c r="I66" s="760"/>
      <c r="J66" s="760"/>
      <c r="K66" s="760"/>
      <c r="L66" s="760"/>
      <c r="M66" s="761"/>
      <c r="N66" s="34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85" t="s">
        <v>2108</v>
      </c>
      <c r="C70" s="786"/>
      <c r="D70" s="786"/>
      <c r="E70" s="786"/>
      <c r="F70" s="786"/>
      <c r="G70" s="786"/>
      <c r="H70" s="786"/>
      <c r="I70" s="73" t="s">
        <v>2082</v>
      </c>
      <c r="J70" s="75" t="s">
        <v>2109</v>
      </c>
      <c r="K70" s="74" t="s">
        <v>2084</v>
      </c>
      <c r="L70" s="787" t="s">
        <v>2070</v>
      </c>
      <c r="M70" s="901"/>
      <c r="N70" s="98" t="s">
        <v>2071</v>
      </c>
    </row>
    <row r="71" spans="1:15">
      <c r="A71" s="141" t="s">
        <v>769</v>
      </c>
      <c r="B71" s="49" t="str">
        <f>VLOOKUP(A71,'MANO DE OBRA'!A8:D68,3,FALSE)</f>
        <v xml:space="preserve">Obrero </v>
      </c>
      <c r="C71" s="47"/>
      <c r="D71" s="47"/>
      <c r="E71" s="47"/>
      <c r="F71" s="47"/>
      <c r="G71" s="47"/>
      <c r="H71" s="47"/>
      <c r="I71" s="247">
        <f>K71/J71*100</f>
        <v>33832.699999999997</v>
      </c>
      <c r="J71" s="248">
        <v>185</v>
      </c>
      <c r="K71" s="249">
        <f>VLOOKUP(A71,'MANO DE OBRA'!A8:D99,4,FALSE)</f>
        <v>62590.494999999995</v>
      </c>
      <c r="L71" s="50"/>
      <c r="M71" s="428">
        <v>10</v>
      </c>
      <c r="N71" s="345">
        <f>K71/M71</f>
        <v>6259.0494999999992</v>
      </c>
      <c r="O71" s="106"/>
    </row>
    <row r="72" spans="1:15">
      <c r="A72" s="141"/>
      <c r="B72" s="49"/>
      <c r="C72" s="47"/>
      <c r="D72" s="47"/>
      <c r="E72" s="47"/>
      <c r="F72" s="47"/>
      <c r="G72" s="47"/>
      <c r="H72" s="47"/>
      <c r="I72" s="247"/>
      <c r="J72" s="248"/>
      <c r="K72" s="249"/>
      <c r="L72" s="50"/>
      <c r="M72" s="380"/>
      <c r="N72" s="345"/>
    </row>
    <row r="73" spans="1:15">
      <c r="B73" s="49"/>
      <c r="C73" s="47"/>
      <c r="D73" s="47"/>
      <c r="E73" s="47"/>
      <c r="F73" s="47"/>
      <c r="G73" s="47"/>
      <c r="H73" s="47"/>
      <c r="I73" s="247"/>
      <c r="J73" s="248"/>
      <c r="K73" s="249"/>
      <c r="L73" s="50"/>
      <c r="M73" s="378"/>
      <c r="N73" s="345"/>
    </row>
    <row r="74" spans="1:15">
      <c r="B74" s="49"/>
      <c r="C74" s="47"/>
      <c r="D74" s="47"/>
      <c r="E74" s="47"/>
      <c r="F74" s="47"/>
      <c r="G74" s="47"/>
      <c r="H74" s="47"/>
      <c r="I74" s="234"/>
      <c r="J74" s="252"/>
      <c r="K74" s="253"/>
      <c r="L74" s="273"/>
      <c r="M74" s="255"/>
      <c r="N74" s="251"/>
    </row>
    <row r="75" spans="1:15">
      <c r="B75" s="49"/>
      <c r="C75" s="47"/>
      <c r="D75" s="47"/>
      <c r="E75" s="47"/>
      <c r="F75" s="47"/>
      <c r="G75" s="47"/>
      <c r="H75" s="47"/>
      <c r="I75" s="234"/>
      <c r="J75" s="252"/>
      <c r="K75" s="253"/>
      <c r="L75" s="273"/>
      <c r="M75" s="255"/>
      <c r="N75" s="251"/>
    </row>
    <row r="76" spans="1:15" ht="15.75" thickBot="1">
      <c r="B76" s="917"/>
      <c r="C76" s="918"/>
      <c r="D76" s="918"/>
      <c r="E76" s="918"/>
      <c r="F76" s="918"/>
      <c r="G76" s="918"/>
      <c r="H76" s="918"/>
      <c r="I76" s="151"/>
      <c r="J76" s="151"/>
      <c r="K76" s="151"/>
      <c r="L76" s="919"/>
      <c r="M76" s="920"/>
      <c r="N76" s="426"/>
    </row>
    <row r="77" spans="1:15" ht="15.75" thickBot="1">
      <c r="B77" s="759" t="s">
        <v>2072</v>
      </c>
      <c r="C77" s="760"/>
      <c r="D77" s="760"/>
      <c r="E77" s="760"/>
      <c r="F77" s="760"/>
      <c r="G77" s="760"/>
      <c r="H77" s="760"/>
      <c r="I77" s="760"/>
      <c r="J77" s="760"/>
      <c r="K77" s="760"/>
      <c r="L77" s="760"/>
      <c r="M77" s="761"/>
      <c r="N77" s="256">
        <f>SUM(N71:N76)</f>
        <v>6259.0494999999992</v>
      </c>
    </row>
    <row r="78" spans="1:15" ht="15.75" thickBot="1">
      <c r="B78" s="33"/>
      <c r="C78" s="34"/>
      <c r="D78" s="34"/>
      <c r="E78" s="34"/>
      <c r="F78" s="34"/>
      <c r="G78" s="34"/>
      <c r="H78" s="34"/>
      <c r="I78" s="34"/>
      <c r="J78" s="34"/>
      <c r="K78" s="34"/>
      <c r="L78" s="34"/>
      <c r="M78" s="34"/>
      <c r="N78" s="35"/>
    </row>
    <row r="79" spans="1:15" ht="15.75" thickBot="1">
      <c r="B79" s="759" t="s">
        <v>2085</v>
      </c>
      <c r="C79" s="760"/>
      <c r="D79" s="760"/>
      <c r="E79" s="760"/>
      <c r="F79" s="760"/>
      <c r="G79" s="760"/>
      <c r="H79" s="760"/>
      <c r="I79" s="760"/>
      <c r="J79" s="760"/>
      <c r="K79" s="760"/>
      <c r="L79" s="760"/>
      <c r="M79" s="761"/>
      <c r="N79" s="99">
        <f>N43+N55+N66+N77</f>
        <v>58361.711208133398</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750" t="s">
        <v>2110</v>
      </c>
      <c r="C83" s="751"/>
      <c r="D83" s="751"/>
      <c r="E83" s="751"/>
      <c r="F83" s="751"/>
      <c r="G83" s="751"/>
      <c r="H83" s="751"/>
      <c r="I83" s="269"/>
      <c r="J83" s="289"/>
      <c r="K83" s="257" t="s">
        <v>2087</v>
      </c>
      <c r="L83" s="789" t="s">
        <v>2088</v>
      </c>
      <c r="M83" s="790"/>
      <c r="N83" s="258"/>
    </row>
    <row r="84" spans="1:14">
      <c r="B84" s="791" t="s">
        <v>2111</v>
      </c>
      <c r="C84" s="792"/>
      <c r="D84" s="792"/>
      <c r="E84" s="792"/>
      <c r="F84" s="792"/>
      <c r="G84" s="792"/>
      <c r="H84" s="792"/>
      <c r="I84" s="87"/>
      <c r="J84" s="88"/>
      <c r="K84" s="259">
        <v>0.2</v>
      </c>
      <c r="L84" s="793">
        <f>N79*K84</f>
        <v>11672.34224162668</v>
      </c>
      <c r="M84" s="794"/>
      <c r="N84" s="51"/>
    </row>
    <row r="85" spans="1:14">
      <c r="B85" s="89" t="s">
        <v>2090</v>
      </c>
      <c r="C85" s="90"/>
      <c r="D85" s="90"/>
      <c r="E85" s="90"/>
      <c r="F85" s="90"/>
      <c r="G85" s="90"/>
      <c r="H85" s="90"/>
      <c r="I85" s="87"/>
      <c r="J85" s="88"/>
      <c r="K85" s="259">
        <v>0.05</v>
      </c>
      <c r="L85" s="793">
        <f>N79*K85</f>
        <v>2918.0855604066701</v>
      </c>
      <c r="M85" s="794"/>
      <c r="N85" s="51"/>
    </row>
    <row r="86" spans="1:14" ht="15.75" thickBot="1">
      <c r="B86" s="91" t="s">
        <v>2091</v>
      </c>
      <c r="C86" s="92"/>
      <c r="D86" s="92"/>
      <c r="E86" s="92"/>
      <c r="F86" s="92"/>
      <c r="G86" s="92"/>
      <c r="H86" s="92"/>
      <c r="I86" s="93"/>
      <c r="J86" s="94"/>
      <c r="K86" s="260">
        <v>0.05</v>
      </c>
      <c r="L86" s="795">
        <f>N79*K86</f>
        <v>2918.0855604066701</v>
      </c>
      <c r="M86" s="796"/>
      <c r="N86" s="51"/>
    </row>
    <row r="87" spans="1:14" ht="15.75" thickBot="1">
      <c r="B87" s="759" t="s">
        <v>2072</v>
      </c>
      <c r="C87" s="760"/>
      <c r="D87" s="760"/>
      <c r="E87" s="760"/>
      <c r="F87" s="760"/>
      <c r="G87" s="760"/>
      <c r="H87" s="760"/>
      <c r="I87" s="760"/>
      <c r="J87" s="760"/>
      <c r="K87" s="760"/>
      <c r="L87" s="760"/>
      <c r="M87" s="761"/>
      <c r="N87" s="52">
        <f>L84+L85+L86</f>
        <v>17508.513362440022</v>
      </c>
    </row>
    <row r="88" spans="1:14" ht="15.75" thickBot="1">
      <c r="B88" s="33"/>
      <c r="C88" s="34"/>
      <c r="D88" s="34"/>
      <c r="E88" s="34"/>
      <c r="F88" s="34"/>
      <c r="G88" s="34"/>
      <c r="H88" s="34"/>
      <c r="I88" s="34"/>
      <c r="J88" s="34"/>
      <c r="K88" s="34"/>
      <c r="L88" s="34"/>
      <c r="M88" s="34"/>
      <c r="N88" s="35"/>
    </row>
    <row r="89" spans="1:14" ht="15.75" thickBot="1">
      <c r="A89" t="s">
        <v>2114</v>
      </c>
      <c r="B89" s="759" t="s">
        <v>2113</v>
      </c>
      <c r="C89" s="760"/>
      <c r="D89" s="760"/>
      <c r="E89" s="760"/>
      <c r="F89" s="760"/>
      <c r="G89" s="760"/>
      <c r="H89" s="760"/>
      <c r="I89" s="760"/>
      <c r="J89" s="760"/>
      <c r="K89" s="760"/>
      <c r="L89" s="760"/>
      <c r="M89" s="761"/>
      <c r="N89" s="166">
        <f>N79+N87</f>
        <v>75870.224570573424</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3" t="s">
        <v>2097</v>
      </c>
      <c r="C99" s="204"/>
      <c r="D99" s="204"/>
      <c r="E99" s="204"/>
      <c r="F99" s="204"/>
      <c r="G99" s="204"/>
      <c r="H99" s="204"/>
      <c r="I99" s="204"/>
      <c r="J99" s="204"/>
      <c r="K99" s="204"/>
      <c r="L99" s="204"/>
      <c r="M99" s="204"/>
      <c r="N99" s="205"/>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c r="B102" s="206"/>
      <c r="C102" s="207"/>
      <c r="D102" s="207"/>
      <c r="E102" s="207"/>
      <c r="F102" s="207"/>
      <c r="G102" s="207"/>
      <c r="H102" s="207"/>
      <c r="I102" s="207"/>
      <c r="J102" s="207"/>
      <c r="K102" s="207"/>
      <c r="L102" s="207"/>
      <c r="M102" s="207"/>
      <c r="N102" s="208"/>
    </row>
    <row r="103" spans="2:14" ht="15.75" thickBot="1">
      <c r="B103" s="209"/>
      <c r="C103" s="210"/>
      <c r="D103" s="210"/>
      <c r="E103" s="210"/>
      <c r="F103" s="210"/>
      <c r="G103" s="210"/>
      <c r="H103" s="210"/>
      <c r="I103" s="210"/>
      <c r="J103" s="210"/>
      <c r="K103" s="210"/>
      <c r="L103" s="210"/>
      <c r="M103" s="210"/>
      <c r="N103" s="211"/>
    </row>
    <row r="104" spans="2:14">
      <c r="B104" s="212"/>
      <c r="C104" s="213"/>
      <c r="D104" s="213"/>
      <c r="E104" s="213"/>
      <c r="F104" s="213"/>
      <c r="G104" s="213"/>
      <c r="H104" s="213"/>
      <c r="I104" s="213"/>
      <c r="J104" s="213"/>
      <c r="K104" s="213"/>
      <c r="L104" s="213"/>
      <c r="M104" s="213"/>
      <c r="N104" s="214"/>
    </row>
    <row r="105" spans="2:14">
      <c r="B105" s="198" t="s">
        <v>2098</v>
      </c>
      <c r="C105" s="31"/>
      <c r="D105" s="31"/>
      <c r="E105" s="31"/>
      <c r="F105" s="31"/>
      <c r="G105" s="31"/>
      <c r="H105" s="31"/>
      <c r="I105" s="31"/>
      <c r="J105" s="31"/>
      <c r="K105" s="31"/>
      <c r="L105" s="31"/>
      <c r="M105" s="31"/>
      <c r="N105" s="32"/>
    </row>
    <row r="106" spans="2:14" ht="15" customHeight="1">
      <c r="B106" s="797" t="s">
        <v>2099</v>
      </c>
      <c r="C106" s="798"/>
      <c r="D106" s="798"/>
      <c r="E106" s="798"/>
      <c r="F106" s="798"/>
      <c r="G106" s="798"/>
      <c r="H106" s="798"/>
      <c r="I106" s="798"/>
      <c r="J106" s="798"/>
      <c r="K106" s="798"/>
      <c r="L106" s="798"/>
      <c r="M106" s="798"/>
      <c r="N106" s="799"/>
    </row>
    <row r="107" spans="2:14" ht="15" customHeight="1">
      <c r="B107" s="797"/>
      <c r="C107" s="798"/>
      <c r="D107" s="798"/>
      <c r="E107" s="798"/>
      <c r="F107" s="798"/>
      <c r="G107" s="798"/>
      <c r="H107" s="798"/>
      <c r="I107" s="798"/>
      <c r="J107" s="798"/>
      <c r="K107" s="798"/>
      <c r="L107" s="798"/>
      <c r="M107" s="798"/>
      <c r="N107" s="799"/>
    </row>
    <row r="108" spans="2:14" ht="29.25" customHeight="1">
      <c r="B108" s="800" t="s">
        <v>2100</v>
      </c>
      <c r="C108" s="801"/>
      <c r="D108" s="801"/>
      <c r="E108" s="801"/>
      <c r="F108" s="801"/>
      <c r="G108" s="801"/>
      <c r="H108" s="801"/>
      <c r="I108" s="801"/>
      <c r="J108" s="801"/>
      <c r="K108" s="801"/>
      <c r="L108" s="801"/>
      <c r="M108" s="801"/>
      <c r="N108" s="802"/>
    </row>
    <row r="109" spans="2:14">
      <c r="B109" s="800"/>
      <c r="C109" s="801"/>
      <c r="D109" s="801"/>
      <c r="E109" s="801"/>
      <c r="F109" s="801"/>
      <c r="G109" s="801"/>
      <c r="H109" s="801"/>
      <c r="I109" s="801"/>
      <c r="J109" s="801"/>
      <c r="K109" s="801"/>
      <c r="L109" s="801"/>
      <c r="M109" s="801"/>
      <c r="N109" s="802"/>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286"/>
      <c r="C112" s="287"/>
      <c r="D112" s="287"/>
      <c r="E112" s="287"/>
      <c r="F112" s="287"/>
      <c r="G112" s="287"/>
      <c r="H112" s="287"/>
      <c r="I112" s="287"/>
      <c r="J112" s="287"/>
      <c r="K112" s="287"/>
      <c r="L112" s="287"/>
      <c r="M112" s="287"/>
      <c r="N112" s="288"/>
    </row>
    <row r="113" spans="2:14">
      <c r="B113" s="198"/>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736"/>
      <c r="K119" s="736"/>
      <c r="L119" s="736"/>
      <c r="M119" s="736"/>
      <c r="N119" s="737"/>
    </row>
    <row r="120" spans="2:14" ht="15.75" thickBot="1">
      <c r="B120" s="216" t="s">
        <v>2103</v>
      </c>
      <c r="C120" s="343"/>
      <c r="D120" s="343"/>
      <c r="E120" s="57"/>
      <c r="F120" s="57"/>
      <c r="G120" s="57"/>
      <c r="H120" s="57"/>
      <c r="I120" s="57"/>
      <c r="J120" s="738"/>
      <c r="K120" s="738"/>
      <c r="L120" s="738"/>
      <c r="M120" s="738"/>
      <c r="N120" s="73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ColWidth="11.42578125"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t="17.25" hidden="1" customHeight="1" thickBot="1">
      <c r="B30" s="71" t="s">
        <v>1</v>
      </c>
      <c r="C30" s="768" t="s">
        <v>2063</v>
      </c>
      <c r="D30" s="769"/>
      <c r="E30" s="769"/>
      <c r="F30" s="769"/>
      <c r="G30" s="769"/>
      <c r="H30" s="769"/>
      <c r="I30" s="769"/>
      <c r="J30" s="72"/>
      <c r="K30" s="262"/>
      <c r="L30" s="770" t="s">
        <v>2065</v>
      </c>
      <c r="M30" s="771"/>
      <c r="N30" s="71" t="s">
        <v>2066</v>
      </c>
    </row>
    <row r="31" spans="1:14" ht="15.75" thickBot="1">
      <c r="A31" t="s">
        <v>21</v>
      </c>
      <c r="B31" s="80" t="s">
        <v>641</v>
      </c>
      <c r="C31" s="81" t="s">
        <v>2338</v>
      </c>
      <c r="D31" s="82"/>
      <c r="E31" s="82"/>
      <c r="F31" s="82"/>
      <c r="G31" s="82"/>
      <c r="H31" s="82"/>
      <c r="I31" s="82"/>
      <c r="J31" s="82"/>
      <c r="K31" s="394"/>
      <c r="L31" s="261" t="s">
        <v>10</v>
      </c>
      <c r="M31" s="180"/>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13"/>
      <c r="B36" s="772"/>
      <c r="C36" s="773"/>
      <c r="D36" s="773"/>
      <c r="E36" s="773"/>
      <c r="F36" s="773"/>
      <c r="G36" s="773"/>
      <c r="H36" s="774"/>
      <c r="I36" s="222"/>
      <c r="J36" s="223"/>
      <c r="K36" s="224"/>
      <c r="L36" s="225"/>
      <c r="M36" s="291"/>
      <c r="N36" s="227"/>
    </row>
    <row r="37" spans="1:14">
      <c r="A37" s="113"/>
      <c r="B37" s="772"/>
      <c r="C37" s="773"/>
      <c r="D37" s="773"/>
      <c r="E37" s="773"/>
      <c r="F37" s="773"/>
      <c r="G37" s="773"/>
      <c r="H37" s="774"/>
      <c r="I37" s="367"/>
      <c r="J37" s="368"/>
      <c r="K37" s="224"/>
      <c r="L37" s="290"/>
      <c r="M37" s="291"/>
      <c r="N37" s="227"/>
    </row>
    <row r="38" spans="1:14">
      <c r="B38" s="772"/>
      <c r="C38" s="773"/>
      <c r="D38" s="773"/>
      <c r="E38" s="773"/>
      <c r="F38" s="773"/>
      <c r="G38" s="773"/>
      <c r="H38" s="774"/>
      <c r="I38" s="283"/>
      <c r="J38" s="285"/>
      <c r="K38" s="224"/>
      <c r="L38" s="369"/>
      <c r="M38" s="370"/>
      <c r="N38" s="227"/>
    </row>
    <row r="39" spans="1:14">
      <c r="B39" s="772"/>
      <c r="C39" s="773"/>
      <c r="D39" s="773"/>
      <c r="E39" s="773"/>
      <c r="F39" s="773"/>
      <c r="G39" s="773"/>
      <c r="H39" s="774"/>
      <c r="I39" s="36"/>
      <c r="J39" s="37"/>
      <c r="K39" s="224"/>
      <c r="L39" s="231"/>
      <c r="M39" s="291"/>
      <c r="N39" s="227"/>
    </row>
    <row r="40" spans="1:14">
      <c r="B40" s="275"/>
      <c r="C40" s="276"/>
      <c r="D40" s="276"/>
      <c r="E40" s="276"/>
      <c r="F40" s="278"/>
      <c r="G40" s="278"/>
      <c r="H40" s="123"/>
      <c r="I40" s="36"/>
      <c r="J40" s="37"/>
      <c r="K40" s="224"/>
      <c r="L40" s="231"/>
      <c r="M40" s="232"/>
      <c r="N40" s="228"/>
    </row>
    <row r="41" spans="1:14">
      <c r="B41" s="779" t="s">
        <v>2105</v>
      </c>
      <c r="C41" s="780"/>
      <c r="D41" s="780"/>
      <c r="E41" s="38"/>
      <c r="F41" s="39"/>
      <c r="G41" s="39"/>
      <c r="H41" s="40"/>
      <c r="I41" s="36"/>
      <c r="J41" s="37"/>
      <c r="K41" s="234"/>
      <c r="L41" s="231"/>
      <c r="M41" s="351">
        <v>0.05</v>
      </c>
      <c r="N41" s="295">
        <f>N76*M41</f>
        <v>104317.49166666667</v>
      </c>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344">
        <f>SUM(N36:N42)</f>
        <v>104317.49166666667</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A48" s="108" t="s">
        <v>1161</v>
      </c>
      <c r="B48" s="43" t="str">
        <f>VLOOKUP(A48,MATERIALES!A6:D373,3,FALSE)</f>
        <v>Árbol de 0.6 m (Protector)</v>
      </c>
      <c r="C48" s="371"/>
      <c r="D48" s="371"/>
      <c r="E48" s="371"/>
      <c r="F48" s="371"/>
      <c r="G48" s="371"/>
      <c r="H48" s="371"/>
      <c r="I48" s="371"/>
      <c r="J48" s="273" t="str">
        <f>VLOOKUP(A48,MATERIALES!A4:D640,2,FALSE)</f>
        <v>u</v>
      </c>
      <c r="K48" s="427">
        <v>1100</v>
      </c>
      <c r="L48" s="367"/>
      <c r="M48" s="352">
        <f>VLOOKUP(A48,MATERIALES!A6:D397,4,FALSE)</f>
        <v>30105.216337186244</v>
      </c>
      <c r="N48" s="227">
        <f>K48*M48</f>
        <v>33115737.970904868</v>
      </c>
    </row>
    <row r="49" spans="1:14">
      <c r="A49" s="108"/>
      <c r="B49" s="43"/>
      <c r="C49" s="371"/>
      <c r="D49" s="371"/>
      <c r="E49" s="371"/>
      <c r="F49" s="371"/>
      <c r="G49" s="371"/>
      <c r="H49" s="371"/>
      <c r="I49" s="371"/>
      <c r="J49" s="273"/>
      <c r="K49" s="391"/>
      <c r="L49" s="367"/>
      <c r="M49" s="352"/>
      <c r="N49" s="227"/>
    </row>
    <row r="50" spans="1:14">
      <c r="A50" s="108"/>
      <c r="B50" s="43"/>
      <c r="C50" s="371"/>
      <c r="D50" s="371"/>
      <c r="E50" s="371"/>
      <c r="F50" s="371"/>
      <c r="G50" s="371"/>
      <c r="H50" s="371"/>
      <c r="I50" s="371"/>
      <c r="J50" s="266"/>
      <c r="K50" s="347"/>
      <c r="L50" s="367"/>
      <c r="M50" s="352"/>
      <c r="N50" s="227"/>
    </row>
    <row r="51" spans="1:14">
      <c r="B51" s="275"/>
      <c r="C51" s="47"/>
      <c r="D51" s="47"/>
      <c r="E51" s="47"/>
      <c r="F51" s="47"/>
      <c r="G51" s="47"/>
      <c r="H51" s="47"/>
      <c r="I51" s="47"/>
      <c r="J51" s="243"/>
      <c r="K51" s="151"/>
      <c r="L51" s="273"/>
      <c r="M51" s="372"/>
      <c r="N51" s="228"/>
    </row>
    <row r="52" spans="1:14">
      <c r="B52" s="150"/>
      <c r="C52" s="272"/>
      <c r="D52" s="272"/>
      <c r="E52" s="272"/>
      <c r="F52" s="272"/>
      <c r="G52" s="272"/>
      <c r="H52" s="272"/>
      <c r="I52" s="272"/>
      <c r="J52" s="266"/>
      <c r="K52" s="44"/>
      <c r="L52" s="273"/>
      <c r="M52" s="372"/>
      <c r="N52" s="228"/>
    </row>
    <row r="53" spans="1:14" ht="15.75" thickBot="1">
      <c r="B53" s="419"/>
      <c r="C53" s="47"/>
      <c r="D53" s="47"/>
      <c r="E53" s="47"/>
      <c r="F53" s="47"/>
      <c r="G53" s="47"/>
      <c r="H53" s="47"/>
      <c r="I53" s="47"/>
      <c r="J53" s="243"/>
      <c r="K53" s="151"/>
      <c r="L53" s="420"/>
      <c r="M53" s="421"/>
      <c r="N53" s="422"/>
    </row>
    <row r="54" spans="1:14" ht="15.75" thickBot="1">
      <c r="B54" s="759" t="s">
        <v>2072</v>
      </c>
      <c r="C54" s="760"/>
      <c r="D54" s="760"/>
      <c r="E54" s="760"/>
      <c r="F54" s="760"/>
      <c r="G54" s="760"/>
      <c r="H54" s="760"/>
      <c r="I54" s="760"/>
      <c r="J54" s="760"/>
      <c r="K54" s="760"/>
      <c r="L54" s="760"/>
      <c r="M54" s="761"/>
      <c r="N54" s="344">
        <f>SUM(N48:N53)</f>
        <v>33115737.970904868</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8" t="s">
        <v>2076</v>
      </c>
      <c r="C58" s="269"/>
      <c r="D58" s="269"/>
      <c r="E58" s="269"/>
      <c r="F58" s="269"/>
      <c r="G58" s="269"/>
      <c r="H58" s="73" t="s">
        <v>2065</v>
      </c>
      <c r="I58" s="74" t="s">
        <v>2077</v>
      </c>
      <c r="J58" s="75" t="s">
        <v>2106</v>
      </c>
      <c r="K58" s="73" t="s">
        <v>2107</v>
      </c>
      <c r="L58" s="762" t="s">
        <v>2080</v>
      </c>
      <c r="M58" s="735"/>
      <c r="N58" s="76" t="s">
        <v>2071</v>
      </c>
    </row>
    <row r="59" spans="1:14">
      <c r="B59" s="46"/>
      <c r="C59" s="272"/>
      <c r="D59" s="272"/>
      <c r="E59" s="272"/>
      <c r="F59" s="272"/>
      <c r="G59" s="272"/>
      <c r="H59" s="266"/>
      <c r="I59" s="234"/>
      <c r="J59" s="241"/>
      <c r="K59" s="234"/>
      <c r="L59" s="763"/>
      <c r="M59" s="764"/>
      <c r="N59" s="242"/>
    </row>
    <row r="60" spans="1:14">
      <c r="B60" s="46"/>
      <c r="C60" s="47"/>
      <c r="D60" s="47"/>
      <c r="E60" s="47"/>
      <c r="F60" s="47"/>
      <c r="G60" s="47"/>
      <c r="H60" s="266"/>
      <c r="I60" s="234"/>
      <c r="J60" s="241"/>
      <c r="K60" s="234"/>
      <c r="L60" s="763"/>
      <c r="M60" s="764"/>
      <c r="N60" s="242"/>
    </row>
    <row r="61" spans="1:14">
      <c r="B61" s="46"/>
      <c r="C61" s="47"/>
      <c r="D61" s="47"/>
      <c r="E61" s="47"/>
      <c r="F61" s="47"/>
      <c r="G61" s="47"/>
      <c r="H61" s="266"/>
      <c r="I61" s="234"/>
      <c r="J61" s="241"/>
      <c r="K61" s="234"/>
      <c r="L61" s="763"/>
      <c r="M61" s="764"/>
      <c r="N61" s="242"/>
    </row>
    <row r="62" spans="1:14">
      <c r="B62" s="46"/>
      <c r="C62" s="47"/>
      <c r="D62" s="47"/>
      <c r="E62" s="47"/>
      <c r="F62" s="47"/>
      <c r="G62" s="47"/>
      <c r="H62" s="266"/>
      <c r="I62" s="234"/>
      <c r="J62" s="241"/>
      <c r="K62" s="234"/>
      <c r="L62" s="763"/>
      <c r="M62" s="764"/>
      <c r="N62" s="242"/>
    </row>
    <row r="63" spans="1:14">
      <c r="B63" s="46"/>
      <c r="C63" s="47"/>
      <c r="D63" s="47"/>
      <c r="E63" s="47"/>
      <c r="F63" s="47"/>
      <c r="G63" s="47"/>
      <c r="H63" s="243"/>
      <c r="I63" s="234"/>
      <c r="J63" s="234"/>
      <c r="K63" s="234"/>
      <c r="L63" s="244"/>
      <c r="M63" s="245"/>
      <c r="N63" s="246"/>
    </row>
    <row r="64" spans="1:14" ht="15.75" thickBot="1">
      <c r="B64" s="49"/>
      <c r="C64" s="47"/>
      <c r="D64" s="47"/>
      <c r="E64" s="47"/>
      <c r="F64" s="47"/>
      <c r="G64" s="47"/>
      <c r="H64" s="425"/>
      <c r="I64" s="151"/>
      <c r="J64" s="151"/>
      <c r="K64" s="151"/>
      <c r="L64" s="921"/>
      <c r="M64" s="922"/>
      <c r="N64" s="426"/>
    </row>
    <row r="65" spans="1:15" ht="15.75" thickBot="1">
      <c r="B65" s="759" t="s">
        <v>2072</v>
      </c>
      <c r="C65" s="760"/>
      <c r="D65" s="760"/>
      <c r="E65" s="760"/>
      <c r="F65" s="760"/>
      <c r="G65" s="760"/>
      <c r="H65" s="760"/>
      <c r="I65" s="760"/>
      <c r="J65" s="760"/>
      <c r="K65" s="760"/>
      <c r="L65" s="760"/>
      <c r="M65" s="761"/>
      <c r="N65" s="34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85" t="s">
        <v>2108</v>
      </c>
      <c r="C69" s="786"/>
      <c r="D69" s="786"/>
      <c r="E69" s="786"/>
      <c r="F69" s="786"/>
      <c r="G69" s="786"/>
      <c r="H69" s="786"/>
      <c r="I69" s="73" t="s">
        <v>2082</v>
      </c>
      <c r="J69" s="75" t="s">
        <v>2109</v>
      </c>
      <c r="K69" s="74" t="s">
        <v>2084</v>
      </c>
      <c r="L69" s="787" t="s">
        <v>2070</v>
      </c>
      <c r="M69" s="901"/>
      <c r="N69" s="98" t="s">
        <v>2071</v>
      </c>
    </row>
    <row r="70" spans="1:15">
      <c r="A70" s="141" t="s">
        <v>712</v>
      </c>
      <c r="B70" s="49" t="str">
        <f>VLOOKUP(A70,'MANO DE OBRA'!A8:D68,3,FALSE)</f>
        <v>Obrero (5)</v>
      </c>
      <c r="C70" s="47"/>
      <c r="D70" s="47"/>
      <c r="E70" s="47"/>
      <c r="F70" s="47"/>
      <c r="G70" s="47"/>
      <c r="H70" s="47"/>
      <c r="I70" s="247">
        <f>K70/J70*100</f>
        <v>169163.49999999997</v>
      </c>
      <c r="J70" s="248">
        <v>185</v>
      </c>
      <c r="K70" s="249">
        <f>VLOOKUP(A70,'MANO DE OBRA'!A8:D99,4,FALSE)</f>
        <v>312952.47499999998</v>
      </c>
      <c r="L70" s="50"/>
      <c r="M70" s="428">
        <v>0.15</v>
      </c>
      <c r="N70" s="345">
        <f>K70/M70</f>
        <v>2086349.8333333333</v>
      </c>
      <c r="O70" s="106"/>
    </row>
    <row r="71" spans="1:15">
      <c r="A71" s="141"/>
      <c r="B71" s="49"/>
      <c r="C71" s="47"/>
      <c r="D71" s="47"/>
      <c r="E71" s="47"/>
      <c r="F71" s="47"/>
      <c r="G71" s="47"/>
      <c r="H71" s="47"/>
      <c r="I71" s="247"/>
      <c r="J71" s="248"/>
      <c r="K71" s="249"/>
      <c r="L71" s="50"/>
      <c r="M71" s="380"/>
      <c r="N71" s="345"/>
    </row>
    <row r="72" spans="1:15">
      <c r="B72" s="49"/>
      <c r="C72" s="47"/>
      <c r="D72" s="47"/>
      <c r="E72" s="47"/>
      <c r="F72" s="47"/>
      <c r="G72" s="47"/>
      <c r="H72" s="47"/>
      <c r="I72" s="247"/>
      <c r="J72" s="248"/>
      <c r="K72" s="249"/>
      <c r="L72" s="50"/>
      <c r="M72" s="378"/>
      <c r="N72" s="345"/>
    </row>
    <row r="73" spans="1:15">
      <c r="B73" s="49"/>
      <c r="C73" s="47"/>
      <c r="D73" s="47"/>
      <c r="E73" s="47"/>
      <c r="F73" s="47"/>
      <c r="G73" s="47"/>
      <c r="H73" s="47"/>
      <c r="I73" s="234"/>
      <c r="J73" s="252"/>
      <c r="K73" s="253"/>
      <c r="L73" s="273"/>
      <c r="M73" s="255"/>
      <c r="N73" s="251"/>
    </row>
    <row r="74" spans="1:15">
      <c r="B74" s="49"/>
      <c r="C74" s="47"/>
      <c r="D74" s="47"/>
      <c r="E74" s="47"/>
      <c r="F74" s="47"/>
      <c r="G74" s="47"/>
      <c r="H74" s="47"/>
      <c r="I74" s="234"/>
      <c r="J74" s="252"/>
      <c r="K74" s="253"/>
      <c r="L74" s="273"/>
      <c r="M74" s="255"/>
      <c r="N74" s="251"/>
    </row>
    <row r="75" spans="1:15" ht="15.75" thickBot="1">
      <c r="B75" s="917"/>
      <c r="C75" s="918"/>
      <c r="D75" s="918"/>
      <c r="E75" s="918"/>
      <c r="F75" s="918"/>
      <c r="G75" s="918"/>
      <c r="H75" s="918"/>
      <c r="I75" s="151"/>
      <c r="J75" s="151"/>
      <c r="K75" s="151"/>
      <c r="L75" s="919"/>
      <c r="M75" s="920"/>
      <c r="N75" s="45"/>
    </row>
    <row r="76" spans="1:15" ht="15.75" thickBot="1">
      <c r="B76" s="759" t="s">
        <v>2072</v>
      </c>
      <c r="C76" s="760"/>
      <c r="D76" s="760"/>
      <c r="E76" s="760"/>
      <c r="F76" s="760"/>
      <c r="G76" s="760"/>
      <c r="H76" s="760"/>
      <c r="I76" s="760"/>
      <c r="J76" s="760"/>
      <c r="K76" s="760"/>
      <c r="L76" s="760"/>
      <c r="M76" s="761"/>
      <c r="N76" s="256">
        <f>SUM(N70:N75)</f>
        <v>2086349.8333333333</v>
      </c>
    </row>
    <row r="77" spans="1:15" ht="15.75" thickBot="1">
      <c r="B77" s="33"/>
      <c r="C77" s="34"/>
      <c r="D77" s="34"/>
      <c r="E77" s="34"/>
      <c r="F77" s="34"/>
      <c r="G77" s="34"/>
      <c r="H77" s="34"/>
      <c r="I77" s="34"/>
      <c r="J77" s="34"/>
      <c r="K77" s="34"/>
      <c r="L77" s="34"/>
      <c r="M77" s="34"/>
      <c r="N77" s="35"/>
    </row>
    <row r="78" spans="1:15" ht="15.75" thickBot="1">
      <c r="B78" s="759" t="s">
        <v>2085</v>
      </c>
      <c r="C78" s="760"/>
      <c r="D78" s="760"/>
      <c r="E78" s="760"/>
      <c r="F78" s="760"/>
      <c r="G78" s="760"/>
      <c r="H78" s="760"/>
      <c r="I78" s="760"/>
      <c r="J78" s="760"/>
      <c r="K78" s="760"/>
      <c r="L78" s="760"/>
      <c r="M78" s="761"/>
      <c r="N78" s="99">
        <f>N43+N54+N65+N76</f>
        <v>35306405.295904867</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7061281.059180974</v>
      </c>
      <c r="M83" s="794"/>
      <c r="N83" s="51"/>
    </row>
    <row r="84" spans="1:14">
      <c r="B84" s="89" t="s">
        <v>2090</v>
      </c>
      <c r="C84" s="90"/>
      <c r="D84" s="90"/>
      <c r="E84" s="90"/>
      <c r="F84" s="90"/>
      <c r="G84" s="90"/>
      <c r="H84" s="90"/>
      <c r="I84" s="87"/>
      <c r="J84" s="88"/>
      <c r="K84" s="259">
        <v>0.05</v>
      </c>
      <c r="L84" s="793">
        <f>N78*K84</f>
        <v>1765320.2647952435</v>
      </c>
      <c r="M84" s="794"/>
      <c r="N84" s="51"/>
    </row>
    <row r="85" spans="1:14" ht="15.75" thickBot="1">
      <c r="B85" s="91" t="s">
        <v>2091</v>
      </c>
      <c r="C85" s="92"/>
      <c r="D85" s="92"/>
      <c r="E85" s="92"/>
      <c r="F85" s="92"/>
      <c r="G85" s="92"/>
      <c r="H85" s="92"/>
      <c r="I85" s="93"/>
      <c r="J85" s="94"/>
      <c r="K85" s="260">
        <v>0.05</v>
      </c>
      <c r="L85" s="795">
        <f>N78*K85</f>
        <v>1765320.2647952435</v>
      </c>
      <c r="M85" s="796"/>
      <c r="N85" s="51"/>
    </row>
    <row r="86" spans="1:14" ht="15.75" thickBot="1">
      <c r="B86" s="759" t="s">
        <v>2072</v>
      </c>
      <c r="C86" s="760"/>
      <c r="D86" s="760"/>
      <c r="E86" s="760"/>
      <c r="F86" s="760"/>
      <c r="G86" s="760"/>
      <c r="H86" s="760"/>
      <c r="I86" s="760"/>
      <c r="J86" s="760"/>
      <c r="K86" s="760"/>
      <c r="L86" s="760"/>
      <c r="M86" s="761"/>
      <c r="N86" s="52">
        <f>L83+L84+L85</f>
        <v>10591921.588771461</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45898326.88467633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29.25"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ColWidth="11.42578125"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28.5" customHeight="1" thickBot="1">
      <c r="A31" t="s">
        <v>21</v>
      </c>
      <c r="B31" s="107" t="s">
        <v>643</v>
      </c>
      <c r="C31" s="923" t="s">
        <v>2339</v>
      </c>
      <c r="D31" s="924"/>
      <c r="E31" s="924"/>
      <c r="F31" s="924"/>
      <c r="G31" s="924"/>
      <c r="H31" s="924"/>
      <c r="I31" s="924"/>
      <c r="J31" s="924"/>
      <c r="K31" s="429"/>
      <c r="L31" s="399" t="s">
        <v>2340</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s="141" t="s">
        <v>1077</v>
      </c>
      <c r="B36" s="772" t="str">
        <f>VLOOKUP(A36,EQUIPOS!A6:D154,3,FALSE)</f>
        <v>Volqueta 6 m3</v>
      </c>
      <c r="C36" s="773"/>
      <c r="D36" s="773"/>
      <c r="E36" s="773"/>
      <c r="F36" s="773"/>
      <c r="G36" s="773"/>
      <c r="H36" s="774"/>
      <c r="I36" s="222"/>
      <c r="J36" s="223"/>
      <c r="K36" s="224">
        <f>VLOOKUP(A36,EQUIPOS!A6:D161,4,FALSE)</f>
        <v>91509.332647680494</v>
      </c>
      <c r="L36" s="225"/>
      <c r="M36" s="396">
        <v>81</v>
      </c>
      <c r="N36" s="227">
        <f>K36/M36</f>
        <v>1129.7448475022284</v>
      </c>
    </row>
    <row r="37" spans="1:14">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8"/>
    </row>
    <row r="39" spans="1:14">
      <c r="B39" s="772"/>
      <c r="C39" s="773"/>
      <c r="D39" s="773"/>
      <c r="E39" s="773"/>
      <c r="F39" s="773"/>
      <c r="G39" s="773"/>
      <c r="H39" s="774"/>
      <c r="I39" s="775"/>
      <c r="J39" s="756"/>
      <c r="K39" s="229"/>
      <c r="L39" s="776"/>
      <c r="M39" s="777"/>
      <c r="N39" s="230"/>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99">
        <f>SUM(N36:N42)</f>
        <v>1129.7448475022284</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B48" s="43"/>
      <c r="C48" s="236"/>
      <c r="D48" s="236"/>
      <c r="E48" s="236"/>
      <c r="F48" s="236"/>
      <c r="G48" s="236"/>
      <c r="H48" s="236"/>
      <c r="I48" s="223"/>
      <c r="J48" s="200"/>
      <c r="K48" s="237"/>
      <c r="L48" s="222"/>
      <c r="M48" s="238"/>
      <c r="N48" s="239"/>
    </row>
    <row r="49" spans="2:14">
      <c r="B49" s="43"/>
      <c r="C49" s="236"/>
      <c r="D49" s="236"/>
      <c r="E49" s="236"/>
      <c r="F49" s="236"/>
      <c r="G49" s="236"/>
      <c r="H49" s="236"/>
      <c r="I49" s="223"/>
      <c r="J49" s="200"/>
      <c r="K49" s="237"/>
      <c r="L49" s="222"/>
      <c r="M49" s="238"/>
      <c r="N49" s="239"/>
    </row>
    <row r="50" spans="2:14">
      <c r="B50" s="43"/>
      <c r="C50" s="236"/>
      <c r="D50" s="236"/>
      <c r="E50" s="236"/>
      <c r="F50" s="236"/>
      <c r="G50" s="236"/>
      <c r="H50" s="236"/>
      <c r="I50" s="223"/>
      <c r="J50" s="200"/>
      <c r="K50" s="237"/>
      <c r="L50" s="222"/>
      <c r="M50" s="238"/>
      <c r="N50" s="239"/>
    </row>
    <row r="51" spans="2:14">
      <c r="B51" s="43"/>
      <c r="C51" s="236"/>
      <c r="D51" s="236"/>
      <c r="E51" s="236"/>
      <c r="F51" s="236"/>
      <c r="G51" s="236"/>
      <c r="H51" s="236"/>
      <c r="I51" s="223"/>
      <c r="J51" s="200"/>
      <c r="K51" s="237"/>
      <c r="L51" s="222"/>
      <c r="M51" s="238"/>
      <c r="N51" s="239"/>
    </row>
    <row r="52" spans="2:14">
      <c r="B52" s="43"/>
      <c r="C52" s="236"/>
      <c r="D52" s="236"/>
      <c r="E52" s="236"/>
      <c r="F52" s="236"/>
      <c r="G52" s="236"/>
      <c r="H52" s="236"/>
      <c r="I52" s="223"/>
      <c r="J52" s="200"/>
      <c r="K52" s="237"/>
      <c r="L52" s="222"/>
      <c r="M52" s="238"/>
      <c r="N52" s="239"/>
    </row>
    <row r="53" spans="2:14" ht="15.75" thickBot="1">
      <c r="B53" s="754"/>
      <c r="C53" s="755"/>
      <c r="D53" s="755"/>
      <c r="E53" s="755"/>
      <c r="F53" s="755"/>
      <c r="G53" s="755"/>
      <c r="H53" s="755"/>
      <c r="I53" s="756"/>
      <c r="J53" s="42"/>
      <c r="K53" s="44"/>
      <c r="L53" s="757"/>
      <c r="M53" s="758"/>
      <c r="N53" s="45"/>
    </row>
    <row r="54" spans="2:14" ht="15.75" thickBot="1">
      <c r="B54" s="759" t="s">
        <v>2072</v>
      </c>
      <c r="C54" s="760"/>
      <c r="D54" s="760"/>
      <c r="E54" s="760"/>
      <c r="F54" s="760"/>
      <c r="G54" s="760"/>
      <c r="H54" s="760"/>
      <c r="I54" s="760"/>
      <c r="J54" s="760"/>
      <c r="K54" s="760"/>
      <c r="L54" s="760"/>
      <c r="M54" s="761"/>
      <c r="N54" s="240"/>
    </row>
    <row r="55" spans="2:14">
      <c r="B55" s="33"/>
      <c r="C55" s="34"/>
      <c r="D55" s="34"/>
      <c r="E55" s="34"/>
      <c r="F55" s="34"/>
      <c r="G55" s="34"/>
      <c r="H55" s="34"/>
      <c r="I55" s="34"/>
      <c r="J55" s="34"/>
      <c r="K55" s="34"/>
      <c r="L55" s="34"/>
      <c r="M55" s="34"/>
      <c r="N55" s="35"/>
    </row>
    <row r="56" spans="2:14">
      <c r="B56" s="64" t="s">
        <v>2075</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268" t="s">
        <v>2076</v>
      </c>
      <c r="C58" s="269"/>
      <c r="D58" s="269"/>
      <c r="E58" s="269"/>
      <c r="F58" s="269"/>
      <c r="G58" s="269"/>
      <c r="H58" s="73" t="s">
        <v>2065</v>
      </c>
      <c r="I58" s="74" t="s">
        <v>2077</v>
      </c>
      <c r="J58" s="75" t="s">
        <v>2106</v>
      </c>
      <c r="K58" s="73" t="s">
        <v>2107</v>
      </c>
      <c r="L58" s="762" t="s">
        <v>2080</v>
      </c>
      <c r="M58" s="735"/>
      <c r="N58" s="76" t="s">
        <v>2071</v>
      </c>
    </row>
    <row r="59" spans="2:14">
      <c r="B59" s="46"/>
      <c r="C59" s="272"/>
      <c r="D59" s="272"/>
      <c r="E59" s="272"/>
      <c r="F59" s="272"/>
      <c r="G59" s="272"/>
      <c r="H59" s="266"/>
      <c r="I59" s="234"/>
      <c r="J59" s="241"/>
      <c r="K59" s="234"/>
      <c r="L59" s="763"/>
      <c r="M59" s="764"/>
      <c r="N59" s="242"/>
    </row>
    <row r="60" spans="2:14">
      <c r="B60" s="46"/>
      <c r="C60" s="47"/>
      <c r="D60" s="47"/>
      <c r="E60" s="47"/>
      <c r="F60" s="47"/>
      <c r="G60" s="47"/>
      <c r="H60" s="243"/>
      <c r="I60" s="234"/>
      <c r="J60" s="234"/>
      <c r="K60" s="234"/>
      <c r="L60" s="244"/>
      <c r="M60" s="245"/>
      <c r="N60" s="246"/>
    </row>
    <row r="61" spans="2:14">
      <c r="B61" s="46"/>
      <c r="C61" s="47"/>
      <c r="D61" s="47"/>
      <c r="E61" s="47"/>
      <c r="F61" s="47"/>
      <c r="G61" s="47"/>
      <c r="H61" s="243"/>
      <c r="I61" s="234"/>
      <c r="J61" s="234"/>
      <c r="K61" s="234"/>
      <c r="L61" s="244"/>
      <c r="M61" s="245"/>
      <c r="N61" s="246"/>
    </row>
    <row r="62" spans="2:14">
      <c r="B62" s="46"/>
      <c r="C62" s="47"/>
      <c r="D62" s="47"/>
      <c r="E62" s="47"/>
      <c r="F62" s="47"/>
      <c r="G62" s="47"/>
      <c r="H62" s="243"/>
      <c r="I62" s="234"/>
      <c r="J62" s="234"/>
      <c r="K62" s="234"/>
      <c r="L62" s="244"/>
      <c r="M62" s="245"/>
      <c r="N62" s="246"/>
    </row>
    <row r="63" spans="2:14">
      <c r="B63" s="46"/>
      <c r="C63" s="47"/>
      <c r="D63" s="47"/>
      <c r="E63" s="47"/>
      <c r="F63" s="47"/>
      <c r="G63" s="47"/>
      <c r="H63" s="243"/>
      <c r="I63" s="234"/>
      <c r="J63" s="234"/>
      <c r="K63" s="234"/>
      <c r="L63" s="244"/>
      <c r="M63" s="245"/>
      <c r="N63" s="246"/>
    </row>
    <row r="64" spans="2:14" ht="15.75" thickBot="1">
      <c r="B64" s="49"/>
      <c r="C64" s="47"/>
      <c r="D64" s="47"/>
      <c r="E64" s="47"/>
      <c r="F64" s="47"/>
      <c r="G64" s="47"/>
      <c r="H64" s="425"/>
      <c r="I64" s="151"/>
      <c r="J64" s="151"/>
      <c r="K64" s="151"/>
      <c r="L64" s="921"/>
      <c r="M64" s="922"/>
      <c r="N64" s="426"/>
    </row>
    <row r="65" spans="2:15" ht="15.75" thickBot="1">
      <c r="B65" s="759" t="s">
        <v>2072</v>
      </c>
      <c r="C65" s="760"/>
      <c r="D65" s="760"/>
      <c r="E65" s="760"/>
      <c r="F65" s="760"/>
      <c r="G65" s="760"/>
      <c r="H65" s="760"/>
      <c r="I65" s="760"/>
      <c r="J65" s="760"/>
      <c r="K65" s="760"/>
      <c r="L65" s="760"/>
      <c r="M65" s="761"/>
      <c r="N65" s="34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85" t="s">
        <v>2108</v>
      </c>
      <c r="C69" s="786"/>
      <c r="D69" s="786"/>
      <c r="E69" s="786"/>
      <c r="F69" s="786"/>
      <c r="G69" s="786"/>
      <c r="H69" s="786"/>
      <c r="I69" s="73" t="s">
        <v>2082</v>
      </c>
      <c r="J69" s="75" t="s">
        <v>2109</v>
      </c>
      <c r="K69" s="74" t="s">
        <v>2084</v>
      </c>
      <c r="L69" s="787" t="s">
        <v>2070</v>
      </c>
      <c r="M69" s="788"/>
      <c r="N69" s="98" t="s">
        <v>2071</v>
      </c>
    </row>
    <row r="70" spans="2:15">
      <c r="B70" s="49"/>
      <c r="C70" s="47"/>
      <c r="D70" s="47"/>
      <c r="E70" s="47"/>
      <c r="F70" s="47"/>
      <c r="G70" s="47"/>
      <c r="H70" s="47"/>
      <c r="I70" s="247"/>
      <c r="J70" s="248"/>
      <c r="K70" s="249"/>
      <c r="L70" s="50"/>
      <c r="M70" s="250"/>
      <c r="N70" s="251"/>
      <c r="O70" s="106"/>
    </row>
    <row r="71" spans="2:15">
      <c r="B71" s="49"/>
      <c r="C71" s="47"/>
      <c r="D71" s="47"/>
      <c r="E71" s="47"/>
      <c r="F71" s="47"/>
      <c r="G71" s="47"/>
      <c r="H71" s="47"/>
      <c r="I71" s="234"/>
      <c r="J71" s="252"/>
      <c r="K71" s="253"/>
      <c r="L71" s="50"/>
      <c r="M71" s="254"/>
      <c r="N71" s="251"/>
    </row>
    <row r="72" spans="2:15">
      <c r="B72" s="49"/>
      <c r="C72" s="47"/>
      <c r="D72" s="47"/>
      <c r="E72" s="47"/>
      <c r="F72" s="47"/>
      <c r="G72" s="47"/>
      <c r="H72" s="47"/>
      <c r="I72" s="234"/>
      <c r="J72" s="252"/>
      <c r="K72" s="253"/>
      <c r="L72" s="50"/>
      <c r="M72" s="255"/>
      <c r="N72" s="251"/>
    </row>
    <row r="73" spans="2:15">
      <c r="B73" s="49"/>
      <c r="C73" s="47"/>
      <c r="D73" s="47"/>
      <c r="E73" s="47"/>
      <c r="F73" s="47"/>
      <c r="G73" s="47"/>
      <c r="H73" s="47"/>
      <c r="I73" s="234"/>
      <c r="J73" s="252"/>
      <c r="K73" s="253"/>
      <c r="L73" s="273"/>
      <c r="M73" s="255"/>
      <c r="N73" s="251"/>
    </row>
    <row r="74" spans="2:15">
      <c r="B74" s="49"/>
      <c r="C74" s="47"/>
      <c r="D74" s="47"/>
      <c r="E74" s="47"/>
      <c r="F74" s="47"/>
      <c r="G74" s="47"/>
      <c r="H74" s="47"/>
      <c r="I74" s="234"/>
      <c r="J74" s="252"/>
      <c r="K74" s="253"/>
      <c r="L74" s="273"/>
      <c r="M74" s="255"/>
      <c r="N74" s="251"/>
    </row>
    <row r="75" spans="2:15" ht="15.75" thickBot="1">
      <c r="B75" s="917"/>
      <c r="C75" s="918"/>
      <c r="D75" s="918"/>
      <c r="E75" s="918"/>
      <c r="F75" s="918"/>
      <c r="G75" s="918"/>
      <c r="H75" s="918"/>
      <c r="I75" s="151"/>
      <c r="J75" s="151"/>
      <c r="K75" s="151"/>
      <c r="L75" s="919"/>
      <c r="M75" s="920"/>
      <c r="N75" s="45"/>
    </row>
    <row r="76" spans="2:15" ht="15.75" thickBot="1">
      <c r="B76" s="759" t="s">
        <v>2072</v>
      </c>
      <c r="C76" s="760"/>
      <c r="D76" s="760"/>
      <c r="E76" s="760"/>
      <c r="F76" s="760"/>
      <c r="G76" s="760"/>
      <c r="H76" s="760"/>
      <c r="I76" s="760"/>
      <c r="J76" s="760"/>
      <c r="K76" s="760"/>
      <c r="L76" s="760"/>
      <c r="M76" s="761"/>
      <c r="N76" s="256"/>
    </row>
    <row r="77" spans="2:15" ht="15.75" thickBot="1">
      <c r="B77" s="33"/>
      <c r="C77" s="34"/>
      <c r="D77" s="34"/>
      <c r="E77" s="34"/>
      <c r="F77" s="34"/>
      <c r="G77" s="34"/>
      <c r="H77" s="34"/>
      <c r="I77" s="34"/>
      <c r="J77" s="34"/>
      <c r="K77" s="34"/>
      <c r="L77" s="34"/>
      <c r="M77" s="34"/>
      <c r="N77" s="35"/>
    </row>
    <row r="78" spans="2:15" ht="15.75" thickBot="1">
      <c r="B78" s="759" t="s">
        <v>2085</v>
      </c>
      <c r="C78" s="760"/>
      <c r="D78" s="760"/>
      <c r="E78" s="760"/>
      <c r="F78" s="760"/>
      <c r="G78" s="760"/>
      <c r="H78" s="760"/>
      <c r="I78" s="760"/>
      <c r="J78" s="760"/>
      <c r="K78" s="760"/>
      <c r="L78" s="760"/>
      <c r="M78" s="761"/>
      <c r="N78" s="99">
        <f>N43+N54+N65+N76</f>
        <v>1129.7448475022284</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225.94896950044568</v>
      </c>
      <c r="M83" s="794"/>
      <c r="N83" s="51"/>
    </row>
    <row r="84" spans="1:14">
      <c r="B84" s="89" t="s">
        <v>2090</v>
      </c>
      <c r="C84" s="90"/>
      <c r="D84" s="90"/>
      <c r="E84" s="90"/>
      <c r="F84" s="90"/>
      <c r="G84" s="90"/>
      <c r="H84" s="90"/>
      <c r="I84" s="87"/>
      <c r="J84" s="88"/>
      <c r="K84" s="259">
        <v>0.05</v>
      </c>
      <c r="L84" s="793">
        <f>N78*K84</f>
        <v>56.487242375111421</v>
      </c>
      <c r="M84" s="794"/>
      <c r="N84" s="51"/>
    </row>
    <row r="85" spans="1:14" ht="15.75" thickBot="1">
      <c r="B85" s="91" t="s">
        <v>2091</v>
      </c>
      <c r="C85" s="92"/>
      <c r="D85" s="92"/>
      <c r="E85" s="92"/>
      <c r="F85" s="92"/>
      <c r="G85" s="92"/>
      <c r="H85" s="92"/>
      <c r="I85" s="93"/>
      <c r="J85" s="94"/>
      <c r="K85" s="260">
        <v>0.05</v>
      </c>
      <c r="L85" s="795">
        <f>N78*K85</f>
        <v>56.487242375111421</v>
      </c>
      <c r="M85" s="796"/>
      <c r="N85" s="51"/>
    </row>
    <row r="86" spans="1:14" ht="15.75" thickBot="1">
      <c r="B86" s="759" t="s">
        <v>2072</v>
      </c>
      <c r="C86" s="760"/>
      <c r="D86" s="760"/>
      <c r="E86" s="760"/>
      <c r="F86" s="760"/>
      <c r="G86" s="760"/>
      <c r="H86" s="760"/>
      <c r="I86" s="760"/>
      <c r="J86" s="760"/>
      <c r="K86" s="760"/>
      <c r="L86" s="760"/>
      <c r="M86" s="761"/>
      <c r="N86" s="52">
        <f>L83+L84+L85</f>
        <v>338.9234542506685</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1468.6683017528969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topLeftCell="A52" zoomScale="75" zoomScaleNormal="75" workbookViewId="0">
      <selection activeCell="N78" sqref="N78"/>
    </sheetView>
  </sheetViews>
  <sheetFormatPr baseColWidth="10" defaultColWidth="11.42578125"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1"/>
      <c r="H25" s="841"/>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844" t="s">
        <v>2062</v>
      </c>
      <c r="C27" s="845"/>
      <c r="D27" s="845"/>
      <c r="E27" s="845"/>
      <c r="F27" s="845"/>
      <c r="G27" s="845"/>
      <c r="H27" s="845"/>
      <c r="I27" s="845"/>
      <c r="J27" s="845"/>
      <c r="K27" s="845"/>
      <c r="L27" s="845"/>
      <c r="M27" s="845"/>
      <c r="N27" s="846"/>
    </row>
    <row r="28" spans="1:14" ht="15.75" thickBot="1">
      <c r="B28" s="33"/>
      <c r="C28" s="34"/>
      <c r="D28" s="34"/>
      <c r="E28" s="34"/>
      <c r="F28" s="34"/>
      <c r="G28" s="34"/>
      <c r="H28" s="34"/>
      <c r="I28" s="34"/>
      <c r="J28" s="34"/>
      <c r="K28" s="34"/>
      <c r="L28" s="34"/>
      <c r="M28" s="34"/>
      <c r="N28" s="35"/>
    </row>
    <row r="29" spans="1:14" ht="26.25" thickBot="1">
      <c r="B29" s="71" t="s">
        <v>1</v>
      </c>
      <c r="C29" s="768" t="s">
        <v>2063</v>
      </c>
      <c r="D29" s="769"/>
      <c r="E29" s="769"/>
      <c r="F29" s="769"/>
      <c r="G29" s="769"/>
      <c r="H29" s="769"/>
      <c r="I29" s="769"/>
      <c r="J29" s="72"/>
      <c r="K29" s="294" t="s">
        <v>2064</v>
      </c>
      <c r="L29" s="770" t="s">
        <v>2065</v>
      </c>
      <c r="M29" s="771"/>
      <c r="N29" s="71" t="s">
        <v>2066</v>
      </c>
    </row>
    <row r="30" spans="1:14" hidden="1">
      <c r="B30" s="71" t="s">
        <v>1</v>
      </c>
      <c r="C30" s="768" t="s">
        <v>2063</v>
      </c>
      <c r="D30" s="769"/>
      <c r="E30" s="769"/>
      <c r="F30" s="769"/>
      <c r="G30" s="769"/>
      <c r="H30" s="769"/>
      <c r="I30" s="769"/>
      <c r="J30" s="72"/>
      <c r="K30" s="262"/>
      <c r="L30" s="770" t="s">
        <v>2065</v>
      </c>
      <c r="M30" s="771"/>
      <c r="N30" s="71" t="s">
        <v>2066</v>
      </c>
    </row>
    <row r="31" spans="1:14" ht="41.25" customHeight="1" thickBot="1">
      <c r="A31" t="s">
        <v>21</v>
      </c>
      <c r="B31" s="107" t="s">
        <v>646</v>
      </c>
      <c r="C31" s="923" t="s">
        <v>2341</v>
      </c>
      <c r="D31" s="924"/>
      <c r="E31" s="924"/>
      <c r="F31" s="924"/>
      <c r="G31" s="924"/>
      <c r="H31" s="924"/>
      <c r="I31" s="924"/>
      <c r="J31" s="924"/>
      <c r="K31" s="429"/>
      <c r="L31" s="399" t="s">
        <v>648</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t="s">
        <v>1077</v>
      </c>
      <c r="B36" s="772" t="str">
        <f>VLOOKUP(A36,EQUIPOS!A6:D154,3,FALSE)</f>
        <v>Volqueta 6 m3</v>
      </c>
      <c r="C36" s="773"/>
      <c r="D36" s="773"/>
      <c r="E36" s="773"/>
      <c r="F36" s="773"/>
      <c r="G36" s="773"/>
      <c r="H36" s="774"/>
      <c r="I36" s="222"/>
      <c r="J36" s="223"/>
      <c r="K36" s="224">
        <f>VLOOKUP(A36,EQUIPOS!A6:D161,4,FALSE)</f>
        <v>91509.332647680494</v>
      </c>
      <c r="L36" s="225"/>
      <c r="M36" s="238">
        <v>66</v>
      </c>
      <c r="N36" s="227">
        <f>K36/M36</f>
        <v>1386.5050401163712</v>
      </c>
    </row>
    <row r="37" spans="1:14">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8"/>
    </row>
    <row r="39" spans="1:14">
      <c r="B39" s="772"/>
      <c r="C39" s="773"/>
      <c r="D39" s="773"/>
      <c r="E39" s="773"/>
      <c r="F39" s="773"/>
      <c r="G39" s="773"/>
      <c r="H39" s="774"/>
      <c r="I39" s="775"/>
      <c r="J39" s="756"/>
      <c r="K39" s="229"/>
      <c r="L39" s="776"/>
      <c r="M39" s="777"/>
      <c r="N39" s="230"/>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99">
        <f>SUM(N36:N42)</f>
        <v>1386.5050401163712</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B48" s="43"/>
      <c r="C48" s="236"/>
      <c r="D48" s="236"/>
      <c r="E48" s="236"/>
      <c r="F48" s="236"/>
      <c r="G48" s="236"/>
      <c r="H48" s="236"/>
      <c r="I48" s="223"/>
      <c r="J48" s="200"/>
      <c r="K48" s="237"/>
      <c r="L48" s="222"/>
      <c r="M48" s="238"/>
      <c r="N48" s="239"/>
    </row>
    <row r="49" spans="2:14">
      <c r="B49" s="43"/>
      <c r="C49" s="236"/>
      <c r="D49" s="236"/>
      <c r="E49" s="236"/>
      <c r="F49" s="236"/>
      <c r="G49" s="236"/>
      <c r="H49" s="236"/>
      <c r="I49" s="223"/>
      <c r="J49" s="200"/>
      <c r="K49" s="237"/>
      <c r="L49" s="222"/>
      <c r="M49" s="238"/>
      <c r="N49" s="239"/>
    </row>
    <row r="50" spans="2:14">
      <c r="B50" s="43"/>
      <c r="C50" s="236"/>
      <c r="D50" s="236"/>
      <c r="E50" s="236"/>
      <c r="F50" s="236"/>
      <c r="G50" s="236"/>
      <c r="H50" s="236"/>
      <c r="I50" s="223"/>
      <c r="J50" s="200"/>
      <c r="K50" s="237"/>
      <c r="L50" s="222"/>
      <c r="M50" s="238"/>
      <c r="N50" s="239"/>
    </row>
    <row r="51" spans="2:14">
      <c r="B51" s="43"/>
      <c r="C51" s="236"/>
      <c r="D51" s="236"/>
      <c r="E51" s="236"/>
      <c r="F51" s="236"/>
      <c r="G51" s="236"/>
      <c r="H51" s="236"/>
      <c r="I51" s="223"/>
      <c r="J51" s="200"/>
      <c r="K51" s="237"/>
      <c r="L51" s="222"/>
      <c r="M51" s="238"/>
      <c r="N51" s="239"/>
    </row>
    <row r="52" spans="2:14">
      <c r="B52" s="43"/>
      <c r="C52" s="236"/>
      <c r="D52" s="236"/>
      <c r="E52" s="236"/>
      <c r="F52" s="236"/>
      <c r="G52" s="236"/>
      <c r="H52" s="236"/>
      <c r="I52" s="223"/>
      <c r="J52" s="200"/>
      <c r="K52" s="237"/>
      <c r="L52" s="222"/>
      <c r="M52" s="238"/>
      <c r="N52" s="239"/>
    </row>
    <row r="53" spans="2:14" ht="15.75" thickBot="1">
      <c r="B53" s="754"/>
      <c r="C53" s="755"/>
      <c r="D53" s="755"/>
      <c r="E53" s="755"/>
      <c r="F53" s="755"/>
      <c r="G53" s="755"/>
      <c r="H53" s="755"/>
      <c r="I53" s="756"/>
      <c r="J53" s="42"/>
      <c r="K53" s="44"/>
      <c r="L53" s="757"/>
      <c r="M53" s="758"/>
      <c r="N53" s="45"/>
    </row>
    <row r="54" spans="2:14" ht="15.75" thickBot="1">
      <c r="B54" s="759" t="s">
        <v>2072</v>
      </c>
      <c r="C54" s="760"/>
      <c r="D54" s="760"/>
      <c r="E54" s="760"/>
      <c r="F54" s="760"/>
      <c r="G54" s="760"/>
      <c r="H54" s="760"/>
      <c r="I54" s="760"/>
      <c r="J54" s="760"/>
      <c r="K54" s="760"/>
      <c r="L54" s="760"/>
      <c r="M54" s="761"/>
      <c r="N54" s="240"/>
    </row>
    <row r="55" spans="2:14">
      <c r="B55" s="33"/>
      <c r="C55" s="34"/>
      <c r="D55" s="34"/>
      <c r="E55" s="34"/>
      <c r="F55" s="34"/>
      <c r="G55" s="34"/>
      <c r="H55" s="34"/>
      <c r="I55" s="34"/>
      <c r="J55" s="34"/>
      <c r="K55" s="34"/>
      <c r="L55" s="34"/>
      <c r="M55" s="34"/>
      <c r="N55" s="35"/>
    </row>
    <row r="56" spans="2:14">
      <c r="B56" s="64" t="s">
        <v>2075</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268" t="s">
        <v>2076</v>
      </c>
      <c r="C58" s="269"/>
      <c r="D58" s="269"/>
      <c r="E58" s="269"/>
      <c r="F58" s="269"/>
      <c r="G58" s="269"/>
      <c r="H58" s="73" t="s">
        <v>2065</v>
      </c>
      <c r="I58" s="74" t="s">
        <v>2077</v>
      </c>
      <c r="J58" s="75" t="s">
        <v>2106</v>
      </c>
      <c r="K58" s="73" t="s">
        <v>2107</v>
      </c>
      <c r="L58" s="762" t="s">
        <v>2080</v>
      </c>
      <c r="M58" s="735"/>
      <c r="N58" s="76" t="s">
        <v>2071</v>
      </c>
    </row>
    <row r="59" spans="2:14">
      <c r="B59" s="46"/>
      <c r="C59" s="272"/>
      <c r="D59" s="272"/>
      <c r="E59" s="272"/>
      <c r="F59" s="272"/>
      <c r="G59" s="272"/>
      <c r="H59" s="266"/>
      <c r="I59" s="234"/>
      <c r="J59" s="241"/>
      <c r="K59" s="234"/>
      <c r="L59" s="763"/>
      <c r="M59" s="764"/>
      <c r="N59" s="242"/>
    </row>
    <row r="60" spans="2:14">
      <c r="B60" s="46"/>
      <c r="C60" s="47"/>
      <c r="D60" s="47"/>
      <c r="E60" s="47"/>
      <c r="F60" s="47"/>
      <c r="G60" s="47"/>
      <c r="H60" s="243"/>
      <c r="I60" s="234"/>
      <c r="J60" s="234"/>
      <c r="K60" s="234"/>
      <c r="L60" s="244"/>
      <c r="M60" s="245"/>
      <c r="N60" s="246"/>
    </row>
    <row r="61" spans="2:14">
      <c r="B61" s="46"/>
      <c r="C61" s="47"/>
      <c r="D61" s="47"/>
      <c r="E61" s="47"/>
      <c r="F61" s="47"/>
      <c r="G61" s="47"/>
      <c r="H61" s="243"/>
      <c r="I61" s="234"/>
      <c r="J61" s="234"/>
      <c r="K61" s="234"/>
      <c r="L61" s="244"/>
      <c r="M61" s="245"/>
      <c r="N61" s="246"/>
    </row>
    <row r="62" spans="2:14">
      <c r="B62" s="46"/>
      <c r="C62" s="47"/>
      <c r="D62" s="47"/>
      <c r="E62" s="47"/>
      <c r="F62" s="47"/>
      <c r="G62" s="47"/>
      <c r="H62" s="243"/>
      <c r="I62" s="234"/>
      <c r="J62" s="234"/>
      <c r="K62" s="234"/>
      <c r="L62" s="244"/>
      <c r="M62" s="245"/>
      <c r="N62" s="246"/>
    </row>
    <row r="63" spans="2:14">
      <c r="B63" s="46"/>
      <c r="C63" s="47"/>
      <c r="D63" s="47"/>
      <c r="E63" s="47"/>
      <c r="F63" s="47"/>
      <c r="G63" s="47"/>
      <c r="H63" s="243"/>
      <c r="I63" s="234"/>
      <c r="J63" s="234"/>
      <c r="K63" s="234"/>
      <c r="L63" s="244"/>
      <c r="M63" s="245"/>
      <c r="N63" s="246"/>
    </row>
    <row r="64" spans="2:14" ht="15.75" thickBot="1">
      <c r="B64" s="49"/>
      <c r="C64" s="47"/>
      <c r="D64" s="47"/>
      <c r="E64" s="47"/>
      <c r="F64" s="47"/>
      <c r="G64" s="47"/>
      <c r="H64" s="425"/>
      <c r="I64" s="151"/>
      <c r="J64" s="151"/>
      <c r="K64" s="151"/>
      <c r="L64" s="921"/>
      <c r="M64" s="922"/>
      <c r="N64" s="426"/>
    </row>
    <row r="65" spans="2:15" ht="15.75" thickBot="1">
      <c r="B65" s="759" t="s">
        <v>2072</v>
      </c>
      <c r="C65" s="760"/>
      <c r="D65" s="760"/>
      <c r="E65" s="760"/>
      <c r="F65" s="760"/>
      <c r="G65" s="760"/>
      <c r="H65" s="760"/>
      <c r="I65" s="760"/>
      <c r="J65" s="760"/>
      <c r="K65" s="760"/>
      <c r="L65" s="760"/>
      <c r="M65" s="761"/>
      <c r="N65" s="34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85" t="s">
        <v>2108</v>
      </c>
      <c r="C69" s="786"/>
      <c r="D69" s="786"/>
      <c r="E69" s="786"/>
      <c r="F69" s="786"/>
      <c r="G69" s="786"/>
      <c r="H69" s="786"/>
      <c r="I69" s="73" t="s">
        <v>2082</v>
      </c>
      <c r="J69" s="75" t="s">
        <v>2109</v>
      </c>
      <c r="K69" s="74" t="s">
        <v>2084</v>
      </c>
      <c r="L69" s="787" t="s">
        <v>2070</v>
      </c>
      <c r="M69" s="788"/>
      <c r="N69" s="98" t="s">
        <v>2071</v>
      </c>
    </row>
    <row r="70" spans="2:15">
      <c r="B70" s="49"/>
      <c r="C70" s="47"/>
      <c r="D70" s="47"/>
      <c r="E70" s="47"/>
      <c r="F70" s="47"/>
      <c r="G70" s="47"/>
      <c r="H70" s="47"/>
      <c r="I70" s="247"/>
      <c r="J70" s="248"/>
      <c r="K70" s="249"/>
      <c r="L70" s="50"/>
      <c r="M70" s="250"/>
      <c r="N70" s="251"/>
      <c r="O70" s="106"/>
    </row>
    <row r="71" spans="2:15">
      <c r="B71" s="49"/>
      <c r="C71" s="47"/>
      <c r="D71" s="47"/>
      <c r="E71" s="47"/>
      <c r="F71" s="47"/>
      <c r="G71" s="47"/>
      <c r="H71" s="47"/>
      <c r="I71" s="234"/>
      <c r="J71" s="252"/>
      <c r="K71" s="253"/>
      <c r="L71" s="50"/>
      <c r="M71" s="254"/>
      <c r="N71" s="251"/>
    </row>
    <row r="72" spans="2:15">
      <c r="B72" s="49"/>
      <c r="C72" s="47"/>
      <c r="D72" s="47"/>
      <c r="E72" s="47"/>
      <c r="F72" s="47"/>
      <c r="G72" s="47"/>
      <c r="H72" s="47"/>
      <c r="I72" s="234"/>
      <c r="J72" s="252"/>
      <c r="K72" s="253"/>
      <c r="L72" s="50"/>
      <c r="M72" s="255"/>
      <c r="N72" s="251"/>
    </row>
    <row r="73" spans="2:15">
      <c r="B73" s="49"/>
      <c r="C73" s="47"/>
      <c r="D73" s="47"/>
      <c r="E73" s="47"/>
      <c r="F73" s="47"/>
      <c r="G73" s="47"/>
      <c r="H73" s="47"/>
      <c r="I73" s="234"/>
      <c r="J73" s="252"/>
      <c r="K73" s="253"/>
      <c r="L73" s="273"/>
      <c r="M73" s="255"/>
      <c r="N73" s="251"/>
    </row>
    <row r="74" spans="2:15">
      <c r="B74" s="49"/>
      <c r="C74" s="47"/>
      <c r="D74" s="47"/>
      <c r="E74" s="47"/>
      <c r="F74" s="47"/>
      <c r="G74" s="47"/>
      <c r="H74" s="47"/>
      <c r="I74" s="234"/>
      <c r="J74" s="252"/>
      <c r="K74" s="253"/>
      <c r="L74" s="273"/>
      <c r="M74" s="255"/>
      <c r="N74" s="251"/>
    </row>
    <row r="75" spans="2:15" ht="15.75" thickBot="1">
      <c r="B75" s="917"/>
      <c r="C75" s="918"/>
      <c r="D75" s="918"/>
      <c r="E75" s="918"/>
      <c r="F75" s="918"/>
      <c r="G75" s="918"/>
      <c r="H75" s="918"/>
      <c r="I75" s="151"/>
      <c r="J75" s="151"/>
      <c r="K75" s="151"/>
      <c r="L75" s="919"/>
      <c r="M75" s="920"/>
      <c r="N75" s="45"/>
    </row>
    <row r="76" spans="2:15" ht="15.75" thickBot="1">
      <c r="B76" s="759" t="s">
        <v>2072</v>
      </c>
      <c r="C76" s="760"/>
      <c r="D76" s="760"/>
      <c r="E76" s="760"/>
      <c r="F76" s="760"/>
      <c r="G76" s="760"/>
      <c r="H76" s="760"/>
      <c r="I76" s="760"/>
      <c r="J76" s="760"/>
      <c r="K76" s="760"/>
      <c r="L76" s="760"/>
      <c r="M76" s="761"/>
      <c r="N76" s="256"/>
    </row>
    <row r="77" spans="2:15" ht="15.75" thickBot="1">
      <c r="B77" s="33"/>
      <c r="C77" s="34"/>
      <c r="D77" s="34"/>
      <c r="E77" s="34"/>
      <c r="F77" s="34"/>
      <c r="G77" s="34"/>
      <c r="H77" s="34"/>
      <c r="I77" s="34"/>
      <c r="J77" s="34"/>
      <c r="K77" s="34"/>
      <c r="L77" s="34"/>
      <c r="M77" s="34"/>
      <c r="N77" s="35"/>
    </row>
    <row r="78" spans="2:15" ht="15.75" thickBot="1">
      <c r="B78" s="759" t="s">
        <v>2085</v>
      </c>
      <c r="C78" s="760"/>
      <c r="D78" s="760"/>
      <c r="E78" s="760"/>
      <c r="F78" s="760"/>
      <c r="G78" s="760"/>
      <c r="H78" s="760"/>
      <c r="I78" s="760"/>
      <c r="J78" s="760"/>
      <c r="K78" s="760"/>
      <c r="L78" s="760"/>
      <c r="M78" s="761"/>
      <c r="N78" s="99">
        <f>N43+N54+N65+N76</f>
        <v>1386.5050401163712</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277.30100802327428</v>
      </c>
      <c r="M83" s="794"/>
      <c r="N83" s="51"/>
    </row>
    <row r="84" spans="1:14">
      <c r="B84" s="89" t="s">
        <v>2090</v>
      </c>
      <c r="C84" s="90"/>
      <c r="D84" s="90"/>
      <c r="E84" s="90"/>
      <c r="F84" s="90"/>
      <c r="G84" s="90"/>
      <c r="H84" s="90"/>
      <c r="I84" s="87"/>
      <c r="J84" s="88"/>
      <c r="K84" s="259">
        <v>0.05</v>
      </c>
      <c r="L84" s="793">
        <f>N78*K84</f>
        <v>69.32525200581857</v>
      </c>
      <c r="M84" s="794"/>
      <c r="N84" s="51"/>
    </row>
    <row r="85" spans="1:14" ht="15.75" thickBot="1">
      <c r="B85" s="91" t="s">
        <v>2091</v>
      </c>
      <c r="C85" s="92"/>
      <c r="D85" s="92"/>
      <c r="E85" s="92"/>
      <c r="F85" s="92"/>
      <c r="G85" s="92"/>
      <c r="H85" s="92"/>
      <c r="I85" s="93"/>
      <c r="J85" s="94"/>
      <c r="K85" s="260">
        <v>0.05</v>
      </c>
      <c r="L85" s="795">
        <f>N78*K85</f>
        <v>69.32525200581857</v>
      </c>
      <c r="M85" s="796"/>
      <c r="N85" s="51"/>
    </row>
    <row r="86" spans="1:14" ht="15.75" thickBot="1">
      <c r="B86" s="759" t="s">
        <v>2072</v>
      </c>
      <c r="C86" s="760"/>
      <c r="D86" s="760"/>
      <c r="E86" s="760"/>
      <c r="F86" s="760"/>
      <c r="G86" s="760"/>
      <c r="H86" s="760"/>
      <c r="I86" s="760"/>
      <c r="J86" s="760"/>
      <c r="K86" s="760"/>
      <c r="L86" s="760"/>
      <c r="M86" s="761"/>
      <c r="N86" s="52">
        <f>L83+L84+L85</f>
        <v>415.95151203491145</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1802.4565521512827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ColWidth="11.42578125"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848"/>
      <c r="C1" s="860"/>
      <c r="D1" s="861"/>
      <c r="E1" s="861"/>
      <c r="F1" s="861"/>
      <c r="G1" s="861"/>
      <c r="H1" s="861"/>
      <c r="I1" s="861"/>
      <c r="J1" s="862"/>
      <c r="K1" s="863" t="s">
        <v>2036</v>
      </c>
      <c r="L1" s="865" t="s">
        <v>2037</v>
      </c>
      <c r="M1" s="866"/>
      <c r="N1" s="867"/>
    </row>
    <row r="2" spans="2:14">
      <c r="B2" s="849"/>
      <c r="C2" s="871" t="s">
        <v>2038</v>
      </c>
      <c r="D2" s="872"/>
      <c r="E2" s="872"/>
      <c r="F2" s="872"/>
      <c r="G2" s="872"/>
      <c r="H2" s="872"/>
      <c r="I2" s="872"/>
      <c r="J2" s="873"/>
      <c r="K2" s="864"/>
      <c r="L2" s="868"/>
      <c r="M2" s="869"/>
      <c r="N2" s="870"/>
    </row>
    <row r="3" spans="2:14">
      <c r="B3" s="849"/>
      <c r="C3" s="871" t="s">
        <v>2039</v>
      </c>
      <c r="D3" s="872"/>
      <c r="E3" s="872"/>
      <c r="F3" s="872"/>
      <c r="G3" s="872"/>
      <c r="H3" s="872"/>
      <c r="I3" s="872"/>
      <c r="J3" s="873"/>
      <c r="K3" s="851" t="s">
        <v>2040</v>
      </c>
      <c r="L3" s="875">
        <v>1</v>
      </c>
      <c r="M3" s="876"/>
      <c r="N3" s="877"/>
    </row>
    <row r="4" spans="2:14">
      <c r="B4" s="849"/>
      <c r="C4" s="871" t="s">
        <v>2041</v>
      </c>
      <c r="D4" s="872"/>
      <c r="E4" s="872"/>
      <c r="F4" s="872"/>
      <c r="G4" s="872"/>
      <c r="H4" s="872"/>
      <c r="I4" s="872"/>
      <c r="J4" s="873"/>
      <c r="K4" s="874"/>
      <c r="L4" s="878"/>
      <c r="M4" s="879"/>
      <c r="N4" s="880"/>
    </row>
    <row r="5" spans="2:14">
      <c r="B5" s="849"/>
      <c r="C5" s="871" t="s">
        <v>2042</v>
      </c>
      <c r="D5" s="872"/>
      <c r="E5" s="872"/>
      <c r="F5" s="872"/>
      <c r="G5" s="872"/>
      <c r="H5" s="872"/>
      <c r="I5" s="872"/>
      <c r="J5" s="873"/>
      <c r="K5" s="851" t="s">
        <v>2043</v>
      </c>
      <c r="L5" s="853"/>
      <c r="M5" s="853" t="s">
        <v>2044</v>
      </c>
      <c r="N5" s="855"/>
    </row>
    <row r="6" spans="2:14" ht="15.75" thickBot="1">
      <c r="B6" s="850"/>
      <c r="C6" s="857"/>
      <c r="D6" s="858"/>
      <c r="E6" s="858"/>
      <c r="F6" s="858"/>
      <c r="G6" s="858"/>
      <c r="H6" s="858"/>
      <c r="I6" s="858"/>
      <c r="J6" s="859"/>
      <c r="K6" s="852"/>
      <c r="L6" s="854"/>
      <c r="M6" s="854"/>
      <c r="N6" s="856"/>
    </row>
    <row r="7" spans="2:14" ht="15.75" thickBot="1">
      <c r="B7" s="322"/>
      <c r="C7" s="323"/>
      <c r="D7" s="323"/>
      <c r="E7" s="323"/>
      <c r="F7" s="323"/>
      <c r="G7" s="323"/>
      <c r="H7" s="323"/>
      <c r="I7" s="323"/>
      <c r="J7" s="323"/>
      <c r="K7" s="323"/>
      <c r="L7" s="324"/>
      <c r="M7" s="324"/>
      <c r="N7" s="325"/>
    </row>
    <row r="8" spans="2:14" ht="18" customHeight="1">
      <c r="B8" s="326"/>
      <c r="C8" s="327"/>
      <c r="D8" s="327"/>
      <c r="E8" s="327"/>
      <c r="F8" s="327"/>
      <c r="G8" s="327"/>
      <c r="H8" s="328"/>
      <c r="I8" s="327"/>
      <c r="J8" s="327"/>
      <c r="K8" s="329" t="s">
        <v>2045</v>
      </c>
      <c r="L8" s="330"/>
      <c r="M8" s="330"/>
      <c r="N8" s="331"/>
    </row>
    <row r="9" spans="2:14">
      <c r="B9" s="332"/>
      <c r="C9" s="333"/>
      <c r="D9" s="333"/>
      <c r="E9" s="333"/>
      <c r="F9" s="333"/>
      <c r="G9" s="333"/>
      <c r="H9" s="334"/>
      <c r="I9" s="333"/>
      <c r="J9" s="333"/>
      <c r="K9" s="335"/>
      <c r="L9" s="336" t="s">
        <v>2046</v>
      </c>
      <c r="M9" s="336" t="s">
        <v>2047</v>
      </c>
      <c r="N9" s="337" t="s">
        <v>2048</v>
      </c>
    </row>
    <row r="10" spans="2:14" ht="36">
      <c r="B10" s="881" t="s">
        <v>2049</v>
      </c>
      <c r="C10" s="882"/>
      <c r="D10" s="882"/>
      <c r="E10" s="882"/>
      <c r="F10" s="338" t="s">
        <v>2050</v>
      </c>
      <c r="G10" s="333"/>
      <c r="H10" s="339"/>
      <c r="I10" s="883" t="s">
        <v>2051</v>
      </c>
      <c r="J10" s="883"/>
      <c r="K10" s="340" t="s">
        <v>2050</v>
      </c>
      <c r="L10" s="336"/>
      <c r="M10" s="336"/>
      <c r="N10" s="337"/>
    </row>
    <row r="11" spans="2:14">
      <c r="B11" s="312" t="s">
        <v>2052</v>
      </c>
      <c r="C11" s="313"/>
      <c r="D11" s="830"/>
      <c r="E11" s="830"/>
      <c r="F11" s="314"/>
      <c r="G11" s="315"/>
      <c r="H11" s="313"/>
      <c r="I11" s="310"/>
      <c r="J11" s="316" t="s">
        <v>2053</v>
      </c>
      <c r="K11" s="317"/>
      <c r="L11" s="314"/>
      <c r="M11" s="314"/>
      <c r="N11" s="318"/>
    </row>
    <row r="12" spans="2:14" ht="15.75" thickBot="1">
      <c r="B12" s="319"/>
      <c r="C12" s="320"/>
      <c r="D12" s="321"/>
      <c r="E12" s="321"/>
      <c r="F12" s="321"/>
      <c r="G12" s="321"/>
      <c r="H12" s="320"/>
      <c r="I12" s="321"/>
      <c r="J12" s="320"/>
      <c r="K12" s="321"/>
      <c r="L12" s="842"/>
      <c r="M12" s="842"/>
      <c r="N12" s="843"/>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199"/>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199"/>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199"/>
      <c r="D20" s="282"/>
      <c r="E20" s="282"/>
      <c r="F20" s="282"/>
      <c r="G20" s="282"/>
      <c r="H20" s="282"/>
      <c r="I20" s="282"/>
      <c r="J20" s="282"/>
      <c r="K20" s="282"/>
      <c r="L20" s="282"/>
      <c r="M20" s="282"/>
      <c r="N20" s="30"/>
    </row>
    <row r="21" spans="1:14">
      <c r="B21" s="23"/>
      <c r="C21" s="24"/>
      <c r="D21" s="31"/>
      <c r="E21" s="31"/>
      <c r="F21" s="31"/>
      <c r="G21" s="31"/>
      <c r="H21" s="31"/>
      <c r="I21" s="31"/>
      <c r="J21" s="31"/>
      <c r="K21" s="31"/>
      <c r="L21" s="31"/>
      <c r="M21" s="31"/>
      <c r="N21" s="32"/>
    </row>
    <row r="22" spans="1:14">
      <c r="B22" s="23" t="s">
        <v>2059</v>
      </c>
      <c r="C22" s="199"/>
      <c r="D22" s="282"/>
      <c r="E22" s="282"/>
      <c r="F22" s="282"/>
      <c r="G22" s="282"/>
      <c r="H22" s="282"/>
      <c r="I22" s="282"/>
      <c r="J22" s="282"/>
      <c r="K22" s="284" t="s">
        <v>2060</v>
      </c>
      <c r="L22" s="200"/>
      <c r="M22" s="284" t="s">
        <v>2044</v>
      </c>
      <c r="N22" s="201"/>
    </row>
    <row r="23" spans="1:14">
      <c r="B23" s="23"/>
      <c r="C23" s="24"/>
      <c r="D23" s="31"/>
      <c r="E23" s="31"/>
      <c r="F23" s="31"/>
      <c r="G23" s="31"/>
      <c r="H23" s="31"/>
      <c r="I23" s="31"/>
      <c r="J23" s="31"/>
      <c r="K23" s="31"/>
      <c r="L23" s="31"/>
      <c r="M23" s="31"/>
      <c r="N23" s="32"/>
    </row>
    <row r="24" spans="1:14">
      <c r="B24" s="23" t="s">
        <v>2061</v>
      </c>
      <c r="C24" s="24"/>
      <c r="D24" s="31"/>
      <c r="E24" s="31"/>
      <c r="F24" s="215"/>
      <c r="G24" s="202"/>
      <c r="H24" s="53"/>
      <c r="I24" s="282"/>
      <c r="J24" s="282"/>
      <c r="K24" s="12"/>
      <c r="L24" s="31"/>
      <c r="M24" s="31"/>
      <c r="N24" s="32"/>
    </row>
    <row r="25" spans="1:14">
      <c r="B25" s="217"/>
      <c r="C25" s="218"/>
      <c r="D25" s="281"/>
      <c r="E25" s="281"/>
      <c r="F25" s="840" t="s">
        <v>2104</v>
      </c>
      <c r="G25" s="840"/>
      <c r="H25" s="840"/>
      <c r="I25" s="281" t="s">
        <v>2047</v>
      </c>
      <c r="J25" s="281" t="s">
        <v>2048</v>
      </c>
      <c r="K25" s="219"/>
      <c r="L25" s="281"/>
      <c r="M25" s="281"/>
      <c r="N25" s="220"/>
    </row>
    <row r="26" spans="1:14">
      <c r="B26" s="16"/>
      <c r="C26" s="22"/>
      <c r="D26" s="22"/>
      <c r="E26" s="22"/>
      <c r="F26" s="22"/>
      <c r="G26" s="22"/>
      <c r="H26" s="22"/>
      <c r="I26" s="22"/>
      <c r="J26" s="22"/>
      <c r="K26" s="22"/>
      <c r="L26" s="22"/>
      <c r="M26" s="22"/>
      <c r="N26" s="17"/>
    </row>
    <row r="27" spans="1:14">
      <c r="B27" s="927" t="s">
        <v>2062</v>
      </c>
      <c r="C27" s="928"/>
      <c r="D27" s="928"/>
      <c r="E27" s="928"/>
      <c r="F27" s="928"/>
      <c r="G27" s="928"/>
      <c r="H27" s="928"/>
      <c r="I27" s="928"/>
      <c r="J27" s="928"/>
      <c r="K27" s="928"/>
      <c r="L27" s="928"/>
      <c r="M27" s="928"/>
      <c r="N27" s="929"/>
    </row>
    <row r="28" spans="1:14" ht="15.75" thickBot="1">
      <c r="B28" s="33"/>
      <c r="C28" s="34"/>
      <c r="D28" s="34"/>
      <c r="E28" s="34"/>
      <c r="F28" s="34"/>
      <c r="G28" s="34"/>
      <c r="H28" s="34"/>
      <c r="I28" s="34"/>
      <c r="J28" s="34"/>
      <c r="K28" s="34"/>
      <c r="L28" s="34"/>
      <c r="M28" s="34"/>
      <c r="N28" s="35"/>
    </row>
    <row r="29" spans="1:14" ht="26.25" thickBot="1">
      <c r="B29" s="71" t="s">
        <v>1</v>
      </c>
      <c r="C29" s="925" t="s">
        <v>2063</v>
      </c>
      <c r="D29" s="926"/>
      <c r="E29" s="926"/>
      <c r="F29" s="926"/>
      <c r="G29" s="926"/>
      <c r="H29" s="926"/>
      <c r="I29" s="926"/>
      <c r="J29" s="72"/>
      <c r="K29" s="294" t="s">
        <v>2064</v>
      </c>
      <c r="L29" s="930" t="s">
        <v>2065</v>
      </c>
      <c r="M29" s="931"/>
      <c r="N29" s="71" t="s">
        <v>2066</v>
      </c>
    </row>
    <row r="30" spans="1:14" hidden="1">
      <c r="B30" s="71" t="s">
        <v>1</v>
      </c>
      <c r="C30" s="768" t="s">
        <v>2063</v>
      </c>
      <c r="D30" s="769"/>
      <c r="E30" s="769"/>
      <c r="F30" s="769"/>
      <c r="G30" s="769"/>
      <c r="H30" s="769"/>
      <c r="I30" s="769"/>
      <c r="J30" s="72"/>
      <c r="K30" s="262"/>
      <c r="L30" s="770" t="s">
        <v>2065</v>
      </c>
      <c r="M30" s="771"/>
      <c r="N30" s="71" t="s">
        <v>2066</v>
      </c>
    </row>
    <row r="31" spans="1:14" ht="15.75" thickBot="1">
      <c r="A31" t="s">
        <v>21</v>
      </c>
      <c r="B31" s="107" t="s">
        <v>649</v>
      </c>
      <c r="C31" s="397" t="s">
        <v>2342</v>
      </c>
      <c r="D31" s="398"/>
      <c r="E31" s="398"/>
      <c r="F31" s="398"/>
      <c r="G31" s="398"/>
      <c r="H31" s="398"/>
      <c r="I31" s="398"/>
      <c r="J31" s="398"/>
      <c r="K31" s="400"/>
      <c r="L31" s="399" t="s">
        <v>648</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1"/>
      <c r="C34" s="61"/>
      <c r="D34" s="61"/>
      <c r="E34" s="61"/>
      <c r="F34" s="61"/>
      <c r="G34" s="61"/>
      <c r="H34" s="61"/>
      <c r="I34" s="62"/>
      <c r="J34" s="62"/>
      <c r="K34" s="61"/>
      <c r="L34" s="61"/>
      <c r="M34" s="61"/>
      <c r="N34" s="63"/>
    </row>
    <row r="35" spans="1:14">
      <c r="B35" s="740" t="s">
        <v>2063</v>
      </c>
      <c r="C35" s="741"/>
      <c r="D35" s="741"/>
      <c r="E35" s="741"/>
      <c r="F35" s="741"/>
      <c r="G35" s="741"/>
      <c r="H35" s="742"/>
      <c r="I35" s="743" t="s">
        <v>2068</v>
      </c>
      <c r="J35" s="744"/>
      <c r="K35" s="69" t="s">
        <v>2069</v>
      </c>
      <c r="L35" s="745" t="s">
        <v>2070</v>
      </c>
      <c r="M35" s="742"/>
      <c r="N35" s="70" t="s">
        <v>2071</v>
      </c>
    </row>
    <row r="36" spans="1:14">
      <c r="A36" t="s">
        <v>1077</v>
      </c>
      <c r="B36" s="772" t="str">
        <f>VLOOKUP(A36,EQUIPOS!A6:D154,3,FALSE)</f>
        <v>Volqueta 6 m3</v>
      </c>
      <c r="C36" s="773"/>
      <c r="D36" s="773"/>
      <c r="E36" s="773"/>
      <c r="F36" s="773"/>
      <c r="G36" s="773"/>
      <c r="H36" s="774"/>
      <c r="I36" s="222"/>
      <c r="J36" s="223"/>
      <c r="K36" s="224">
        <f>VLOOKUP(A36,EQUIPOS!A6:D161,4,FALSE)</f>
        <v>91509.332647680494</v>
      </c>
      <c r="L36" s="225"/>
      <c r="M36" s="238">
        <v>66</v>
      </c>
      <c r="N36" s="227">
        <f>K36/M36</f>
        <v>1386.5050401163712</v>
      </c>
    </row>
    <row r="37" spans="1:14">
      <c r="B37" s="772"/>
      <c r="C37" s="773"/>
      <c r="D37" s="773"/>
      <c r="E37" s="773"/>
      <c r="F37" s="773"/>
      <c r="G37" s="773"/>
      <c r="H37" s="774"/>
      <c r="I37" s="222"/>
      <c r="J37" s="223"/>
      <c r="K37" s="224"/>
      <c r="L37" s="225"/>
      <c r="M37" s="226"/>
      <c r="N37" s="227"/>
    </row>
    <row r="38" spans="1:14">
      <c r="B38" s="772"/>
      <c r="C38" s="773"/>
      <c r="D38" s="773"/>
      <c r="E38" s="773"/>
      <c r="F38" s="773"/>
      <c r="G38" s="773"/>
      <c r="H38" s="774"/>
      <c r="I38" s="222"/>
      <c r="J38" s="223"/>
      <c r="K38" s="224"/>
      <c r="L38" s="225"/>
      <c r="M38" s="226"/>
      <c r="N38" s="228"/>
    </row>
    <row r="39" spans="1:14">
      <c r="B39" s="772"/>
      <c r="C39" s="773"/>
      <c r="D39" s="773"/>
      <c r="E39" s="773"/>
      <c r="F39" s="773"/>
      <c r="G39" s="773"/>
      <c r="H39" s="774"/>
      <c r="I39" s="775"/>
      <c r="J39" s="756"/>
      <c r="K39" s="229"/>
      <c r="L39" s="776"/>
      <c r="M39" s="777"/>
      <c r="N39" s="230"/>
    </row>
    <row r="40" spans="1:14">
      <c r="B40" s="772"/>
      <c r="C40" s="773"/>
      <c r="D40" s="773"/>
      <c r="E40" s="778"/>
      <c r="F40" s="773"/>
      <c r="G40" s="773"/>
      <c r="H40" s="774"/>
      <c r="I40" s="36"/>
      <c r="J40" s="37"/>
      <c r="K40" s="229"/>
      <c r="L40" s="231"/>
      <c r="M40" s="232"/>
      <c r="N40" s="233"/>
    </row>
    <row r="41" spans="1:14">
      <c r="B41" s="779"/>
      <c r="C41" s="780"/>
      <c r="D41" s="780"/>
      <c r="E41" s="38"/>
      <c r="F41" s="39"/>
      <c r="G41" s="39"/>
      <c r="H41" s="40"/>
      <c r="I41" s="36"/>
      <c r="J41" s="37"/>
      <c r="K41" s="234"/>
      <c r="L41" s="231"/>
      <c r="M41" s="232"/>
      <c r="N41" s="295"/>
    </row>
    <row r="42" spans="1:14" ht="15.75" thickBot="1">
      <c r="B42" s="772"/>
      <c r="C42" s="773"/>
      <c r="D42" s="773"/>
      <c r="E42" s="773"/>
      <c r="F42" s="773"/>
      <c r="G42" s="773"/>
      <c r="H42" s="774"/>
      <c r="I42" s="781"/>
      <c r="J42" s="782"/>
      <c r="K42" s="41"/>
      <c r="L42" s="783"/>
      <c r="M42" s="784"/>
      <c r="N42" s="105"/>
    </row>
    <row r="43" spans="1:14" ht="15.75" thickBot="1">
      <c r="B43" s="759" t="s">
        <v>2072</v>
      </c>
      <c r="C43" s="760"/>
      <c r="D43" s="760"/>
      <c r="E43" s="760"/>
      <c r="F43" s="760"/>
      <c r="G43" s="760"/>
      <c r="H43" s="760"/>
      <c r="I43" s="760"/>
      <c r="J43" s="760"/>
      <c r="K43" s="760"/>
      <c r="L43" s="760"/>
      <c r="M43" s="761"/>
      <c r="N43" s="99">
        <f>SUM(N36:N42)</f>
        <v>1386.5050401163712</v>
      </c>
    </row>
    <row r="44" spans="1:14">
      <c r="B44" s="235"/>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750" t="s">
        <v>2063</v>
      </c>
      <c r="C47" s="751"/>
      <c r="D47" s="751"/>
      <c r="E47" s="751"/>
      <c r="F47" s="751"/>
      <c r="G47" s="751"/>
      <c r="H47" s="751"/>
      <c r="I47" s="752"/>
      <c r="J47" s="270" t="s">
        <v>2065</v>
      </c>
      <c r="K47" s="85" t="s">
        <v>2066</v>
      </c>
      <c r="L47" s="753" t="s">
        <v>2074</v>
      </c>
      <c r="M47" s="752"/>
      <c r="N47" s="86" t="s">
        <v>2071</v>
      </c>
    </row>
    <row r="48" spans="1:14">
      <c r="B48" s="43"/>
      <c r="C48" s="236"/>
      <c r="D48" s="236"/>
      <c r="E48" s="236"/>
      <c r="F48" s="236"/>
      <c r="G48" s="236"/>
      <c r="H48" s="236"/>
      <c r="I48" s="223"/>
      <c r="J48" s="200"/>
      <c r="K48" s="237"/>
      <c r="L48" s="222"/>
      <c r="M48" s="238"/>
      <c r="N48" s="239"/>
    </row>
    <row r="49" spans="2:14">
      <c r="B49" s="43"/>
      <c r="C49" s="236"/>
      <c r="D49" s="236"/>
      <c r="E49" s="236"/>
      <c r="F49" s="236"/>
      <c r="G49" s="236"/>
      <c r="H49" s="236"/>
      <c r="I49" s="223"/>
      <c r="J49" s="200"/>
      <c r="K49" s="237"/>
      <c r="L49" s="222"/>
      <c r="M49" s="238"/>
      <c r="N49" s="239"/>
    </row>
    <row r="50" spans="2:14">
      <c r="B50" s="43"/>
      <c r="C50" s="236"/>
      <c r="D50" s="236"/>
      <c r="E50" s="236"/>
      <c r="F50" s="236"/>
      <c r="G50" s="236"/>
      <c r="H50" s="236"/>
      <c r="I50" s="223"/>
      <c r="J50" s="200"/>
      <c r="K50" s="237"/>
      <c r="L50" s="222"/>
      <c r="M50" s="238"/>
      <c r="N50" s="239"/>
    </row>
    <row r="51" spans="2:14">
      <c r="B51" s="43"/>
      <c r="C51" s="236"/>
      <c r="D51" s="236"/>
      <c r="E51" s="236"/>
      <c r="F51" s="236"/>
      <c r="G51" s="236"/>
      <c r="H51" s="236"/>
      <c r="I51" s="223"/>
      <c r="J51" s="200"/>
      <c r="K51" s="237"/>
      <c r="L51" s="222"/>
      <c r="M51" s="238"/>
      <c r="N51" s="239"/>
    </row>
    <row r="52" spans="2:14">
      <c r="B52" s="43"/>
      <c r="C52" s="236"/>
      <c r="D52" s="236"/>
      <c r="E52" s="236"/>
      <c r="F52" s="236"/>
      <c r="G52" s="236"/>
      <c r="H52" s="236"/>
      <c r="I52" s="223"/>
      <c r="J52" s="200"/>
      <c r="K52" s="237"/>
      <c r="L52" s="222"/>
      <c r="M52" s="238"/>
      <c r="N52" s="239"/>
    </row>
    <row r="53" spans="2:14" ht="15.75" thickBot="1">
      <c r="B53" s="754"/>
      <c r="C53" s="755"/>
      <c r="D53" s="755"/>
      <c r="E53" s="755"/>
      <c r="F53" s="755"/>
      <c r="G53" s="755"/>
      <c r="H53" s="755"/>
      <c r="I53" s="756"/>
      <c r="J53" s="42"/>
      <c r="K53" s="44"/>
      <c r="L53" s="757"/>
      <c r="M53" s="758"/>
      <c r="N53" s="45"/>
    </row>
    <row r="54" spans="2:14" ht="15.75" thickBot="1">
      <c r="B54" s="759" t="s">
        <v>2072</v>
      </c>
      <c r="C54" s="760"/>
      <c r="D54" s="760"/>
      <c r="E54" s="760"/>
      <c r="F54" s="760"/>
      <c r="G54" s="760"/>
      <c r="H54" s="760"/>
      <c r="I54" s="760"/>
      <c r="J54" s="760"/>
      <c r="K54" s="760"/>
      <c r="L54" s="760"/>
      <c r="M54" s="761"/>
      <c r="N54" s="240"/>
    </row>
    <row r="55" spans="2:14">
      <c r="B55" s="33"/>
      <c r="C55" s="34"/>
      <c r="D55" s="34"/>
      <c r="E55" s="34"/>
      <c r="F55" s="34"/>
      <c r="G55" s="34"/>
      <c r="H55" s="34"/>
      <c r="I55" s="34"/>
      <c r="J55" s="34"/>
      <c r="K55" s="34"/>
      <c r="L55" s="34"/>
      <c r="M55" s="34"/>
      <c r="N55" s="35"/>
    </row>
    <row r="56" spans="2:14">
      <c r="B56" s="64" t="s">
        <v>2075</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268" t="s">
        <v>2076</v>
      </c>
      <c r="C58" s="269"/>
      <c r="D58" s="269"/>
      <c r="E58" s="269"/>
      <c r="F58" s="269"/>
      <c r="G58" s="269"/>
      <c r="H58" s="73" t="s">
        <v>2065</v>
      </c>
      <c r="I58" s="74" t="s">
        <v>2077</v>
      </c>
      <c r="J58" s="75" t="s">
        <v>2106</v>
      </c>
      <c r="K58" s="73" t="s">
        <v>2107</v>
      </c>
      <c r="L58" s="762" t="s">
        <v>2080</v>
      </c>
      <c r="M58" s="735"/>
      <c r="N58" s="76" t="s">
        <v>2071</v>
      </c>
    </row>
    <row r="59" spans="2:14">
      <c r="B59" s="46"/>
      <c r="C59" s="272"/>
      <c r="D59" s="272"/>
      <c r="E59" s="272"/>
      <c r="F59" s="272"/>
      <c r="G59" s="272"/>
      <c r="H59" s="266"/>
      <c r="I59" s="234"/>
      <c r="J59" s="241"/>
      <c r="K59" s="234"/>
      <c r="L59" s="763"/>
      <c r="M59" s="764"/>
      <c r="N59" s="242"/>
    </row>
    <row r="60" spans="2:14">
      <c r="B60" s="46"/>
      <c r="C60" s="47"/>
      <c r="D60" s="47"/>
      <c r="E60" s="47"/>
      <c r="F60" s="47"/>
      <c r="G60" s="47"/>
      <c r="H60" s="243"/>
      <c r="I60" s="234"/>
      <c r="J60" s="234"/>
      <c r="K60" s="234"/>
      <c r="L60" s="244"/>
      <c r="M60" s="245"/>
      <c r="N60" s="246"/>
    </row>
    <row r="61" spans="2:14">
      <c r="B61" s="46"/>
      <c r="C61" s="47"/>
      <c r="D61" s="47"/>
      <c r="E61" s="47"/>
      <c r="F61" s="47"/>
      <c r="G61" s="47"/>
      <c r="H61" s="243"/>
      <c r="I61" s="234"/>
      <c r="J61" s="234"/>
      <c r="K61" s="234"/>
      <c r="L61" s="244"/>
      <c r="M61" s="245"/>
      <c r="N61" s="246"/>
    </row>
    <row r="62" spans="2:14">
      <c r="B62" s="46"/>
      <c r="C62" s="47"/>
      <c r="D62" s="47"/>
      <c r="E62" s="47"/>
      <c r="F62" s="47"/>
      <c r="G62" s="47"/>
      <c r="H62" s="243"/>
      <c r="I62" s="234"/>
      <c r="J62" s="234"/>
      <c r="K62" s="234"/>
      <c r="L62" s="244"/>
      <c r="M62" s="245"/>
      <c r="N62" s="246"/>
    </row>
    <row r="63" spans="2:14">
      <c r="B63" s="46"/>
      <c r="C63" s="47"/>
      <c r="D63" s="47"/>
      <c r="E63" s="47"/>
      <c r="F63" s="47"/>
      <c r="G63" s="47"/>
      <c r="H63" s="243"/>
      <c r="I63" s="234"/>
      <c r="J63" s="234"/>
      <c r="K63" s="234"/>
      <c r="L63" s="244"/>
      <c r="M63" s="245"/>
      <c r="N63" s="246"/>
    </row>
    <row r="64" spans="2:14" ht="15.75" thickBot="1">
      <c r="B64" s="49"/>
      <c r="C64" s="47"/>
      <c r="D64" s="47"/>
      <c r="E64" s="47"/>
      <c r="F64" s="47"/>
      <c r="G64" s="47"/>
      <c r="H64" s="425"/>
      <c r="I64" s="151"/>
      <c r="J64" s="151"/>
      <c r="K64" s="151"/>
      <c r="L64" s="921"/>
      <c r="M64" s="922"/>
      <c r="N64" s="426"/>
    </row>
    <row r="65" spans="2:15" ht="15.75" thickBot="1">
      <c r="B65" s="759" t="s">
        <v>2072</v>
      </c>
      <c r="C65" s="760"/>
      <c r="D65" s="760"/>
      <c r="E65" s="760"/>
      <c r="F65" s="760"/>
      <c r="G65" s="760"/>
      <c r="H65" s="760"/>
      <c r="I65" s="760"/>
      <c r="J65" s="760"/>
      <c r="K65" s="760"/>
      <c r="L65" s="760"/>
      <c r="M65" s="761"/>
      <c r="N65" s="34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85" t="s">
        <v>2108</v>
      </c>
      <c r="C69" s="786"/>
      <c r="D69" s="786"/>
      <c r="E69" s="786"/>
      <c r="F69" s="786"/>
      <c r="G69" s="786"/>
      <c r="H69" s="786"/>
      <c r="I69" s="73" t="s">
        <v>2082</v>
      </c>
      <c r="J69" s="75" t="s">
        <v>2109</v>
      </c>
      <c r="K69" s="74" t="s">
        <v>2084</v>
      </c>
      <c r="L69" s="787" t="s">
        <v>2070</v>
      </c>
      <c r="M69" s="788"/>
      <c r="N69" s="98" t="s">
        <v>2071</v>
      </c>
    </row>
    <row r="70" spans="2:15">
      <c r="B70" s="49"/>
      <c r="C70" s="47"/>
      <c r="D70" s="47"/>
      <c r="E70" s="47"/>
      <c r="F70" s="47"/>
      <c r="G70" s="47"/>
      <c r="H70" s="47"/>
      <c r="I70" s="247"/>
      <c r="J70" s="248"/>
      <c r="K70" s="249"/>
      <c r="L70" s="50"/>
      <c r="M70" s="250"/>
      <c r="N70" s="251"/>
      <c r="O70" s="106"/>
    </row>
    <row r="71" spans="2:15">
      <c r="B71" s="49"/>
      <c r="C71" s="47"/>
      <c r="D71" s="47"/>
      <c r="E71" s="47"/>
      <c r="F71" s="47"/>
      <c r="G71" s="47"/>
      <c r="H71" s="47"/>
      <c r="I71" s="234"/>
      <c r="J71" s="252"/>
      <c r="K71" s="253"/>
      <c r="L71" s="50"/>
      <c r="M71" s="254"/>
      <c r="N71" s="251"/>
    </row>
    <row r="72" spans="2:15">
      <c r="B72" s="49"/>
      <c r="C72" s="47"/>
      <c r="D72" s="47"/>
      <c r="E72" s="47"/>
      <c r="F72" s="47"/>
      <c r="G72" s="47"/>
      <c r="H72" s="47"/>
      <c r="I72" s="234"/>
      <c r="J72" s="252"/>
      <c r="K72" s="253"/>
      <c r="L72" s="50"/>
      <c r="M72" s="255"/>
      <c r="N72" s="251"/>
    </row>
    <row r="73" spans="2:15">
      <c r="B73" s="49"/>
      <c r="C73" s="47"/>
      <c r="D73" s="47"/>
      <c r="E73" s="47"/>
      <c r="F73" s="47"/>
      <c r="G73" s="47"/>
      <c r="H73" s="47"/>
      <c r="I73" s="234"/>
      <c r="J73" s="252"/>
      <c r="K73" s="253"/>
      <c r="L73" s="273"/>
      <c r="M73" s="255"/>
      <c r="N73" s="251"/>
    </row>
    <row r="74" spans="2:15">
      <c r="B74" s="49"/>
      <c r="C74" s="47"/>
      <c r="D74" s="47"/>
      <c r="E74" s="47"/>
      <c r="F74" s="47"/>
      <c r="G74" s="47"/>
      <c r="H74" s="47"/>
      <c r="I74" s="234"/>
      <c r="J74" s="252"/>
      <c r="K74" s="253"/>
      <c r="L74" s="273"/>
      <c r="M74" s="255"/>
      <c r="N74" s="251"/>
    </row>
    <row r="75" spans="2:15" ht="15.75" thickBot="1">
      <c r="B75" s="917"/>
      <c r="C75" s="918"/>
      <c r="D75" s="918"/>
      <c r="E75" s="918"/>
      <c r="F75" s="918"/>
      <c r="G75" s="918"/>
      <c r="H75" s="918"/>
      <c r="I75" s="151"/>
      <c r="J75" s="151"/>
      <c r="K75" s="151"/>
      <c r="L75" s="919"/>
      <c r="M75" s="920"/>
      <c r="N75" s="45"/>
    </row>
    <row r="76" spans="2:15" ht="15.75" thickBot="1">
      <c r="B76" s="759" t="s">
        <v>2072</v>
      </c>
      <c r="C76" s="760"/>
      <c r="D76" s="760"/>
      <c r="E76" s="760"/>
      <c r="F76" s="760"/>
      <c r="G76" s="760"/>
      <c r="H76" s="760"/>
      <c r="I76" s="760"/>
      <c r="J76" s="760"/>
      <c r="K76" s="760"/>
      <c r="L76" s="760"/>
      <c r="M76" s="761"/>
      <c r="N76" s="256"/>
    </row>
    <row r="77" spans="2:15" ht="15.75" thickBot="1">
      <c r="B77" s="33"/>
      <c r="C77" s="34"/>
      <c r="D77" s="34"/>
      <c r="E77" s="34"/>
      <c r="F77" s="34"/>
      <c r="G77" s="34"/>
      <c r="H77" s="34"/>
      <c r="I77" s="34"/>
      <c r="J77" s="34"/>
      <c r="K77" s="34"/>
      <c r="L77" s="34"/>
      <c r="M77" s="34"/>
      <c r="N77" s="35"/>
    </row>
    <row r="78" spans="2:15" ht="15.75" thickBot="1">
      <c r="B78" s="759" t="s">
        <v>2085</v>
      </c>
      <c r="C78" s="760"/>
      <c r="D78" s="760"/>
      <c r="E78" s="760"/>
      <c r="F78" s="760"/>
      <c r="G78" s="760"/>
      <c r="H78" s="760"/>
      <c r="I78" s="760"/>
      <c r="J78" s="760"/>
      <c r="K78" s="760"/>
      <c r="L78" s="760"/>
      <c r="M78" s="761"/>
      <c r="N78" s="99">
        <f>N43+N54+N65+N76</f>
        <v>1386.5050401163712</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750" t="s">
        <v>2110</v>
      </c>
      <c r="C82" s="751"/>
      <c r="D82" s="751"/>
      <c r="E82" s="751"/>
      <c r="F82" s="751"/>
      <c r="G82" s="751"/>
      <c r="H82" s="751"/>
      <c r="I82" s="269"/>
      <c r="J82" s="289"/>
      <c r="K82" s="257" t="s">
        <v>2087</v>
      </c>
      <c r="L82" s="789" t="s">
        <v>2088</v>
      </c>
      <c r="M82" s="790"/>
      <c r="N82" s="258"/>
    </row>
    <row r="83" spans="1:14">
      <c r="B83" s="791" t="s">
        <v>2111</v>
      </c>
      <c r="C83" s="792"/>
      <c r="D83" s="792"/>
      <c r="E83" s="792"/>
      <c r="F83" s="792"/>
      <c r="G83" s="792"/>
      <c r="H83" s="792"/>
      <c r="I83" s="87"/>
      <c r="J83" s="88"/>
      <c r="K83" s="259">
        <v>0.2</v>
      </c>
      <c r="L83" s="793">
        <f>N78*K83</f>
        <v>277.30100802327428</v>
      </c>
      <c r="M83" s="794"/>
      <c r="N83" s="51"/>
    </row>
    <row r="84" spans="1:14">
      <c r="B84" s="89" t="s">
        <v>2090</v>
      </c>
      <c r="C84" s="90"/>
      <c r="D84" s="90"/>
      <c r="E84" s="90"/>
      <c r="F84" s="90"/>
      <c r="G84" s="90"/>
      <c r="H84" s="90"/>
      <c r="I84" s="87"/>
      <c r="J84" s="88"/>
      <c r="K84" s="259">
        <v>0.05</v>
      </c>
      <c r="L84" s="793">
        <f>N78*K84</f>
        <v>69.32525200581857</v>
      </c>
      <c r="M84" s="794"/>
      <c r="N84" s="51"/>
    </row>
    <row r="85" spans="1:14" ht="15.75" thickBot="1">
      <c r="B85" s="91" t="s">
        <v>2091</v>
      </c>
      <c r="C85" s="92"/>
      <c r="D85" s="92"/>
      <c r="E85" s="92"/>
      <c r="F85" s="92"/>
      <c r="G85" s="92"/>
      <c r="H85" s="92"/>
      <c r="I85" s="93"/>
      <c r="J85" s="94"/>
      <c r="K85" s="260">
        <v>0.05</v>
      </c>
      <c r="L85" s="795">
        <f>N78*K85</f>
        <v>69.32525200581857</v>
      </c>
      <c r="M85" s="796"/>
      <c r="N85" s="51"/>
    </row>
    <row r="86" spans="1:14" ht="15.75" thickBot="1">
      <c r="B86" s="759" t="s">
        <v>2072</v>
      </c>
      <c r="C86" s="760"/>
      <c r="D86" s="760"/>
      <c r="E86" s="760"/>
      <c r="F86" s="760"/>
      <c r="G86" s="760"/>
      <c r="H86" s="760"/>
      <c r="I86" s="760"/>
      <c r="J86" s="760"/>
      <c r="K86" s="760"/>
      <c r="L86" s="760"/>
      <c r="M86" s="761"/>
      <c r="N86" s="52">
        <f>L83+L84+L85</f>
        <v>415.95151203491145</v>
      </c>
    </row>
    <row r="87" spans="1:14" ht="15.75" thickBot="1">
      <c r="B87" s="33"/>
      <c r="C87" s="34"/>
      <c r="D87" s="34"/>
      <c r="E87" s="34"/>
      <c r="F87" s="34"/>
      <c r="G87" s="34"/>
      <c r="H87" s="34"/>
      <c r="I87" s="34"/>
      <c r="J87" s="34"/>
      <c r="K87" s="34"/>
      <c r="L87" s="34"/>
      <c r="M87" s="34"/>
      <c r="N87" s="35"/>
    </row>
    <row r="88" spans="1:14" ht="15.75" thickBot="1">
      <c r="A88" t="s">
        <v>2114</v>
      </c>
      <c r="B88" s="759" t="s">
        <v>2113</v>
      </c>
      <c r="C88" s="760"/>
      <c r="D88" s="760"/>
      <c r="E88" s="760"/>
      <c r="F88" s="760"/>
      <c r="G88" s="760"/>
      <c r="H88" s="760"/>
      <c r="I88" s="760"/>
      <c r="J88" s="760"/>
      <c r="K88" s="760"/>
      <c r="L88" s="760"/>
      <c r="M88" s="761"/>
      <c r="N88" s="166">
        <f>N78+N86</f>
        <v>1802.4565521512827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3" t="s">
        <v>2097</v>
      </c>
      <c r="C98" s="204"/>
      <c r="D98" s="204"/>
      <c r="E98" s="204"/>
      <c r="F98" s="204"/>
      <c r="G98" s="204"/>
      <c r="H98" s="204"/>
      <c r="I98" s="204"/>
      <c r="J98" s="204"/>
      <c r="K98" s="204"/>
      <c r="L98" s="204"/>
      <c r="M98" s="204"/>
      <c r="N98" s="205"/>
    </row>
    <row r="99" spans="2:14">
      <c r="B99" s="206"/>
      <c r="C99" s="207"/>
      <c r="D99" s="207"/>
      <c r="E99" s="207"/>
      <c r="F99" s="207"/>
      <c r="G99" s="207"/>
      <c r="H99" s="207"/>
      <c r="I99" s="207"/>
      <c r="J99" s="207"/>
      <c r="K99" s="207"/>
      <c r="L99" s="207"/>
      <c r="M99" s="207"/>
      <c r="N99" s="208"/>
    </row>
    <row r="100" spans="2:14">
      <c r="B100" s="206"/>
      <c r="C100" s="207"/>
      <c r="D100" s="207"/>
      <c r="E100" s="207"/>
      <c r="F100" s="207"/>
      <c r="G100" s="207"/>
      <c r="H100" s="207"/>
      <c r="I100" s="207"/>
      <c r="J100" s="207"/>
      <c r="K100" s="207"/>
      <c r="L100" s="207"/>
      <c r="M100" s="207"/>
      <c r="N100" s="208"/>
    </row>
    <row r="101" spans="2:14">
      <c r="B101" s="206"/>
      <c r="C101" s="207"/>
      <c r="D101" s="207"/>
      <c r="E101" s="207"/>
      <c r="F101" s="207"/>
      <c r="G101" s="207"/>
      <c r="H101" s="207"/>
      <c r="I101" s="207"/>
      <c r="J101" s="207"/>
      <c r="K101" s="207"/>
      <c r="L101" s="207"/>
      <c r="M101" s="207"/>
      <c r="N101" s="208"/>
    </row>
    <row r="102" spans="2:14" ht="15.75" thickBot="1">
      <c r="B102" s="209"/>
      <c r="C102" s="210"/>
      <c r="D102" s="210"/>
      <c r="E102" s="210"/>
      <c r="F102" s="210"/>
      <c r="G102" s="210"/>
      <c r="H102" s="210"/>
      <c r="I102" s="210"/>
      <c r="J102" s="210"/>
      <c r="K102" s="210"/>
      <c r="L102" s="210"/>
      <c r="M102" s="210"/>
      <c r="N102" s="211"/>
    </row>
    <row r="103" spans="2:14">
      <c r="B103" s="212"/>
      <c r="C103" s="213"/>
      <c r="D103" s="213"/>
      <c r="E103" s="213"/>
      <c r="F103" s="213"/>
      <c r="G103" s="213"/>
      <c r="H103" s="213"/>
      <c r="I103" s="213"/>
      <c r="J103" s="213"/>
      <c r="K103" s="213"/>
      <c r="L103" s="213"/>
      <c r="M103" s="213"/>
      <c r="N103" s="214"/>
    </row>
    <row r="104" spans="2:14">
      <c r="B104" s="198" t="s">
        <v>2098</v>
      </c>
      <c r="C104" s="31"/>
      <c r="D104" s="31"/>
      <c r="E104" s="31"/>
      <c r="F104" s="31"/>
      <c r="G104" s="31"/>
      <c r="H104" s="31"/>
      <c r="I104" s="31"/>
      <c r="J104" s="31"/>
      <c r="K104" s="31"/>
      <c r="L104" s="31"/>
      <c r="M104" s="31"/>
      <c r="N104" s="32"/>
    </row>
    <row r="105" spans="2:14" ht="15" customHeight="1">
      <c r="B105" s="797" t="s">
        <v>2099</v>
      </c>
      <c r="C105" s="798"/>
      <c r="D105" s="798"/>
      <c r="E105" s="798"/>
      <c r="F105" s="798"/>
      <c r="G105" s="798"/>
      <c r="H105" s="798"/>
      <c r="I105" s="798"/>
      <c r="J105" s="798"/>
      <c r="K105" s="798"/>
      <c r="L105" s="798"/>
      <c r="M105" s="798"/>
      <c r="N105" s="799"/>
    </row>
    <row r="106" spans="2:14" ht="15" customHeight="1">
      <c r="B106" s="797"/>
      <c r="C106" s="798"/>
      <c r="D106" s="798"/>
      <c r="E106" s="798"/>
      <c r="F106" s="798"/>
      <c r="G106" s="798"/>
      <c r="H106" s="798"/>
      <c r="I106" s="798"/>
      <c r="J106" s="798"/>
      <c r="K106" s="798"/>
      <c r="L106" s="798"/>
      <c r="M106" s="798"/>
      <c r="N106" s="799"/>
    </row>
    <row r="107" spans="2:14" ht="30" customHeight="1">
      <c r="B107" s="800" t="s">
        <v>2100</v>
      </c>
      <c r="C107" s="801"/>
      <c r="D107" s="801"/>
      <c r="E107" s="801"/>
      <c r="F107" s="801"/>
      <c r="G107" s="801"/>
      <c r="H107" s="801"/>
      <c r="I107" s="801"/>
      <c r="J107" s="801"/>
      <c r="K107" s="801"/>
      <c r="L107" s="801"/>
      <c r="M107" s="801"/>
      <c r="N107" s="802"/>
    </row>
    <row r="108" spans="2:14">
      <c r="B108" s="800"/>
      <c r="C108" s="801"/>
      <c r="D108" s="801"/>
      <c r="E108" s="801"/>
      <c r="F108" s="801"/>
      <c r="G108" s="801"/>
      <c r="H108" s="801"/>
      <c r="I108" s="801"/>
      <c r="J108" s="801"/>
      <c r="K108" s="801"/>
      <c r="L108" s="801"/>
      <c r="M108" s="801"/>
      <c r="N108" s="802"/>
    </row>
    <row r="109" spans="2:14">
      <c r="B109" s="286"/>
      <c r="C109" s="287"/>
      <c r="D109" s="287"/>
      <c r="E109" s="287"/>
      <c r="F109" s="287"/>
      <c r="G109" s="287"/>
      <c r="H109" s="287"/>
      <c r="I109" s="287"/>
      <c r="J109" s="287"/>
      <c r="K109" s="287"/>
      <c r="L109" s="287"/>
      <c r="M109" s="287"/>
      <c r="N109" s="288"/>
    </row>
    <row r="110" spans="2:14">
      <c r="B110" s="286"/>
      <c r="C110" s="287"/>
      <c r="D110" s="287"/>
      <c r="E110" s="287"/>
      <c r="F110" s="287"/>
      <c r="G110" s="287"/>
      <c r="H110" s="287"/>
      <c r="I110" s="287"/>
      <c r="J110" s="287"/>
      <c r="K110" s="287"/>
      <c r="L110" s="287"/>
      <c r="M110" s="287"/>
      <c r="N110" s="288"/>
    </row>
    <row r="111" spans="2:14">
      <c r="B111" s="286"/>
      <c r="C111" s="287"/>
      <c r="D111" s="287"/>
      <c r="E111" s="287"/>
      <c r="F111" s="287"/>
      <c r="G111" s="287"/>
      <c r="H111" s="287"/>
      <c r="I111" s="287"/>
      <c r="J111" s="287"/>
      <c r="K111" s="287"/>
      <c r="L111" s="287"/>
      <c r="M111" s="287"/>
      <c r="N111" s="288"/>
    </row>
    <row r="112" spans="2:14">
      <c r="B112" s="198"/>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736"/>
      <c r="K118" s="736"/>
      <c r="L118" s="736"/>
      <c r="M118" s="736"/>
      <c r="N118" s="737"/>
    </row>
    <row r="119" spans="2:14" ht="15.75" thickBot="1">
      <c r="B119" s="216" t="s">
        <v>2103</v>
      </c>
      <c r="C119" s="343"/>
      <c r="D119" s="343"/>
      <c r="E119" s="57"/>
      <c r="F119" s="57"/>
      <c r="G119" s="57"/>
      <c r="H119" s="57"/>
      <c r="I119" s="57"/>
      <c r="J119" s="738"/>
      <c r="K119" s="738"/>
      <c r="L119" s="738"/>
      <c r="M119" s="738"/>
      <c r="N119" s="739"/>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284B296DAC14EE4F88E5D364092ED099" ma:contentTypeVersion="12" ma:contentTypeDescription="Crear nuevo documento." ma:contentTypeScope="" ma:versionID="02b9e9695d574cc866892fc836bc8702">
  <xsd:schema xmlns:xsd="http://www.w3.org/2001/XMLSchema" xmlns:xs="http://www.w3.org/2001/XMLSchema" xmlns:p="http://schemas.microsoft.com/office/2006/metadata/properties" xmlns:ns2="5c81c070-59fc-492d-ba22-fea5695012fc" xmlns:ns3="b3f69a94-f092-4636-ba6e-c0dd06ba869a" targetNamespace="http://schemas.microsoft.com/office/2006/metadata/properties" ma:root="true" ma:fieldsID="d8c84d3c02971e91e9877a4371dfda5c" ns2:_="" ns3:_="">
    <xsd:import namespace="5c81c070-59fc-492d-ba22-fea5695012fc"/>
    <xsd:import namespace="b3f69a94-f092-4636-ba6e-c0dd06ba869a"/>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AutoKeyPoints" minOccurs="0"/>
                <xsd:element ref="ns2:MediaServiceKeyPoints" minOccurs="0"/>
                <xsd:element ref="ns2:MediaServiceLocation"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c81c070-59fc-492d-ba22-fea5695012f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KeyPoints" ma:index="15" nillable="true" ma:displayName="MediaServiceAutoKeyPoints" ma:hidden="true" ma:internalName="MediaServiceAutoKeyPoints" ma:readOnly="true">
      <xsd:simpleType>
        <xsd:restriction base="dms:Note"/>
      </xsd:simpleType>
    </xsd:element>
    <xsd:element name="MediaServiceKeyPoints" ma:index="16" nillable="true" ma:displayName="KeyPoints" ma:internalName="MediaServiceKeyPoints" ma:readOnly="true">
      <xsd:simpleType>
        <xsd:restriction base="dms:Note">
          <xsd:maxLength value="255"/>
        </xsd:restriction>
      </xsd:simpleType>
    </xsd:element>
    <xsd:element name="MediaServiceLocation" ma:index="17" nillable="true" ma:displayName="Location"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b3f69a94-f092-4636-ba6e-c0dd06ba869a" elementFormDefault="qualified">
    <xsd:import namespace="http://schemas.microsoft.com/office/2006/documentManagement/types"/>
    <xsd:import namespace="http://schemas.microsoft.com/office/infopath/2007/PartnerControls"/>
    <xsd:element name="SharedWithUsers" ma:index="18"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9" nillable="true" ma:displayName="Detalles de uso compartido"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CC75B067-55C5-400B-B219-B59BB251D824}">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5c81c070-59fc-492d-ba22-fea5695012fc"/>
    <ds:schemaRef ds:uri="b3f69a94-f092-4636-ba6e-c0dd06ba869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C96058C8-F465-4FA6-A9B9-64B5C1C28DA6}">
  <ds:schemaRefs>
    <ds:schemaRef ds:uri="http://schemas.microsoft.com/sharepoint/v3/contenttype/forms"/>
  </ds:schemaRefs>
</ds:datastoreItem>
</file>

<file path=customXml/itemProps3.xml><?xml version="1.0" encoding="utf-8"?>
<ds:datastoreItem xmlns:ds="http://schemas.openxmlformats.org/officeDocument/2006/customXml" ds:itemID="{390D522D-7996-4342-8350-8D8B0FEA0055}">
  <ds:schemaRefs>
    <ds:schemaRef ds:uri="http://schemas.microsoft.com/office/2006/metadata/properties"/>
    <ds:schemaRef ds:uri="http://schemas.microsoft.com/office/infopath/2007/PartnerControl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Diana Migdonia Charry Osorio</dc:creator>
  <cp:keywords/>
  <dc:description/>
  <cp:lastModifiedBy>Laura Marcela Villarreal Nasayo</cp:lastModifiedBy>
  <cp:revision/>
  <dcterms:created xsi:type="dcterms:W3CDTF">2015-10-19T20:35:29Z</dcterms:created>
  <dcterms:modified xsi:type="dcterms:W3CDTF">2021-08-10T20:33:15Z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0x010100284B296DAC14EE4F88E5D364092ED099</vt:lpwstr>
  </property>
</Properties>
</file>