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FCE322A6-2B05-424F-A99E-C74F069D1172}" xr6:coauthVersionLast="45" xr6:coauthVersionMax="45" xr10:uidLastSave="{00000000-0000-0000-0000-000000000000}"/>
  <bookViews>
    <workbookView xWindow="390" yWindow="390" windowWidth="1260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9" i="2"/>
  <c r="D31" i="2" l="1"/>
  <c r="D39" i="2"/>
  <c r="D32" i="2"/>
  <c r="D33" i="2"/>
  <c r="D35" i="2"/>
  <c r="D29" i="2"/>
  <c r="D38" i="2"/>
  <c r="D34"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6" l="1"/>
  <c r="N42" i="26" s="1"/>
  <c r="N77" i="323"/>
  <c r="N77" i="233"/>
  <c r="N41" i="233" s="1"/>
  <c r="N75" i="289"/>
  <c r="N41" i="289" s="1"/>
  <c r="N43" i="289" s="1"/>
  <c r="N76" i="101"/>
  <c r="N41" i="101" s="1"/>
  <c r="N76" i="136"/>
  <c r="N41" i="136" s="1"/>
  <c r="N76" i="146"/>
  <c r="N41" i="146" s="1"/>
  <c r="N76" i="144"/>
  <c r="N41" i="144" s="1"/>
  <c r="N84" i="220"/>
  <c r="N46" i="220" s="1"/>
  <c r="N78" i="273"/>
  <c r="N41" i="273" s="1"/>
  <c r="N43" i="273" s="1"/>
  <c r="N75" i="293"/>
  <c r="N41" i="293" s="1"/>
  <c r="N43" i="293" s="1"/>
  <c r="N77" i="295"/>
  <c r="N41" i="295" s="1"/>
  <c r="N43" i="295" s="1"/>
  <c r="N75" i="325"/>
  <c r="N41" i="325" s="1"/>
  <c r="N77" i="329"/>
  <c r="N41" i="329" s="1"/>
  <c r="N43" i="329" s="1"/>
  <c r="N76" i="65"/>
  <c r="N41" i="65" s="1"/>
  <c r="N43" i="65" s="1"/>
  <c r="N76" i="98"/>
  <c r="N41" i="98" s="1"/>
  <c r="N76" i="134"/>
  <c r="N41" i="134" s="1"/>
  <c r="N76" i="137"/>
  <c r="N41" i="137" s="1"/>
  <c r="N83" i="221"/>
  <c r="N46" i="221" s="1"/>
  <c r="N48" i="221" s="1"/>
  <c r="N72" i="227"/>
  <c r="N41" i="227" s="1"/>
  <c r="N76" i="56"/>
  <c r="N42" i="56" s="1"/>
  <c r="N43" i="56" s="1"/>
  <c r="N76" i="92"/>
  <c r="N41" i="92" s="1"/>
  <c r="N43" i="92" s="1"/>
  <c r="N76" i="96"/>
  <c r="N41" i="96" s="1"/>
  <c r="N76" i="107"/>
  <c r="N41" i="107" s="1"/>
  <c r="N75" i="133"/>
  <c r="N41" i="133" s="1"/>
  <c r="N76" i="135"/>
  <c r="N41" i="135" s="1"/>
  <c r="N43" i="306"/>
  <c r="N76" i="67"/>
  <c r="N41" i="67" s="1"/>
  <c r="N43" i="67" s="1"/>
  <c r="N78" i="67" s="1"/>
  <c r="L85" i="67" s="1"/>
  <c r="N76" i="68"/>
  <c r="N41" i="68" s="1"/>
  <c r="N43" i="68" s="1"/>
  <c r="N75" i="75"/>
  <c r="N41" i="75" s="1"/>
  <c r="N43" i="75" s="1"/>
  <c r="N76" i="80"/>
  <c r="N41" i="80" s="1"/>
  <c r="N76" i="84"/>
  <c r="N41" i="84" s="1"/>
  <c r="N76" i="86"/>
  <c r="N41" i="86" s="1"/>
  <c r="N76" i="90"/>
  <c r="N41" i="90" s="1"/>
  <c r="N76" i="102"/>
  <c r="N41" i="102" s="1"/>
  <c r="N43" i="102" s="1"/>
  <c r="N80" i="164"/>
  <c r="N46" i="164" s="1"/>
  <c r="N48" i="164" s="1"/>
  <c r="N83" i="165"/>
  <c r="N49" i="165" s="1"/>
  <c r="N51" i="165" s="1"/>
  <c r="N81" i="170"/>
  <c r="N47" i="170" s="1"/>
  <c r="N49" i="170" s="1"/>
  <c r="N81" i="176"/>
  <c r="N47" i="176" s="1"/>
  <c r="N81" i="171"/>
  <c r="N47" i="171" s="1"/>
  <c r="N81" i="178"/>
  <c r="N47" i="178" s="1"/>
  <c r="N80" i="179"/>
  <c r="N46" i="179" s="1"/>
  <c r="N48" i="179" s="1"/>
  <c r="N80" i="180"/>
  <c r="N46" i="180" s="1"/>
  <c r="N48" i="180" s="1"/>
  <c r="N80" i="177"/>
  <c r="N46" i="177" s="1"/>
  <c r="N48" i="177" s="1"/>
  <c r="N80" i="181"/>
  <c r="N46" i="181" s="1"/>
  <c r="N48" i="181" s="1"/>
  <c r="N80" i="183"/>
  <c r="N46" i="183" s="1"/>
  <c r="N48" i="183" s="1"/>
  <c r="N80" i="184"/>
  <c r="N46" i="184" s="1"/>
  <c r="N81" i="185"/>
  <c r="N47" i="185" s="1"/>
  <c r="N81" i="186"/>
  <c r="N47" i="186" s="1"/>
  <c r="N80" i="188"/>
  <c r="N46" i="188" s="1"/>
  <c r="N48" i="188" s="1"/>
  <c r="N81" i="187"/>
  <c r="N47" i="187" s="1"/>
  <c r="N49" i="187" s="1"/>
  <c r="N76" i="243"/>
  <c r="N40" i="243" s="1"/>
  <c r="N42" i="243" s="1"/>
  <c r="N75" i="302"/>
  <c r="N41" i="302" s="1"/>
  <c r="N43" i="302" s="1"/>
  <c r="N79" i="50"/>
  <c r="N42" i="50" s="1"/>
  <c r="N43" i="50" s="1"/>
  <c r="N76" i="82"/>
  <c r="N41" i="82" s="1"/>
  <c r="N76" i="88"/>
  <c r="N41" i="88" s="1"/>
  <c r="N76" i="94"/>
  <c r="N41" i="94" s="1"/>
  <c r="N76" i="105"/>
  <c r="N41" i="105" s="1"/>
  <c r="N43" i="105" s="1"/>
  <c r="N76" i="108"/>
  <c r="N41" i="108" s="1"/>
  <c r="N43" i="108" s="1"/>
  <c r="N76" i="231"/>
  <c r="N40" i="231" s="1"/>
  <c r="N42" i="231" s="1"/>
  <c r="N77" i="259"/>
  <c r="N41" i="259" s="1"/>
  <c r="N43" i="259" s="1"/>
  <c r="N77" i="308"/>
  <c r="N41" i="308" s="1"/>
  <c r="N43" i="308" s="1"/>
  <c r="N79" i="308" s="1"/>
  <c r="N77" i="333"/>
  <c r="N41" i="333" s="1"/>
  <c r="N76" i="242"/>
  <c r="N40" i="242" s="1"/>
  <c r="N81" i="282"/>
  <c r="N44" i="282" s="1"/>
  <c r="N77" i="328"/>
  <c r="N41" i="328" s="1"/>
  <c r="N43" i="328" s="1"/>
  <c r="N77" i="337"/>
  <c r="N41" i="337" s="1"/>
  <c r="N61" i="221"/>
  <c r="N81" i="267"/>
  <c r="N41" i="267" s="1"/>
  <c r="N43" i="267" s="1"/>
  <c r="N83" i="279"/>
  <c r="N46" i="279" s="1"/>
  <c r="N48" i="279" s="1"/>
  <c r="N75" i="283"/>
  <c r="N41" i="283" s="1"/>
  <c r="N75" i="292"/>
  <c r="N41" i="292" s="1"/>
  <c r="N43" i="292" s="1"/>
  <c r="N77" i="362"/>
  <c r="N41" i="362" s="1"/>
  <c r="N53" i="325"/>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43" i="79" s="1"/>
  <c r="N76" i="81"/>
  <c r="N41" i="81" s="1"/>
  <c r="N43" i="81" s="1"/>
  <c r="N76" i="83"/>
  <c r="N41" i="83" s="1"/>
  <c r="N43" i="83" s="1"/>
  <c r="N76" i="85"/>
  <c r="N41" i="85" s="1"/>
  <c r="N76" i="87"/>
  <c r="N41" i="87" s="1"/>
  <c r="N43" i="87" s="1"/>
  <c r="N76" i="89"/>
  <c r="N41" i="89" s="1"/>
  <c r="N76" i="91"/>
  <c r="N41" i="91" s="1"/>
  <c r="N76" i="100"/>
  <c r="N41" i="100" s="1"/>
  <c r="N43" i="100" s="1"/>
  <c r="N76" i="106"/>
  <c r="N41" i="106" s="1"/>
  <c r="N43" i="106" s="1"/>
  <c r="N80" i="160"/>
  <c r="N46" i="160" s="1"/>
  <c r="N48" i="160" s="1"/>
  <c r="N77" i="193"/>
  <c r="N43" i="193" s="1"/>
  <c r="N78" i="232"/>
  <c r="N41" i="232" s="1"/>
  <c r="N43" i="232" s="1"/>
  <c r="N76" i="234"/>
  <c r="N40" i="234" s="1"/>
  <c r="N79" i="244"/>
  <c r="N45" i="244" s="1"/>
  <c r="N87" i="246"/>
  <c r="N45" i="246" s="1"/>
  <c r="N77" i="250"/>
  <c r="N41" i="250" s="1"/>
  <c r="N43" i="250" s="1"/>
  <c r="N79" i="250" s="1"/>
  <c r="N77" i="254"/>
  <c r="N41" i="254" s="1"/>
  <c r="N43" i="254" s="1"/>
  <c r="N91" i="260"/>
  <c r="N47" i="260" s="1"/>
  <c r="N49" i="260" s="1"/>
  <c r="N81" i="266"/>
  <c r="N41" i="266" s="1"/>
  <c r="N78" i="272"/>
  <c r="N41" i="272" s="1"/>
  <c r="N43"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6" i="63"/>
  <c r="N41" i="63" s="1"/>
  <c r="N43" i="63" s="1"/>
  <c r="N76" i="95"/>
  <c r="N41" i="95" s="1"/>
  <c r="N76" i="97"/>
  <c r="N41" i="97" s="1"/>
  <c r="N43" i="97" s="1"/>
  <c r="N76" i="99"/>
  <c r="N41" i="99" s="1"/>
  <c r="N43" i="99" s="1"/>
  <c r="N76" i="103"/>
  <c r="N41" i="103" s="1"/>
  <c r="N81" i="154"/>
  <c r="N47" i="154" s="1"/>
  <c r="N49"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N79" i="253"/>
  <c r="L86" i="253" s="1"/>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5"/>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1"/>
  <c r="N43" i="95"/>
  <c r="N43" i="98"/>
  <c r="N43" i="101"/>
  <c r="N43" i="103"/>
  <c r="N43" i="107"/>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3" i="233"/>
  <c r="N42" i="234"/>
  <c r="N41" i="239"/>
  <c r="N47" i="244"/>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L83" i="65"/>
  <c r="N78" i="56"/>
  <c r="L85" i="56" s="1"/>
  <c r="L83" i="51"/>
  <c r="L85" i="51"/>
  <c r="I70" i="38"/>
  <c r="N43" i="38"/>
  <c r="L84" i="28"/>
  <c r="L83" i="28"/>
  <c r="L85" i="28"/>
  <c r="I70" i="15"/>
  <c r="L83" i="7"/>
  <c r="N76" i="12"/>
  <c r="N42" i="12" s="1"/>
  <c r="N43" i="12" s="1"/>
  <c r="I70" i="12"/>
  <c r="N79" i="354" l="1"/>
  <c r="N81" i="50"/>
  <c r="L87" i="50" s="1"/>
  <c r="N43" i="137"/>
  <c r="N78" i="43"/>
  <c r="L85" i="43" s="1"/>
  <c r="N78" i="31"/>
  <c r="L83" i="31" s="1"/>
  <c r="N78" i="39"/>
  <c r="L85" i="39" s="1"/>
  <c r="L84" i="63"/>
  <c r="N78" i="37"/>
  <c r="L85" i="37" s="1"/>
  <c r="N79" i="306"/>
  <c r="L86" i="306" s="1"/>
  <c r="N80" i="275"/>
  <c r="L87" i="275" s="1"/>
  <c r="N81" i="248"/>
  <c r="N43" i="248" s="1"/>
  <c r="N45" i="248" s="1"/>
  <c r="N83" i="248" s="1"/>
  <c r="L88" i="248" s="1"/>
  <c r="L83" i="67"/>
  <c r="L83" i="78"/>
  <c r="N78" i="25"/>
  <c r="L85" i="25" s="1"/>
  <c r="L83" i="47"/>
  <c r="L84" i="67"/>
  <c r="N86" i="67" s="1"/>
  <c r="N88" i="67" s="1"/>
  <c r="D58" i="5" s="1"/>
  <c r="L83" i="289"/>
  <c r="N79" i="356"/>
  <c r="L82" i="289"/>
  <c r="N79" i="364"/>
  <c r="L86" i="364" s="1"/>
  <c r="N78" i="22"/>
  <c r="L84" i="208"/>
  <c r="N93" i="260"/>
  <c r="L99" i="260" s="1"/>
  <c r="N78" i="21"/>
  <c r="L83" i="21" s="1"/>
  <c r="L84" i="74"/>
  <c r="L82" i="74"/>
  <c r="L83" i="74"/>
  <c r="N78" i="42"/>
  <c r="L85" i="42" s="1"/>
  <c r="L84" i="253"/>
  <c r="N79" i="333"/>
  <c r="L85" i="333" s="1"/>
  <c r="L84" i="78"/>
  <c r="L86" i="323"/>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L59" i="98"/>
  <c r="N59" i="98" s="1"/>
  <c r="N65" i="98" s="1"/>
  <c r="N78" i="98" s="1"/>
  <c r="L83" i="98" s="1"/>
  <c r="L59" i="96"/>
  <c r="N59" i="96" s="1"/>
  <c r="N6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L59" i="92"/>
  <c r="N59" i="92" s="1"/>
  <c r="N65" i="92" s="1"/>
  <c r="N78" i="92" s="1"/>
  <c r="L85" i="92" s="1"/>
  <c r="L59" i="287"/>
  <c r="N59" i="287" s="1"/>
  <c r="N64" i="287" s="1"/>
  <c r="L59" i="286"/>
  <c r="N59" i="286" s="1"/>
  <c r="N64" i="286" s="1"/>
  <c r="N77"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N69" i="177" s="1"/>
  <c r="N82" i="177" s="1"/>
  <c r="L89"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N78" i="147"/>
  <c r="L83" i="147" s="1"/>
  <c r="L85" i="7"/>
  <c r="N86" i="7" s="1"/>
  <c r="N88" i="7" s="1"/>
  <c r="D3" i="5" s="1"/>
  <c r="L83" i="43"/>
  <c r="L84" i="46"/>
  <c r="L86" i="50"/>
  <c r="L84" i="339"/>
  <c r="N83" i="282"/>
  <c r="L90" i="282" s="1"/>
  <c r="N79" i="256"/>
  <c r="L84" i="256" s="1"/>
  <c r="N78" i="35"/>
  <c r="N77" i="284"/>
  <c r="L84" i="284" s="1"/>
  <c r="L88" i="218"/>
  <c r="L85" i="253"/>
  <c r="N78" i="100"/>
  <c r="L85" i="100" s="1"/>
  <c r="N78" i="33"/>
  <c r="L83" i="33" s="1"/>
  <c r="L84" i="64"/>
  <c r="N78" i="53"/>
  <c r="L85" i="53" s="1"/>
  <c r="N78" i="107"/>
  <c r="L85" i="107" s="1"/>
  <c r="L84" i="348"/>
  <c r="L86" i="328"/>
  <c r="N78" i="213"/>
  <c r="L83" i="213" s="1"/>
  <c r="N80" i="272"/>
  <c r="L85" i="272" s="1"/>
  <c r="L85" i="32"/>
  <c r="L84" i="31"/>
  <c r="L84" i="32"/>
  <c r="N78" i="97"/>
  <c r="L84" i="97" s="1"/>
  <c r="L85" i="31"/>
  <c r="N74" i="227"/>
  <c r="L79" i="227" s="1"/>
  <c r="N69" i="160"/>
  <c r="N82" i="160" s="1"/>
  <c r="N79" i="261"/>
  <c r="L84" i="261" s="1"/>
  <c r="L82" i="305"/>
  <c r="L83" i="305"/>
  <c r="L87" i="281"/>
  <c r="N78" i="243"/>
  <c r="L83" i="243" s="1"/>
  <c r="N82" i="217"/>
  <c r="L89" i="217" s="1"/>
  <c r="N70" i="185"/>
  <c r="N83" i="185" s="1"/>
  <c r="L90" i="185" s="1"/>
  <c r="N70" i="170"/>
  <c r="N83" i="170" s="1"/>
  <c r="L90" i="170" s="1"/>
  <c r="N78" i="94"/>
  <c r="L85" i="94" s="1"/>
  <c r="L85" i="128"/>
  <c r="N74" i="246"/>
  <c r="N89" i="246" s="1"/>
  <c r="N70" i="168"/>
  <c r="N79" i="332"/>
  <c r="L85" i="332" s="1"/>
  <c r="N78" i="9"/>
  <c r="L84" i="9" s="1"/>
  <c r="N80" i="273"/>
  <c r="L86" i="273" s="1"/>
  <c r="N78" i="19"/>
  <c r="L85" i="19"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95"/>
  <c r="N78" i="96"/>
  <c r="L85" i="96" s="1"/>
  <c r="N78" i="45"/>
  <c r="L85" i="45" s="1"/>
  <c r="N78" i="36"/>
  <c r="N80" i="274"/>
  <c r="L86" i="274" s="1"/>
  <c r="N79" i="259"/>
  <c r="L84" i="259" s="1"/>
  <c r="N78" i="90"/>
  <c r="L85" i="90" s="1"/>
  <c r="N77" i="283"/>
  <c r="N85" i="279"/>
  <c r="N81" i="244"/>
  <c r="L88"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43"/>
  <c r="L88" i="50"/>
  <c r="L84" i="57"/>
  <c r="L86" i="347"/>
  <c r="L85" i="371"/>
  <c r="L86" i="343"/>
  <c r="L86" i="321"/>
  <c r="L85" i="328"/>
  <c r="L84" i="323"/>
  <c r="L86" i="250"/>
  <c r="L85" i="224"/>
  <c r="L84" i="132"/>
  <c r="L83" i="131"/>
  <c r="L83" i="127"/>
  <c r="N85" i="245"/>
  <c r="L91" i="245" s="1"/>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L83" i="19"/>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5"/>
  <c r="N88" i="65" s="1"/>
  <c r="D56" i="5" s="1"/>
  <c r="L83" i="56"/>
  <c r="L84" i="56"/>
  <c r="N86" i="51"/>
  <c r="N88" i="51" s="1"/>
  <c r="D43" i="5" s="1"/>
  <c r="L84" i="38"/>
  <c r="N86" i="28"/>
  <c r="N88" i="28" s="1"/>
  <c r="D20" i="5" s="1"/>
  <c r="L85" i="18"/>
  <c r="L83" i="18"/>
  <c r="L85" i="15"/>
  <c r="L83" i="15"/>
  <c r="N78" i="12"/>
  <c r="L85" i="12" s="1"/>
  <c r="N86" i="63" l="1"/>
  <c r="N88" i="63" s="1"/>
  <c r="D54" i="5" s="1"/>
  <c r="N69" i="172"/>
  <c r="L84" i="39"/>
  <c r="L91" i="221"/>
  <c r="N77" i="287"/>
  <c r="L92" i="221"/>
  <c r="N93" i="221" s="1"/>
  <c r="N95" i="221" s="1"/>
  <c r="D184" i="5" s="1"/>
  <c r="L86" i="254"/>
  <c r="L85" i="363"/>
  <c r="N87" i="363" s="1"/>
  <c r="N89" i="363" s="1"/>
  <c r="D313" i="5" s="1"/>
  <c r="L85" i="254"/>
  <c r="L86" i="363"/>
  <c r="L83" i="39"/>
  <c r="N86" i="39" s="1"/>
  <c r="N88" i="39" s="1"/>
  <c r="D30" i="5" s="1"/>
  <c r="L84" i="37"/>
  <c r="L83" i="37"/>
  <c r="L84" i="21"/>
  <c r="N86" i="21" s="1"/>
  <c r="N88" i="21" s="1"/>
  <c r="D13" i="5" s="1"/>
  <c r="N86" i="131"/>
  <c r="N88" i="131" s="1"/>
  <c r="D122" i="5" s="1"/>
  <c r="L85" i="21"/>
  <c r="N70" i="266"/>
  <c r="N83" i="266" s="1"/>
  <c r="L88" i="266" s="1"/>
  <c r="L84" i="19"/>
  <c r="L84" i="24"/>
  <c r="N69" i="179"/>
  <c r="N82" i="179" s="1"/>
  <c r="L83" i="24"/>
  <c r="N87" i="253"/>
  <c r="N89" i="253" s="1"/>
  <c r="D213" i="5" s="1"/>
  <c r="L84" i="286"/>
  <c r="L82" i="286"/>
  <c r="L83" i="286"/>
  <c r="L83" i="59"/>
  <c r="N70" i="178"/>
  <c r="N83" i="178" s="1"/>
  <c r="L88" i="178" s="1"/>
  <c r="N79" i="313"/>
  <c r="N86" i="226"/>
  <c r="N88" i="226" s="1"/>
  <c r="D187" i="5" s="1"/>
  <c r="N90" i="218"/>
  <c r="N92" i="218" s="1"/>
  <c r="D180" i="5" s="1"/>
  <c r="N87" i="328"/>
  <c r="N89" i="328" s="1"/>
  <c r="D282" i="5" s="1"/>
  <c r="N86" i="64"/>
  <c r="N88" i="64" s="1"/>
  <c r="D55" i="5" s="1"/>
  <c r="N69" i="183"/>
  <c r="N82" i="183" s="1"/>
  <c r="L88" i="183" s="1"/>
  <c r="N79" i="316"/>
  <c r="L86" i="316" s="1"/>
  <c r="L86" i="256"/>
  <c r="L85" i="275"/>
  <c r="L85" i="306"/>
  <c r="L85" i="336"/>
  <c r="L86" i="275"/>
  <c r="L84" i="306"/>
  <c r="L84" i="92"/>
  <c r="L83" i="102"/>
  <c r="L85" i="364"/>
  <c r="N87" i="364" s="1"/>
  <c r="N89" i="364" s="1"/>
  <c r="D314" i="5" s="1"/>
  <c r="L84" i="364"/>
  <c r="L84" i="102"/>
  <c r="L82" i="302"/>
  <c r="N86" i="43"/>
  <c r="N88" i="43" s="1"/>
  <c r="D34" i="5" s="1"/>
  <c r="N86" i="208"/>
  <c r="N88" i="208" s="1"/>
  <c r="D119" i="5" s="1"/>
  <c r="L83" i="302"/>
  <c r="L83" i="42"/>
  <c r="N85" i="78"/>
  <c r="N87" i="78" s="1"/>
  <c r="D69" i="5" s="1"/>
  <c r="N70" i="171"/>
  <c r="N83" i="171" s="1"/>
  <c r="L90" i="171" s="1"/>
  <c r="N82" i="174"/>
  <c r="L89" i="174" s="1"/>
  <c r="N79" i="239"/>
  <c r="L85" i="239" s="1"/>
  <c r="N69" i="180"/>
  <c r="N82" i="180" s="1"/>
  <c r="L89" i="180" s="1"/>
  <c r="N70" i="267"/>
  <c r="N83" i="267" s="1"/>
  <c r="L88" i="267" s="1"/>
  <c r="N70" i="268"/>
  <c r="N83" i="268" s="1"/>
  <c r="L90" i="268" s="1"/>
  <c r="L100" i="260"/>
  <c r="N101" i="260" s="1"/>
  <c r="N103" i="260" s="1"/>
  <c r="D219" i="5" s="1"/>
  <c r="L83" i="38"/>
  <c r="N86" i="38" s="1"/>
  <c r="N88" i="38" s="1"/>
  <c r="D29" i="5" s="1"/>
  <c r="L82" i="75"/>
  <c r="N86" i="224"/>
  <c r="N88" i="224" s="1"/>
  <c r="D185" i="5" s="1"/>
  <c r="L83" i="75"/>
  <c r="N86" i="123"/>
  <c r="N88" i="123" s="1"/>
  <c r="D114" i="5" s="1"/>
  <c r="L83" i="25"/>
  <c r="L84" i="135"/>
  <c r="L84" i="25"/>
  <c r="N87" i="340"/>
  <c r="N89" i="340" s="1"/>
  <c r="D294" i="5" s="1"/>
  <c r="N85" i="289"/>
  <c r="N87" i="289" s="1"/>
  <c r="D245" i="5" s="1"/>
  <c r="L89" i="282"/>
  <c r="N86" i="58"/>
  <c r="N88" i="58" s="1"/>
  <c r="D49" i="5" s="1"/>
  <c r="L84" i="356"/>
  <c r="L86" i="356"/>
  <c r="L84" i="30"/>
  <c r="N87" i="321"/>
  <c r="N89" i="321" s="1"/>
  <c r="D277" i="5" s="1"/>
  <c r="N79" i="317"/>
  <c r="L86" i="317" s="1"/>
  <c r="L85" i="27"/>
  <c r="L85" i="356"/>
  <c r="L84" i="26"/>
  <c r="L83" i="26"/>
  <c r="N85" i="74"/>
  <c r="N87" i="74" s="1"/>
  <c r="D65" i="5" s="1"/>
  <c r="N85" i="72"/>
  <c r="N87" i="72" s="1"/>
  <c r="D63" i="5" s="1"/>
  <c r="L85" i="105"/>
  <c r="N86" i="121"/>
  <c r="N88" i="121" s="1"/>
  <c r="D111" i="5" s="1"/>
  <c r="L85" i="241"/>
  <c r="N86" i="124"/>
  <c r="N88" i="124" s="1"/>
  <c r="D113" i="5" s="1"/>
  <c r="L86" i="241"/>
  <c r="L83" i="105"/>
  <c r="L83" i="92"/>
  <c r="L86" i="332"/>
  <c r="L82" i="284"/>
  <c r="N90" i="219"/>
  <c r="N92" i="219" s="1"/>
  <c r="D181" i="5" s="1"/>
  <c r="N85" i="303"/>
  <c r="N87" i="303" s="1"/>
  <c r="D259" i="5" s="1"/>
  <c r="L83" i="284"/>
  <c r="L85" i="213"/>
  <c r="L85" i="41"/>
  <c r="L84" i="332"/>
  <c r="L84" i="346"/>
  <c r="N87" i="327"/>
  <c r="N89" i="327" s="1"/>
  <c r="D281" i="5" s="1"/>
  <c r="L84" i="100"/>
  <c r="L83" i="142"/>
  <c r="L85" i="142"/>
  <c r="L84" i="142"/>
  <c r="L84" i="262"/>
  <c r="L86" i="262"/>
  <c r="L84" i="333"/>
  <c r="L86" i="333"/>
  <c r="L88" i="282"/>
  <c r="L85" i="232"/>
  <c r="L84" i="147"/>
  <c r="L83" i="215"/>
  <c r="L87" i="274"/>
  <c r="N79" i="314"/>
  <c r="L86" i="314" s="1"/>
  <c r="N79" i="318"/>
  <c r="L84" i="318" s="1"/>
  <c r="N79" i="311"/>
  <c r="L84" i="311" s="1"/>
  <c r="N79" i="315"/>
  <c r="L84" i="315" s="1"/>
  <c r="N79" i="319"/>
  <c r="L84" i="319" s="1"/>
  <c r="N86" i="130"/>
  <c r="N88" i="130" s="1"/>
  <c r="D121" i="5" s="1"/>
  <c r="L82" i="298"/>
  <c r="L85" i="240"/>
  <c r="L83" i="30"/>
  <c r="N86" i="30" s="1"/>
  <c r="N88" i="30" s="1"/>
  <c r="D22" i="5" s="1"/>
  <c r="L84" i="27"/>
  <c r="N66" i="294"/>
  <c r="N79" i="294" s="1"/>
  <c r="L86" i="294" s="1"/>
  <c r="N87" i="371"/>
  <c r="N89" i="371" s="1"/>
  <c r="D293" i="5" s="1"/>
  <c r="N87" i="339"/>
  <c r="N89" i="339" s="1"/>
  <c r="D292" i="5" s="1"/>
  <c r="N86" i="46"/>
  <c r="N88" i="46" s="1"/>
  <c r="D38" i="5" s="1"/>
  <c r="L84" i="103"/>
  <c r="N70" i="157"/>
  <c r="N83" i="157" s="1"/>
  <c r="L90" i="157" s="1"/>
  <c r="L85" i="69"/>
  <c r="L86" i="232"/>
  <c r="L85" i="147"/>
  <c r="L85" i="138"/>
  <c r="L86" i="251"/>
  <c r="L85" i="215"/>
  <c r="N87" i="343"/>
  <c r="N89" i="343" s="1"/>
  <c r="D296" i="5" s="1"/>
  <c r="L84" i="365"/>
  <c r="N86" i="132"/>
  <c r="N88" i="132" s="1"/>
  <c r="D123" i="5" s="1"/>
  <c r="L86" i="240"/>
  <c r="N87" i="323"/>
  <c r="N89" i="323" s="1"/>
  <c r="D279" i="5" s="1"/>
  <c r="L84" i="342"/>
  <c r="L86" i="365"/>
  <c r="N89" i="50"/>
  <c r="N91" i="50" s="1"/>
  <c r="D42" i="5" s="1"/>
  <c r="L85" i="135"/>
  <c r="L84" i="298"/>
  <c r="L84" i="251"/>
  <c r="L85" i="262"/>
  <c r="L82" i="325"/>
  <c r="L86" i="342"/>
  <c r="N86" i="49"/>
  <c r="N88" i="49" s="1"/>
  <c r="D41" i="5" s="1"/>
  <c r="N86" i="55"/>
  <c r="N88" i="55" s="1"/>
  <c r="D47"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90" i="266"/>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9" i="183" l="1"/>
  <c r="L89" i="268"/>
  <c r="L87" i="183"/>
  <c r="L89" i="266"/>
  <c r="N86" i="24"/>
  <c r="N88" i="24" s="1"/>
  <c r="D16" i="5" s="1"/>
  <c r="L86" i="239"/>
  <c r="N87" i="239" s="1"/>
  <c r="N89" i="239" s="1"/>
  <c r="D199" i="5" s="1"/>
  <c r="L84" i="316"/>
  <c r="L87" i="174"/>
  <c r="L88" i="174"/>
  <c r="N87" i="306"/>
  <c r="N89" i="306" s="1"/>
  <c r="D262" i="5" s="1"/>
  <c r="L90" i="178"/>
  <c r="L89" i="178"/>
  <c r="N85" i="286"/>
  <c r="N87" i="286" s="1"/>
  <c r="D243" i="5" s="1"/>
  <c r="N87" i="256"/>
  <c r="N89" i="256" s="1"/>
  <c r="D215" i="5" s="1"/>
  <c r="N86" i="59"/>
  <c r="N88" i="59" s="1"/>
  <c r="D50" i="5" s="1"/>
  <c r="L84" i="239"/>
  <c r="N86" i="92"/>
  <c r="N88" i="92" s="1"/>
  <c r="D83" i="5" s="1"/>
  <c r="L87" i="180"/>
  <c r="L88" i="180"/>
  <c r="N86" i="25"/>
  <c r="N88" i="25" s="1"/>
  <c r="D17" i="5" s="1"/>
  <c r="N87" i="336"/>
  <c r="N89" i="336" s="1"/>
  <c r="D290" i="5" s="1"/>
  <c r="N86" i="102"/>
  <c r="N88" i="102" s="1"/>
  <c r="D92" i="5" s="1"/>
  <c r="N85" i="302"/>
  <c r="N87" i="302" s="1"/>
  <c r="L89" i="267"/>
  <c r="N88" i="275"/>
  <c r="N90" i="275" s="1"/>
  <c r="D233" i="5" s="1"/>
  <c r="N86" i="135"/>
  <c r="N88" i="135" s="1"/>
  <c r="D126" i="5" s="1"/>
  <c r="L88" i="268"/>
  <c r="L90" i="267"/>
  <c r="L84" i="317"/>
  <c r="L85" i="317"/>
  <c r="L86" i="311"/>
  <c r="L85" i="311"/>
  <c r="L86" i="315"/>
  <c r="N85" i="75"/>
  <c r="N87" i="75" s="1"/>
  <c r="D66" i="5" s="1"/>
  <c r="N87" i="251"/>
  <c r="N89" i="251" s="1"/>
  <c r="D211" i="5" s="1"/>
  <c r="N91" i="282"/>
  <c r="N93" i="282" s="1"/>
  <c r="D239" i="5" s="1"/>
  <c r="N86" i="41"/>
  <c r="N88" i="41" s="1"/>
  <c r="D32" i="5" s="1"/>
  <c r="N86" i="215"/>
  <c r="N88" i="215" s="1"/>
  <c r="D177" i="5" s="1"/>
  <c r="N86" i="142"/>
  <c r="N88" i="142" s="1"/>
  <c r="D134" i="5" s="1"/>
  <c r="N86" i="26"/>
  <c r="N88" i="26" s="1"/>
  <c r="D18" i="5" s="1"/>
  <c r="N86" i="27"/>
  <c r="N88" i="27" s="1"/>
  <c r="D19" i="5" s="1"/>
  <c r="N86" i="105"/>
  <c r="N88" i="105" s="1"/>
  <c r="D95" i="5" s="1"/>
  <c r="N86" i="103"/>
  <c r="N88" i="103" s="1"/>
  <c r="D93" i="5" s="1"/>
  <c r="N85" i="298"/>
  <c r="N87" i="298" s="1"/>
  <c r="D254" i="5" s="1"/>
  <c r="L86" i="318"/>
  <c r="L84" i="314"/>
  <c r="L87" i="189"/>
  <c r="N86" i="100"/>
  <c r="N88" i="100" s="1"/>
  <c r="D90" i="5" s="1"/>
  <c r="N86" i="69"/>
  <c r="N88" i="69" s="1"/>
  <c r="D60" i="5" s="1"/>
  <c r="N86" i="140"/>
  <c r="N88" i="140" s="1"/>
  <c r="D132" i="5" s="1"/>
  <c r="N86" i="33"/>
  <c r="N88" i="33" s="1"/>
  <c r="D25" i="5" s="1"/>
  <c r="N87" i="356"/>
  <c r="N89" i="356" s="1"/>
  <c r="D308" i="5" s="1"/>
  <c r="N90" i="217"/>
  <c r="N92" i="217" s="1"/>
  <c r="D179" i="5" s="1"/>
  <c r="L85" i="315"/>
  <c r="L88" i="157"/>
  <c r="L89" i="157"/>
  <c r="N87" i="240"/>
  <c r="N89" i="240" s="1"/>
  <c r="D200" i="5" s="1"/>
  <c r="N86" i="147"/>
  <c r="N88" i="147" s="1"/>
  <c r="D137" i="5" s="1"/>
  <c r="N87" i="333"/>
  <c r="N89" i="333" s="1"/>
  <c r="D287" i="5" s="1"/>
  <c r="N86" i="213"/>
  <c r="N88" i="213" s="1"/>
  <c r="D175" i="5" s="1"/>
  <c r="N85" i="284"/>
  <c r="N87" i="284" s="1"/>
  <c r="D241" i="5" s="1"/>
  <c r="N87" i="241"/>
  <c r="N89" i="241" s="1"/>
  <c r="D201" i="5" s="1"/>
  <c r="N86" i="138"/>
  <c r="N88" i="138" s="1"/>
  <c r="D129" i="5" s="1"/>
  <c r="N88" i="274"/>
  <c r="N90" i="274" s="1"/>
  <c r="D232" i="5" s="1"/>
  <c r="N87" i="262"/>
  <c r="N89" i="262" s="1"/>
  <c r="D221" i="5" s="1"/>
  <c r="N87" i="332"/>
  <c r="N89" i="332" s="1"/>
  <c r="D286" i="5" s="1"/>
  <c r="L85" i="318"/>
  <c r="N87" i="346"/>
  <c r="N89" i="346" s="1"/>
  <c r="D299" i="5" s="1"/>
  <c r="L86" i="319"/>
  <c r="L85" i="314"/>
  <c r="L85" i="319"/>
  <c r="L83" i="60"/>
  <c r="N85" i="325"/>
  <c r="N87" i="325" s="1"/>
  <c r="D280" i="5" s="1"/>
  <c r="N86" i="29"/>
  <c r="N88" i="29" s="1"/>
  <c r="D21" i="5" s="1"/>
  <c r="L84" i="294"/>
  <c r="N86" i="209"/>
  <c r="N88" i="209" s="1"/>
  <c r="D131" i="5" s="1"/>
  <c r="L85" i="294"/>
  <c r="N86" i="53"/>
  <c r="N88" i="53" s="1"/>
  <c r="D45" i="5" s="1"/>
  <c r="N88" i="232"/>
  <c r="N90" i="232" s="1"/>
  <c r="D192" i="5" s="1"/>
  <c r="N86" i="80"/>
  <c r="N88" i="80" s="1"/>
  <c r="D71" i="5" s="1"/>
  <c r="N82" i="227"/>
  <c r="N84" i="227" s="1"/>
  <c r="D188" i="5" s="1"/>
  <c r="N86" i="231"/>
  <c r="N88" i="231" s="1"/>
  <c r="D191" i="5" s="1"/>
  <c r="N86" i="149"/>
  <c r="N88" i="149" s="1"/>
  <c r="D135" i="5" s="1"/>
  <c r="N86" i="99"/>
  <c r="N88" i="99" s="1"/>
  <c r="D89" i="5" s="1"/>
  <c r="N87" i="264"/>
  <c r="N89" i="264" s="1"/>
  <c r="D223" i="5" s="1"/>
  <c r="N86" i="88"/>
  <c r="N88" i="88" s="1"/>
  <c r="D79" i="5" s="1"/>
  <c r="N86" i="83"/>
  <c r="N88" i="83" s="1"/>
  <c r="D74" i="5" s="1"/>
  <c r="N91" i="249"/>
  <c r="N93" i="249" s="1"/>
  <c r="D209" i="5" s="1"/>
  <c r="N86" i="9"/>
  <c r="N88" i="9" s="1"/>
  <c r="D4" i="5" s="1"/>
  <c r="N87" i="342"/>
  <c r="N89" i="342" s="1"/>
  <c r="D295" i="5" s="1"/>
  <c r="N87" i="365"/>
  <c r="N89" i="365" s="1"/>
  <c r="D315" i="5" s="1"/>
  <c r="N87" i="235"/>
  <c r="N89" i="235" s="1"/>
  <c r="D195" i="5" s="1"/>
  <c r="N87" i="238"/>
  <c r="N89" i="238" s="1"/>
  <c r="D198" i="5" s="1"/>
  <c r="L89"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267" l="1"/>
  <c r="N93" i="267" s="1"/>
  <c r="D226" i="5" s="1"/>
  <c r="N87" i="314"/>
  <c r="N89" i="314" s="1"/>
  <c r="D270" i="5" s="1"/>
  <c r="N90" i="189"/>
  <c r="N92" i="189" s="1"/>
  <c r="D169" i="5" s="1"/>
  <c r="N91" i="157"/>
  <c r="N93" i="157" s="1"/>
  <c r="D145" i="5" s="1"/>
  <c r="N87" i="317"/>
  <c r="N89" i="317" s="1"/>
  <c r="D273" i="5" s="1"/>
  <c r="N87" i="318"/>
  <c r="N89" i="318" s="1"/>
  <c r="D274" i="5" s="1"/>
  <c r="N87" i="315"/>
  <c r="N89" i="315" s="1"/>
  <c r="D271" i="5" s="1"/>
  <c r="N87" i="311"/>
  <c r="N89" i="311" s="1"/>
  <c r="D267" i="5" s="1"/>
  <c r="N87" i="294"/>
  <c r="N89" i="294" s="1"/>
  <c r="D250" i="5" s="1"/>
  <c r="N87" i="319"/>
  <c r="N89" i="319" s="1"/>
  <c r="D275"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<sst xmlns="http://schemas.openxmlformats.org/spreadsheetml/2006/main" count="38539" uniqueCount="2344">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</sst>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VALLE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28515625" customWidth="1"/>
    <col min="8" max="8" width="83" customWidth="1"/>
    <col min="26" max="26" width="8.855468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3242090.7892092993</v>
      </c>
      <c r="G3" t="s">
        <v>980</v>
      </c>
      <c r="J3" s="1"/>
    </row>
    <row r="4" spans="1:10" ht="54" thickTop="1" thickBot="1">
      <c r="A4" s="131" t="s">
        <v>985</v>
      </c>
      <c r="B4" s="132" t="s">
        <v>1169</v>
      </c>
      <c r="C4" s="130" t="s">
        <v>984</v>
      </c>
      <c r="D4" s="177">
        <f>VLOOKUP('200.2'!A88,'200.2'!A37:N108,14,FALSE)</f>
        <v>222627.62851695679</v>
      </c>
      <c r="J4" s="1"/>
    </row>
    <row r="5" spans="1:10" ht="54" thickTop="1" thickBot="1">
      <c r="A5" s="131" t="s">
        <v>986</v>
      </c>
      <c r="B5" s="132" t="s">
        <v>1170</v>
      </c>
      <c r="C5" s="133" t="s">
        <v>987</v>
      </c>
      <c r="D5" s="177">
        <f>VLOOKUP('201.1'!A88,'201.1'!A38:N109,14,FALSE)</f>
        <v>138841.46058686895</v>
      </c>
    </row>
    <row r="6" spans="1:10" ht="54" thickTop="1" thickBot="1">
      <c r="A6" s="131" t="s">
        <v>988</v>
      </c>
      <c r="B6" s="132" t="s">
        <v>1171</v>
      </c>
      <c r="C6" s="133" t="s">
        <v>987</v>
      </c>
      <c r="D6" s="177">
        <f>VLOOKUP('201.2'!A88,'201.2'!A39:N110,14,FALSE)</f>
        <v>134549.81292563558</v>
      </c>
    </row>
    <row r="7" spans="1:10" ht="70.5" customHeight="1" thickTop="1" thickBot="1">
      <c r="A7" s="131" t="s">
        <v>989</v>
      </c>
      <c r="B7" s="132" t="s">
        <v>1172</v>
      </c>
      <c r="C7" s="133" t="s">
        <v>987</v>
      </c>
      <c r="D7" s="177">
        <f>VLOOKUP('201.3'!A88,'201.3'!A40:N111,14,FALSE)</f>
        <v>34176.836561235723</v>
      </c>
    </row>
    <row r="8" spans="1:10" ht="54" thickTop="1" thickBot="1">
      <c r="A8" s="131" t="s">
        <v>990</v>
      </c>
      <c r="B8" s="132" t="s">
        <v>1173</v>
      </c>
      <c r="C8" s="133" t="s">
        <v>987</v>
      </c>
      <c r="D8" s="178">
        <f>VLOOKUP('201.4'!A88,'201.4'!A41:N112,14,FALSE)</f>
        <v>43651.62156161973</v>
      </c>
    </row>
    <row r="9" spans="1:10" ht="54" thickTop="1" thickBot="1">
      <c r="A9" s="131" t="s">
        <v>991</v>
      </c>
      <c r="B9" s="132" t="s">
        <v>1170</v>
      </c>
      <c r="C9" s="133" t="s">
        <v>1845</v>
      </c>
      <c r="D9" s="178">
        <f>VLOOKUP('201.5'!A88,'201.5'!A42:N113,14,FALSE)</f>
        <v>138841.46058686895</v>
      </c>
    </row>
    <row r="10" spans="1:10" ht="54" thickTop="1" thickBot="1">
      <c r="A10" s="131" t="s">
        <v>992</v>
      </c>
      <c r="B10" s="132" t="s">
        <v>1171</v>
      </c>
      <c r="C10" s="133" t="s">
        <v>1845</v>
      </c>
      <c r="D10" s="178">
        <f>VLOOKUP('201.6'!A88,'201.6'!A43:N114,14,FALSE)</f>
        <v>134549.81292563558</v>
      </c>
    </row>
    <row r="11" spans="1:10" ht="54" thickTop="1" thickBot="1">
      <c r="A11" s="131" t="s">
        <v>993</v>
      </c>
      <c r="B11" s="132" t="s">
        <v>1171</v>
      </c>
      <c r="C11" s="133" t="s">
        <v>387</v>
      </c>
      <c r="D11" s="178">
        <f>VLOOKUP('201.7'!A88,'201.7'!A44:N115,14,FALSE)</f>
        <v>131597.45498769151</v>
      </c>
    </row>
    <row r="12" spans="1:10" ht="54" thickTop="1" thickBot="1">
      <c r="A12" s="131" t="s">
        <v>994</v>
      </c>
      <c r="B12" s="132" t="s">
        <v>1174</v>
      </c>
      <c r="C12" s="133" t="s">
        <v>233</v>
      </c>
      <c r="D12" s="178">
        <f>VLOOKUP('201.8'!A88,'201.8'!A45:N116,14,FALSE)</f>
        <v>14369.082954880871</v>
      </c>
    </row>
    <row r="13" spans="1:10" ht="54" thickTop="1" thickBot="1">
      <c r="A13" s="131" t="s">
        <v>995</v>
      </c>
      <c r="B13" s="132" t="s">
        <v>1175</v>
      </c>
      <c r="C13" s="133" t="s">
        <v>233</v>
      </c>
      <c r="D13" s="178">
        <f>VLOOKUP('201.9'!A88,'201.9'!A46:N117,14,FALSE)</f>
        <v>14034.906089801494</v>
      </c>
    </row>
    <row r="14" spans="1:10" ht="54" thickTop="1" thickBot="1">
      <c r="A14" s="131" t="s">
        <v>996</v>
      </c>
      <c r="B14" s="132" t="s">
        <v>1176</v>
      </c>
      <c r="C14" s="133" t="s">
        <v>144</v>
      </c>
      <c r="D14" s="178">
        <f>VLOOKUP('201.10'!A88,'201.10'!A47:N118,14,FALSE)</f>
        <v>4417.2517419711712</v>
      </c>
    </row>
    <row r="15" spans="1:10" ht="54" thickTop="1" thickBot="1">
      <c r="A15" s="131" t="s">
        <v>997</v>
      </c>
      <c r="B15" s="132" t="s">
        <v>1177</v>
      </c>
      <c r="C15" s="133" t="s">
        <v>998</v>
      </c>
      <c r="D15" s="178">
        <f>VLOOKUP('201.11'!A88,'201.11'!A48:N119,14,FALSE)</f>
        <v>1593.562064247114</v>
      </c>
    </row>
    <row r="16" spans="1:10" ht="54" thickTop="1" thickBot="1">
      <c r="A16" s="131" t="s">
        <v>999</v>
      </c>
      <c r="B16" s="132" t="s">
        <v>1178</v>
      </c>
      <c r="C16" s="133" t="s">
        <v>1845</v>
      </c>
      <c r="D16" s="178">
        <f>VLOOKUP('201.12'!A88,'201.12'!A49:N120,14,FALSE)</f>
        <v>99552.834338320768</v>
      </c>
    </row>
    <row r="17" spans="1:4" ht="64.5" thickTop="1" thickBot="1">
      <c r="A17" s="134" t="s">
        <v>1000</v>
      </c>
      <c r="B17" s="135" t="s">
        <v>1179</v>
      </c>
      <c r="C17" s="133" t="s">
        <v>1845</v>
      </c>
      <c r="D17" s="178">
        <f>VLOOKUP('201.13'!A88,'201.13'!A50:N121,14,FALSE)</f>
        <v>122929.39961678661</v>
      </c>
    </row>
    <row r="18" spans="1:4" ht="54" thickTop="1" thickBot="1">
      <c r="A18" s="131" t="s">
        <v>1001</v>
      </c>
      <c r="B18" s="132" t="s">
        <v>1180</v>
      </c>
      <c r="C18" s="133" t="s">
        <v>144</v>
      </c>
      <c r="D18" s="178">
        <f>VLOOKUP('201.14'!A88,'201.14'!A51:N122,14,FALSE)</f>
        <v>46267.659937249264</v>
      </c>
    </row>
    <row r="19" spans="1:4" ht="54" thickTop="1" thickBot="1">
      <c r="A19" s="131" t="s">
        <v>1002</v>
      </c>
      <c r="B19" s="132" t="s">
        <v>1181</v>
      </c>
      <c r="C19" s="133" t="s">
        <v>144</v>
      </c>
      <c r="D19" s="178">
        <f>VLOOKUP('201.15'!A88,'201.15'!A52:N123,14,FALSE)</f>
        <v>56833.403960012583</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65605.115182128531</v>
      </c>
    </row>
    <row r="22" spans="1:4" ht="54" thickTop="1" thickBot="1">
      <c r="A22" s="131" t="s">
        <v>1005</v>
      </c>
      <c r="B22" s="132" t="s">
        <v>1184</v>
      </c>
      <c r="C22" s="133" t="s">
        <v>1845</v>
      </c>
      <c r="D22" s="178">
        <f>VLOOKUP('201.18'!A88,'201.18'!A55:N126,14,FALSE)</f>
        <v>65605.115182128531</v>
      </c>
    </row>
    <row r="23" spans="1:4" ht="54" thickTop="1" thickBot="1">
      <c r="A23" s="131" t="s">
        <v>1006</v>
      </c>
      <c r="B23" s="132" t="s">
        <v>1185</v>
      </c>
      <c r="C23" s="133" t="s">
        <v>144</v>
      </c>
      <c r="D23" s="178">
        <f>VLOOKUP('201.19'!A88,'201.19'!A56:N127,14,FALSE)</f>
        <v>4868.3266611414847</v>
      </c>
    </row>
    <row r="24" spans="1:4" ht="54" thickTop="1" thickBot="1">
      <c r="A24" s="131" t="s">
        <v>1007</v>
      </c>
      <c r="B24" s="132" t="s">
        <v>1186</v>
      </c>
      <c r="C24" s="133" t="s">
        <v>144</v>
      </c>
      <c r="D24" s="178">
        <f>VLOOKUP('201.20'!A88,'201.20'!A57:N128,14,FALSE)</f>
        <v>865.97681770340296</v>
      </c>
    </row>
    <row r="25" spans="1:4" ht="54" thickTop="1" thickBot="1">
      <c r="A25" s="131" t="s">
        <v>1008</v>
      </c>
      <c r="B25" s="132" t="s">
        <v>1187</v>
      </c>
      <c r="C25" s="133" t="s">
        <v>144</v>
      </c>
      <c r="D25" s="178">
        <f>VLOOKUP('201.21'!A88,'201.21'!A58:N129,14,FALSE)</f>
        <v>5968.2989011181016</v>
      </c>
    </row>
    <row r="26" spans="1:4" ht="54" thickTop="1" thickBot="1">
      <c r="A26" s="131" t="s">
        <v>1425</v>
      </c>
      <c r="B26" s="132" t="s">
        <v>1413</v>
      </c>
      <c r="C26" s="133" t="s">
        <v>1845</v>
      </c>
      <c r="D26" s="178">
        <f>VLOOKUP('203.1'!A88,'203.1'!A59:N130,14,FALSE)</f>
        <v>1753143.9586888943</v>
      </c>
    </row>
    <row r="27" spans="1:4" ht="54" thickTop="1" thickBot="1">
      <c r="A27" s="131" t="s">
        <v>1426</v>
      </c>
      <c r="B27" s="132" t="s">
        <v>1417</v>
      </c>
      <c r="C27" s="133" t="s">
        <v>1845</v>
      </c>
      <c r="D27" s="178">
        <f>VLOOKUP('203.2'!A88,'203.2'!A60:N131,14,FALSE)</f>
        <v>1984362.4023878907</v>
      </c>
    </row>
    <row r="28" spans="1:4" ht="54" thickTop="1" thickBot="1">
      <c r="A28" s="131" t="s">
        <v>1427</v>
      </c>
      <c r="B28" s="132" t="s">
        <v>1418</v>
      </c>
      <c r="C28" s="133" t="s">
        <v>1845</v>
      </c>
      <c r="D28" s="178">
        <f>VLOOKUP('203.3'!A88,'203.3'!A61:N132,14,FALSE)</f>
        <v>2149518.4336014595</v>
      </c>
    </row>
    <row r="29" spans="1:4" ht="54" thickTop="1" thickBot="1">
      <c r="A29" s="131" t="s">
        <v>1428</v>
      </c>
      <c r="B29" s="132" t="s">
        <v>1419</v>
      </c>
      <c r="C29" s="133" t="s">
        <v>1845</v>
      </c>
      <c r="D29" s="178">
        <f>VLOOKUP('203.4'!A88,'203.4'!A62:N133,14,FALSE)</f>
        <v>740119.56988552934</v>
      </c>
    </row>
    <row r="30" spans="1:4" ht="54" thickTop="1" thickBot="1">
      <c r="A30" s="131" t="s">
        <v>1429</v>
      </c>
      <c r="B30" s="132" t="s">
        <v>1420</v>
      </c>
      <c r="C30" s="133" t="s">
        <v>1845</v>
      </c>
      <c r="D30" s="178">
        <f>VLOOKUP('203.5'!A88,'203.5'!A63:N134,14,FALSE)</f>
        <v>848464.33319457562</v>
      </c>
    </row>
    <row r="31" spans="1:4" ht="54" thickTop="1" thickBot="1">
      <c r="A31" s="131" t="s">
        <v>1430</v>
      </c>
      <c r="B31" s="132" t="s">
        <v>1421</v>
      </c>
      <c r="C31" s="133" t="s">
        <v>1845</v>
      </c>
      <c r="D31" s="178">
        <f>VLOOKUP('203.6'!A88,'203.6'!A64:N135,14,FALSE)</f>
        <v>917411.00075487746</v>
      </c>
    </row>
    <row r="32" spans="1:4" ht="54" thickTop="1" thickBot="1">
      <c r="A32" s="131" t="s">
        <v>1431</v>
      </c>
      <c r="B32" s="132" t="s">
        <v>1422</v>
      </c>
      <c r="C32" s="133" t="s">
        <v>1845</v>
      </c>
      <c r="D32" s="178">
        <f>VLOOKUP('203.7'!A88,'203.7'!A65:N136,14,FALSE)</f>
        <v>324039.80952111445</v>
      </c>
    </row>
    <row r="33" spans="1:4" ht="54" thickTop="1" thickBot="1">
      <c r="A33" s="131" t="s">
        <v>1432</v>
      </c>
      <c r="B33" s="132" t="s">
        <v>1871</v>
      </c>
      <c r="C33" s="133" t="s">
        <v>1845</v>
      </c>
      <c r="D33" s="178">
        <f>VLOOKUP('203.8'!A88,'203.8'!A66:N137,14,FALSE)</f>
        <v>458315.42669657909</v>
      </c>
    </row>
    <row r="34" spans="1:4" ht="54" thickTop="1" thickBot="1">
      <c r="A34" s="131" t="s">
        <v>1433</v>
      </c>
      <c r="B34" s="132" t="s">
        <v>1424</v>
      </c>
      <c r="C34" s="133" t="s">
        <v>1845</v>
      </c>
      <c r="D34" s="178">
        <f>VLOOKUP('203.9'!A88,'203.9'!A67:N138,14,FALSE)</f>
        <v>482866.3891409341</v>
      </c>
    </row>
    <row r="35" spans="1:4" ht="54" thickTop="1" thickBot="1">
      <c r="A35" s="131" t="s">
        <v>1434</v>
      </c>
      <c r="B35" s="132" t="s">
        <v>1414</v>
      </c>
      <c r="C35" s="133" t="s">
        <v>1845</v>
      </c>
      <c r="D35" s="178">
        <f>VLOOKUP('203.10'!A88,'203.10'!A68:N139,14,FALSE)</f>
        <v>265542.60464864929</v>
      </c>
    </row>
    <row r="36" spans="1:4" ht="54" thickTop="1" thickBot="1">
      <c r="A36" s="131" t="s">
        <v>1435</v>
      </c>
      <c r="B36" s="132" t="s">
        <v>1415</v>
      </c>
      <c r="C36" s="133" t="s">
        <v>1845</v>
      </c>
      <c r="D36" s="178">
        <f>VLOOKUP('203.11'!A88,'203.11'!A69:N140,14,FALSE)</f>
        <v>357879.67124239949</v>
      </c>
    </row>
    <row r="37" spans="1:4" ht="54" thickTop="1" thickBot="1">
      <c r="A37" s="131" t="s">
        <v>1436</v>
      </c>
      <c r="B37" s="216" t="s">
        <v>1416</v>
      </c>
      <c r="C37" s="133" t="s">
        <v>1845</v>
      </c>
      <c r="D37" s="178">
        <f>VLOOKUP('203.12'!A88,'203.12'!A70:N141,14,FALSE)</f>
        <v>370633.41796673974</v>
      </c>
    </row>
    <row r="38" spans="1:4" ht="54" thickTop="1" thickBot="1">
      <c r="A38" s="131" t="s">
        <v>1009</v>
      </c>
      <c r="B38" s="132" t="s">
        <v>1188</v>
      </c>
      <c r="C38" s="133" t="s">
        <v>387</v>
      </c>
      <c r="D38" s="178">
        <f>VLOOKUP('210.1.1'!A88,'210.1.1'!A71:N142,14,FALSE)</f>
        <v>9779.6582017924138</v>
      </c>
    </row>
    <row r="39" spans="1:4" ht="54" thickTop="1" thickBot="1">
      <c r="A39" s="131" t="s">
        <v>1010</v>
      </c>
      <c r="B39" s="132" t="s">
        <v>1189</v>
      </c>
      <c r="C39" s="133" t="s">
        <v>387</v>
      </c>
      <c r="D39" s="178">
        <f>VLOOKUP('210.1.2'!A88,'210.1.2'!A72:N143,14,FALSE)</f>
        <v>3305.3137550790734</v>
      </c>
    </row>
    <row r="40" spans="1:4" ht="54" thickTop="1" thickBot="1">
      <c r="A40" s="131" t="s">
        <v>1011</v>
      </c>
      <c r="B40" s="132" t="s">
        <v>1190</v>
      </c>
      <c r="C40" s="133" t="s">
        <v>387</v>
      </c>
      <c r="D40" s="178">
        <f>VLOOKUP('210.2.1'!A90,'210.2.1'!A73:N144,14,FALSE)</f>
        <v>26185.331385850244</v>
      </c>
    </row>
    <row r="41" spans="1:4" ht="54" thickTop="1" thickBot="1">
      <c r="A41" s="131" t="s">
        <v>1012</v>
      </c>
      <c r="B41" s="132" t="s">
        <v>1191</v>
      </c>
      <c r="C41" s="133" t="s">
        <v>387</v>
      </c>
      <c r="D41" s="178">
        <f>VLOOKUP('210.2.2'!A88,'210.2.2'!A74:N145,14,FALSE)</f>
        <v>9779.6582017924138</v>
      </c>
    </row>
    <row r="42" spans="1:4" ht="54" thickTop="1" thickBot="1">
      <c r="A42" s="131" t="s">
        <v>1013</v>
      </c>
      <c r="B42" s="132" t="s">
        <v>1192</v>
      </c>
      <c r="C42" s="133" t="s">
        <v>387</v>
      </c>
      <c r="D42" s="178">
        <f>VLOOKUP('210.2.3'!A91,'210.2.3'!A91:N146,14,FALSE)</f>
        <v>19710.986939136907</v>
      </c>
    </row>
    <row r="43" spans="1:4" ht="54" thickTop="1" thickBot="1">
      <c r="A43" s="131" t="s">
        <v>1014</v>
      </c>
      <c r="B43" s="132" t="s">
        <v>1193</v>
      </c>
      <c r="C43" s="133" t="s">
        <v>387</v>
      </c>
      <c r="D43" s="178">
        <f>VLOOKUP('210.2.4'!A88,'210.2.4'!A88:N147,14,FALSE)</f>
        <v>3305.3137550790734</v>
      </c>
    </row>
    <row r="44" spans="1:4" ht="54" thickTop="1" thickBot="1">
      <c r="A44" s="131" t="s">
        <v>1015</v>
      </c>
      <c r="B44" s="132" t="s">
        <v>1194</v>
      </c>
      <c r="C44" s="133" t="s">
        <v>387</v>
      </c>
      <c r="D44" s="178">
        <f>VLOOKUP('211.1'!A88,'211.1'!A88:N148,14,FALSE)</f>
        <v>7632.0941888626312</v>
      </c>
    </row>
    <row r="45" spans="1:4" ht="54" thickTop="1" thickBot="1">
      <c r="A45" s="131" t="s">
        <v>1016</v>
      </c>
      <c r="B45" s="132" t="s">
        <v>1195</v>
      </c>
      <c r="C45" s="133" t="s">
        <v>387</v>
      </c>
      <c r="D45" s="178">
        <f>VLOOKUP('220.1'!A88,'220.1'!A88:N149,14,FALSE)</f>
        <v>13316.099657822862</v>
      </c>
    </row>
    <row r="46" spans="1:4" ht="54" thickTop="1" thickBot="1">
      <c r="A46" s="131" t="s">
        <v>1017</v>
      </c>
      <c r="B46" s="132" t="s">
        <v>1196</v>
      </c>
      <c r="C46" s="133" t="s">
        <v>387</v>
      </c>
      <c r="D46" s="178">
        <f>VLOOKUP('221.1'!A88,'221.1'!A88:N150,14,FALSE)</f>
        <v>9917.3564170446152</v>
      </c>
    </row>
    <row r="47" spans="1:4" ht="54" thickTop="1" thickBot="1">
      <c r="A47" s="131" t="s">
        <v>1018</v>
      </c>
      <c r="B47" s="132" t="s">
        <v>1197</v>
      </c>
      <c r="C47" s="133" t="s">
        <v>387</v>
      </c>
      <c r="D47" s="178">
        <f>VLOOKUP('221.2'!A88,'221.2'!A88:N151,14,FALSE)</f>
        <v>6595.0017724846348</v>
      </c>
    </row>
    <row r="48" spans="1:4" ht="64.5" thickTop="1" thickBot="1">
      <c r="A48" s="131" t="s">
        <v>1441</v>
      </c>
      <c r="B48" s="132" t="s">
        <v>1438</v>
      </c>
      <c r="C48" s="133" t="s">
        <v>233</v>
      </c>
      <c r="D48" s="178">
        <f>VLOOKUP('223.1'!A88,'223.1'!A88:N152,14,FALSE)</f>
        <v>11012.266557381658</v>
      </c>
    </row>
    <row r="49" spans="1:4" ht="54" thickTop="1" thickBot="1">
      <c r="A49" s="131" t="s">
        <v>1442</v>
      </c>
      <c r="B49" s="132" t="s">
        <v>1439</v>
      </c>
      <c r="C49" s="133" t="s">
        <v>233</v>
      </c>
      <c r="D49" s="178">
        <f>VLOOKUP('223.2'!A88,'223.2'!A88:N153,14,FALSE)</f>
        <v>15982.217008563155</v>
      </c>
    </row>
    <row r="50" spans="1:4" ht="54" thickTop="1" thickBot="1">
      <c r="A50" s="131" t="s">
        <v>1443</v>
      </c>
      <c r="B50" s="132" t="s">
        <v>1440</v>
      </c>
      <c r="C50" s="133" t="s">
        <v>387</v>
      </c>
      <c r="D50" s="178">
        <f>VLOOKUP('223.3.1'!A88,'223.3.1'!A88:N154,14,FALSE)</f>
        <v>42399</v>
      </c>
    </row>
    <row r="51" spans="1:4" ht="64.5" thickTop="1" thickBot="1">
      <c r="A51" s="131" t="s">
        <v>1444</v>
      </c>
      <c r="B51" s="132" t="s">
        <v>1446</v>
      </c>
      <c r="C51" s="133" t="s">
        <v>387</v>
      </c>
      <c r="D51" s="178">
        <f>VLOOKUP('223.3.2'!A88,'223.3.2'!A88:N155,14,FALSE)</f>
        <v>84520.259573816773</v>
      </c>
    </row>
    <row r="52" spans="1:4" ht="54" thickTop="1" thickBot="1">
      <c r="A52" s="131" t="s">
        <v>1445</v>
      </c>
      <c r="B52" s="132" t="s">
        <v>1447</v>
      </c>
      <c r="C52" s="133" t="s">
        <v>387</v>
      </c>
      <c r="D52" s="178">
        <f>VLOOKUP('223.3.3'!A88,'223.3.3'!A88:N156,14,FALSE)</f>
        <v>114559.42996718288</v>
      </c>
    </row>
    <row r="53" spans="1:4" ht="54" thickTop="1" thickBot="1">
      <c r="A53" s="137" t="s">
        <v>1019</v>
      </c>
      <c r="B53" s="138" t="s">
        <v>1956</v>
      </c>
      <c r="C53" s="133" t="s">
        <v>233</v>
      </c>
      <c r="D53" s="178">
        <f>VLOOKUP('230.1'!A88,'230.1'!A88:N157,14,FALSE)</f>
        <v>2782.3310888843394</v>
      </c>
    </row>
    <row r="54" spans="1:4" ht="54" thickTop="1" thickBot="1">
      <c r="A54" s="137" t="s">
        <v>1020</v>
      </c>
      <c r="B54" s="138" t="s">
        <v>1198</v>
      </c>
      <c r="C54" s="133" t="s">
        <v>233</v>
      </c>
      <c r="D54" s="178">
        <f>VLOOKUP('231.1'!A88,'231.1'!A88:N159,14,FALSE)</f>
        <v>10096.593568583225</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10179.170233118712</v>
      </c>
    </row>
    <row r="57" spans="1:4" ht="54" thickTop="1" thickBot="1">
      <c r="A57" s="137" t="s">
        <v>1451</v>
      </c>
      <c r="B57" s="138" t="s">
        <v>1452</v>
      </c>
      <c r="C57" s="133" t="s">
        <v>233</v>
      </c>
      <c r="D57" s="178">
        <f>VLOOKUP('233.10'!A88,'233.10'!A88:N162,14,FALSE)</f>
        <v>15722.755870940488</v>
      </c>
    </row>
    <row r="58" spans="1:4" ht="54" thickTop="1" thickBot="1">
      <c r="A58" s="137" t="s">
        <v>1022</v>
      </c>
      <c r="B58" s="138" t="s">
        <v>1453</v>
      </c>
      <c r="C58" s="133" t="s">
        <v>233</v>
      </c>
      <c r="D58" s="178">
        <f>VLOOKUP('234.1'!A88,'234.1'!A88:N163,14,FALSE)</f>
        <v>1038.7480336671185</v>
      </c>
    </row>
    <row r="59" spans="1:4" ht="54" thickTop="1" thickBot="1">
      <c r="A59" s="137" t="s">
        <v>1456</v>
      </c>
      <c r="B59" s="138" t="s">
        <v>1457</v>
      </c>
      <c r="C59" s="133" t="s">
        <v>387</v>
      </c>
      <c r="D59" s="178">
        <f>VLOOKUP('235.1'!A88,'235.1'!A88:N164,14,FALSE)</f>
        <v>58321.825835788783</v>
      </c>
    </row>
    <row r="60" spans="1:4" ht="54" thickTop="1" thickBot="1">
      <c r="A60" s="139" t="s">
        <v>1458</v>
      </c>
      <c r="B60" s="138" t="s">
        <v>1459</v>
      </c>
      <c r="C60" s="133" t="s">
        <v>387</v>
      </c>
      <c r="D60" s="178">
        <f>VLOOKUP('235.10'!A88,'235.10'!A88:N165,14,FALSE)</f>
        <v>13807.208445931074</v>
      </c>
    </row>
    <row r="61" spans="1:4" ht="54" thickTop="1" thickBot="1">
      <c r="A61" s="139" t="s">
        <v>1460</v>
      </c>
      <c r="B61" s="138" t="s">
        <v>1461</v>
      </c>
      <c r="C61" s="133" t="s">
        <v>377</v>
      </c>
      <c r="D61" s="178">
        <f>VLOOKUP('235.11'!A88,'235.11'!A88:N166,14,FALSE)</f>
        <v>556.43271737322141</v>
      </c>
    </row>
    <row r="62" spans="1:4" ht="54" thickTop="1" thickBot="1">
      <c r="A62" s="139" t="s">
        <v>1462</v>
      </c>
      <c r="B62" s="138" t="s">
        <v>1873</v>
      </c>
      <c r="C62" s="133" t="s">
        <v>387</v>
      </c>
      <c r="D62" s="178">
        <f>VLOOKUP('236.1'!A88,'236.1'!A88:N167,14,FALSE)</f>
        <v>115127.79280344302</v>
      </c>
    </row>
    <row r="63" spans="1:4" ht="54" thickTop="1" thickBot="1">
      <c r="A63" s="139" t="s">
        <v>1465</v>
      </c>
      <c r="B63" s="138" t="s">
        <v>1874</v>
      </c>
      <c r="C63" s="133" t="s">
        <v>387</v>
      </c>
      <c r="D63" s="178">
        <f>VLOOKUP('236.10'!A87,'236.10'!A87:N168,14,FALSE)</f>
        <v>13807.208445931074</v>
      </c>
    </row>
    <row r="64" spans="1:4" ht="54" thickTop="1" thickBot="1">
      <c r="A64" s="139" t="s">
        <v>1466</v>
      </c>
      <c r="B64" s="140" t="s">
        <v>1467</v>
      </c>
      <c r="C64" s="174" t="s">
        <v>377</v>
      </c>
      <c r="D64" s="178">
        <f>VLOOKUP('236.11'!A88,'236.11'!A88:N169,14,FALSE)</f>
        <v>1266.5073044688993</v>
      </c>
    </row>
    <row r="65" spans="1:4" ht="54" thickTop="1" thickBot="1">
      <c r="A65" s="137" t="s">
        <v>1023</v>
      </c>
      <c r="B65" s="138" t="s">
        <v>1199</v>
      </c>
      <c r="C65" s="133" t="s">
        <v>233</v>
      </c>
      <c r="D65" s="178">
        <f>VLOOKUP('310.1'!A87,'310.1'!A87:N170,14,FALSE)</f>
        <v>885.21592941283052</v>
      </c>
    </row>
    <row r="66" spans="1:4" ht="54" thickTop="1" thickBot="1">
      <c r="A66" s="137" t="s">
        <v>1024</v>
      </c>
      <c r="B66" s="138" t="s">
        <v>1200</v>
      </c>
      <c r="C66" s="133" t="s">
        <v>387</v>
      </c>
      <c r="D66" s="178">
        <f>VLOOKUP('311.1'!A87,'311.1'!A87:N171,14,FALSE)</f>
        <v>42427.863682890471</v>
      </c>
    </row>
    <row r="67" spans="1:4" ht="54" thickTop="1" thickBot="1">
      <c r="A67" s="137" t="s">
        <v>1025</v>
      </c>
      <c r="B67" s="138" t="s">
        <v>1201</v>
      </c>
      <c r="C67" s="133" t="s">
        <v>998</v>
      </c>
      <c r="D67" s="178">
        <f>VLOOKUP('312.1'!A88,'312.1'!A88:N172,14,FALSE)</f>
        <v>55459.479049071313</v>
      </c>
    </row>
    <row r="68" spans="1:4" ht="54" thickTop="1" thickBot="1">
      <c r="A68" s="137" t="s">
        <v>1026</v>
      </c>
      <c r="B68" s="138" t="s">
        <v>1202</v>
      </c>
      <c r="C68" s="133" t="s">
        <v>998</v>
      </c>
      <c r="D68" s="178">
        <f>VLOOKUP('312.2'!A88,'312.2'!A88:N173,14,FALSE)</f>
        <v>51822.583997858019</v>
      </c>
    </row>
    <row r="69" spans="1:4" ht="54" thickTop="1" thickBot="1">
      <c r="A69" s="137" t="s">
        <v>1027</v>
      </c>
      <c r="B69" s="138" t="s">
        <v>1203</v>
      </c>
      <c r="C69" s="133" t="s">
        <v>1464</v>
      </c>
      <c r="D69" s="178">
        <f>VLOOKUP('312.3'!A87,'312.3'!A87:N174,14,FALSE)</f>
        <v>18708.267053213734</v>
      </c>
    </row>
    <row r="70" spans="1:4" ht="54" thickTop="1" thickBot="1">
      <c r="A70" s="137" t="s">
        <v>1028</v>
      </c>
      <c r="B70" s="138" t="s">
        <v>1204</v>
      </c>
      <c r="C70" s="133" t="s">
        <v>387</v>
      </c>
      <c r="D70" s="179">
        <f>VLOOKUP('312.4'!A88,'312.4'!A88:N175,14,FALSE)</f>
        <v>42420.101662982168</v>
      </c>
    </row>
    <row r="71" spans="1:4" ht="54" thickTop="1" thickBot="1">
      <c r="A71" s="137" t="s">
        <v>1029</v>
      </c>
      <c r="B71" s="138" t="s">
        <v>1469</v>
      </c>
      <c r="C71" s="133" t="s">
        <v>387</v>
      </c>
      <c r="D71" s="179">
        <f>VLOOKUP('320.1'!A88,'320.1'!A88:N176,14,FALSE)</f>
        <v>84146.632940604817</v>
      </c>
    </row>
    <row r="72" spans="1:4" ht="54" thickTop="1" thickBot="1">
      <c r="A72" s="137" t="s">
        <v>1030</v>
      </c>
      <c r="B72" s="138" t="s">
        <v>1470</v>
      </c>
      <c r="C72" s="133" t="s">
        <v>387</v>
      </c>
      <c r="D72" s="179">
        <f>VLOOKUP('320.2'!A88,'320.2'!A88:N177,14,FALSE)</f>
        <v>83262.830074733938</v>
      </c>
    </row>
    <row r="73" spans="1:4" ht="54" thickTop="1" thickBot="1">
      <c r="A73" s="137" t="s">
        <v>1473</v>
      </c>
      <c r="B73" s="138" t="s">
        <v>1474</v>
      </c>
      <c r="C73" s="133" t="s">
        <v>387</v>
      </c>
      <c r="D73" s="179">
        <f>VLOOKUP('320.3'!A88,'320.3'!A88:N178,14,FALSE)</f>
        <v>83262.830074733938</v>
      </c>
    </row>
    <row r="74" spans="1:4" ht="54" thickTop="1" thickBot="1">
      <c r="A74" s="137" t="s">
        <v>1475</v>
      </c>
      <c r="B74" s="138" t="s">
        <v>1476</v>
      </c>
      <c r="C74" s="133" t="s">
        <v>387</v>
      </c>
      <c r="D74" s="179">
        <f>VLOOKUP('320.4'!A88,'320.4'!A88:N179,14,FALSE)</f>
        <v>99651.207189465436</v>
      </c>
    </row>
    <row r="75" spans="1:4" ht="54" thickTop="1" thickBot="1">
      <c r="A75" s="137" t="s">
        <v>1477</v>
      </c>
      <c r="B75" s="138" t="s">
        <v>1478</v>
      </c>
      <c r="C75" s="133" t="s">
        <v>387</v>
      </c>
      <c r="D75" s="179">
        <f>VLOOKUP('320.5'!A88,'320.5'!A88:N180,14,FALSE)</f>
        <v>98767.404323594557</v>
      </c>
    </row>
    <row r="76" spans="1:4" ht="54" thickTop="1" thickBot="1">
      <c r="A76" s="137" t="s">
        <v>1479</v>
      </c>
      <c r="B76" s="138" t="s">
        <v>1480</v>
      </c>
      <c r="C76" s="133" t="s">
        <v>387</v>
      </c>
      <c r="D76" s="179">
        <f>VLOOKUP('320.6'!A88,'320.6'!A88:N181,14,FALSE)</f>
        <v>98767.404323594557</v>
      </c>
    </row>
    <row r="77" spans="1:4" ht="54" thickTop="1" thickBot="1">
      <c r="A77" s="137" t="s">
        <v>1031</v>
      </c>
      <c r="B77" s="138" t="s">
        <v>1481</v>
      </c>
      <c r="C77" s="133" t="s">
        <v>387</v>
      </c>
      <c r="D77" s="179">
        <f>VLOOKUP('330.1'!A88,'330.1'!A88:N182,14,FALSE)</f>
        <v>91632.175566361984</v>
      </c>
    </row>
    <row r="78" spans="1:4" ht="54" thickTop="1" thickBot="1">
      <c r="A78" s="139" t="s">
        <v>1032</v>
      </c>
      <c r="B78" s="138" t="s">
        <v>1482</v>
      </c>
      <c r="C78" s="133" t="s">
        <v>387</v>
      </c>
      <c r="D78" s="179">
        <f>VLOOKUP('330.2'!A88,'330.1'!A88:N183,14,FALSE)</f>
        <v>91632.175566361984</v>
      </c>
    </row>
    <row r="79" spans="1:4" ht="54" thickTop="1" thickBot="1">
      <c r="A79" s="139" t="s">
        <v>1483</v>
      </c>
      <c r="B79" s="140" t="s">
        <v>1484</v>
      </c>
      <c r="C79" s="133" t="s">
        <v>387</v>
      </c>
      <c r="D79" s="179">
        <f>VLOOKUP('330.3'!A88,'330.3'!A88:N184,14,FALSE)</f>
        <v>88457.911312553857</v>
      </c>
    </row>
    <row r="80" spans="1:4" ht="54" thickTop="1" thickBot="1">
      <c r="A80" s="139" t="s">
        <v>1485</v>
      </c>
      <c r="B80" s="140" t="s">
        <v>1486</v>
      </c>
      <c r="C80" s="133" t="s">
        <v>387</v>
      </c>
      <c r="D80" s="179">
        <f>VLOOKUP('330.4'!A88,'330.4'!A88:N185,14,FALSE)</f>
        <v>107136.7498152226</v>
      </c>
    </row>
    <row r="81" spans="1:4" ht="54" thickTop="1" thickBot="1">
      <c r="A81" s="139" t="s">
        <v>1487</v>
      </c>
      <c r="B81" s="140" t="s">
        <v>1488</v>
      </c>
      <c r="C81" s="133" t="s">
        <v>387</v>
      </c>
      <c r="D81" s="179">
        <f>VLOOKUP('330.5'!A88,'330.5'!A88:N186,14,FALSE)</f>
        <v>102956.8086927392</v>
      </c>
    </row>
    <row r="82" spans="1:4" ht="54" thickTop="1" thickBot="1">
      <c r="A82" s="139" t="s">
        <v>1489</v>
      </c>
      <c r="B82" s="140" t="s">
        <v>1490</v>
      </c>
      <c r="C82" s="133" t="s">
        <v>387</v>
      </c>
      <c r="D82" s="179">
        <f>VLOOKUP('330.6'!A88,'330.6'!A88:N187,14,FALSE)</f>
        <v>103962.48556141448</v>
      </c>
    </row>
    <row r="83" spans="1:4" ht="54" thickTop="1" thickBot="1">
      <c r="A83" s="137" t="s">
        <v>1033</v>
      </c>
      <c r="B83" s="138" t="s">
        <v>1491</v>
      </c>
      <c r="C83" s="133" t="s">
        <v>387</v>
      </c>
      <c r="D83" s="179">
        <f>VLOOKUP('340.1'!A88,'340.1'!A88:N188,14,FALSE)</f>
        <v>91251.192290695064</v>
      </c>
    </row>
    <row r="84" spans="1:4" ht="54" thickTop="1" thickBot="1">
      <c r="A84" s="137" t="s">
        <v>1034</v>
      </c>
      <c r="B84" s="138" t="s">
        <v>1492</v>
      </c>
      <c r="C84" s="133" t="s">
        <v>387</v>
      </c>
      <c r="D84" s="179">
        <f>VLOOKUP('340.2'!A88,'340.2'!A88:N190,14,FALSE)</f>
        <v>88199.01512357188</v>
      </c>
    </row>
    <row r="85" spans="1:4" ht="54" thickTop="1" thickBot="1">
      <c r="A85" s="137" t="s">
        <v>1035</v>
      </c>
      <c r="B85" s="138" t="s">
        <v>1493</v>
      </c>
      <c r="C85" s="133" t="s">
        <v>387</v>
      </c>
      <c r="D85" s="179">
        <f>VLOOKUP('340.3'!A88,'340.3'!A88:N191,14,FALSE)</f>
        <v>88199.01512357188</v>
      </c>
    </row>
    <row r="86" spans="1:4" ht="54" thickTop="1" thickBot="1">
      <c r="A86" s="137" t="s">
        <v>1494</v>
      </c>
      <c r="B86" s="138" t="s">
        <v>2021</v>
      </c>
      <c r="C86" s="133" t="s">
        <v>387</v>
      </c>
      <c r="D86" s="179">
        <f>VLOOKUP('350.1'!A88,'350.1'!A88:N192,14,FALSE)</f>
        <v>139869.19576861602</v>
      </c>
    </row>
    <row r="87" spans="1:4" ht="54" thickTop="1" thickBot="1">
      <c r="A87" s="195" t="s">
        <v>1495</v>
      </c>
      <c r="B87" s="138" t="s">
        <v>2022</v>
      </c>
      <c r="C87" s="133" t="s">
        <v>387</v>
      </c>
      <c r="D87" s="179">
        <f>VLOOKUP('350.2'!A88,'350.2'!A88:N193,14,FALSE)</f>
        <v>135689.25464613261</v>
      </c>
    </row>
    <row r="88" spans="1:4" ht="54" thickTop="1" thickBot="1">
      <c r="A88" s="139" t="s">
        <v>1496</v>
      </c>
      <c r="B88" s="140" t="s">
        <v>1497</v>
      </c>
      <c r="C88" s="133" t="s">
        <v>387</v>
      </c>
      <c r="D88" s="179">
        <f>VLOOKUP('350.3'!A88,'350.3'!A88:N194,14,FALSE)</f>
        <v>139869.19576861602</v>
      </c>
    </row>
    <row r="89" spans="1:4" ht="54" thickTop="1" thickBot="1">
      <c r="A89" s="137" t="s">
        <v>1498</v>
      </c>
      <c r="B89" s="138" t="s">
        <v>1499</v>
      </c>
      <c r="C89" s="133" t="s">
        <v>387</v>
      </c>
      <c r="D89" s="179">
        <f>VLOOKUP('350.4'!A88,'350.4'!A88:N195,14,FALSE)</f>
        <v>135689.25464613261</v>
      </c>
    </row>
    <row r="90" spans="1:4" ht="54" thickTop="1" thickBot="1">
      <c r="A90" s="139" t="s">
        <v>1500</v>
      </c>
      <c r="B90" s="140" t="s">
        <v>1501</v>
      </c>
      <c r="C90" s="133" t="s">
        <v>387</v>
      </c>
      <c r="D90" s="179">
        <f>VLOOKUP('350.10'!A88,'350.10'!A88:N196,14,FALSE)</f>
        <v>89790.251205026085</v>
      </c>
    </row>
    <row r="91" spans="1:4" ht="54" thickTop="1" thickBot="1">
      <c r="A91" s="139" t="s">
        <v>1502</v>
      </c>
      <c r="B91" s="140" t="s">
        <v>1503</v>
      </c>
      <c r="C91" s="133" t="s">
        <v>387</v>
      </c>
      <c r="D91" s="179">
        <f>VLOOKUP('350.11'!A88,'350.11'!A88:N197,14,FALSE)</f>
        <v>85610.310082542681</v>
      </c>
    </row>
    <row r="92" spans="1:4" ht="54" thickTop="1" thickBot="1">
      <c r="A92" s="139" t="s">
        <v>1504</v>
      </c>
      <c r="B92" s="140" t="s">
        <v>1505</v>
      </c>
      <c r="C92" s="133" t="s">
        <v>387</v>
      </c>
      <c r="D92" s="179">
        <f>VLOOKUP('350.12'!A88,'350.12'!A88:N198,14,FALSE)</f>
        <v>89790.251205026085</v>
      </c>
    </row>
    <row r="93" spans="1:4" ht="54" thickTop="1" thickBot="1">
      <c r="A93" s="139" t="s">
        <v>1506</v>
      </c>
      <c r="B93" s="140" t="s">
        <v>1507</v>
      </c>
      <c r="C93" s="133" t="s">
        <v>387</v>
      </c>
      <c r="D93" s="179">
        <f>VLOOKUP('350.13'!A88,'350.13'!A88:N199,14,FALSE)</f>
        <v>85610.310082542681</v>
      </c>
    </row>
    <row r="94" spans="1:4" ht="54" thickTop="1" thickBot="1">
      <c r="A94" s="137" t="s">
        <v>1508</v>
      </c>
      <c r="B94" s="138" t="s">
        <v>1509</v>
      </c>
      <c r="C94" s="133" t="s">
        <v>998</v>
      </c>
      <c r="D94" s="179">
        <f>VLOOKUP('350.14'!A88,'350.14'!A88:N200,14,FALSE)</f>
        <v>556.43271737322141</v>
      </c>
    </row>
    <row r="95" spans="1:4" ht="54" thickTop="1" thickBot="1">
      <c r="A95" s="139" t="s">
        <v>1510</v>
      </c>
      <c r="B95" s="140" t="s">
        <v>1511</v>
      </c>
      <c r="C95" s="133" t="s">
        <v>387</v>
      </c>
      <c r="D95" s="179">
        <f>VLOOKUP('351.1'!A88,'351.1'!A88:N201,14,FALSE)</f>
        <v>135689.25464613261</v>
      </c>
    </row>
    <row r="96" spans="1:4" ht="54" thickTop="1" thickBot="1">
      <c r="A96" s="139" t="s">
        <v>1512</v>
      </c>
      <c r="B96" s="140" t="s">
        <v>1513</v>
      </c>
      <c r="C96" s="133" t="s">
        <v>387</v>
      </c>
      <c r="D96" s="179">
        <f>VLOOKUP('351.2'!A88,'351.2'!A88:N202,14,FALSE)</f>
        <v>135689.25464613261</v>
      </c>
    </row>
    <row r="97" spans="1:4" ht="54" thickTop="1" thickBot="1">
      <c r="A97" s="139" t="s">
        <v>1514</v>
      </c>
      <c r="B97" s="140" t="s">
        <v>1515</v>
      </c>
      <c r="C97" s="133" t="s">
        <v>387</v>
      </c>
      <c r="D97" s="179">
        <f>VLOOKUP('351.10'!A88,'351.10'!A88:N203,14,FALSE)</f>
        <v>85610.310082542681</v>
      </c>
    </row>
    <row r="98" spans="1:4" ht="54" thickTop="1" thickBot="1">
      <c r="A98" s="139" t="s">
        <v>1516</v>
      </c>
      <c r="B98" s="140" t="s">
        <v>1517</v>
      </c>
      <c r="C98" s="133" t="s">
        <v>387</v>
      </c>
      <c r="D98" s="179">
        <f>VLOOKUP('351.11'!A88,'351.11'!A88:N204,14,FALSE)</f>
        <v>85610.310082542681</v>
      </c>
    </row>
    <row r="99" spans="1:4" ht="54" thickTop="1" thickBot="1">
      <c r="A99" s="139" t="s">
        <v>1518</v>
      </c>
      <c r="B99" s="140" t="s">
        <v>1519</v>
      </c>
      <c r="C99" s="133" t="s">
        <v>998</v>
      </c>
      <c r="D99" s="179">
        <f>VLOOKUP('351.12'!A88,'351.12'!A88:N205,14,FALSE)</f>
        <v>556.43271737322141</v>
      </c>
    </row>
    <row r="100" spans="1:4" ht="54" thickTop="1" thickBot="1">
      <c r="A100" s="139" t="s">
        <v>1522</v>
      </c>
      <c r="B100" s="140" t="s">
        <v>1520</v>
      </c>
      <c r="C100" s="133" t="s">
        <v>998</v>
      </c>
      <c r="D100" s="179">
        <f>VLOOKUP('410.1'!A88,'410.1'!A88:N206,14,FALSE)</f>
        <v>2273.0691752992643</v>
      </c>
    </row>
    <row r="101" spans="1:4" ht="54" thickTop="1" thickBot="1">
      <c r="A101" s="139" t="s">
        <v>1523</v>
      </c>
      <c r="B101" s="140" t="s">
        <v>1521</v>
      </c>
      <c r="C101" s="133" t="s">
        <v>998</v>
      </c>
      <c r="D101" s="179">
        <f>VLOOKUP('410.2'!A88,'410.2'!A88:N207,14,FALSE)</f>
        <v>2151.7004041854743</v>
      </c>
    </row>
    <row r="102" spans="1:4" ht="54" thickTop="1" thickBot="1">
      <c r="A102" s="139" t="s">
        <v>1525</v>
      </c>
      <c r="B102" s="140" t="s">
        <v>1524</v>
      </c>
      <c r="C102" s="133" t="s">
        <v>377</v>
      </c>
      <c r="D102" s="179">
        <f>VLOOKUP('410.3'!A88,'410.3'!A88:N208,14,FALSE)</f>
        <v>2091.8825019058445</v>
      </c>
    </row>
    <row r="103" spans="1:4" ht="54" thickTop="1" thickBot="1">
      <c r="A103" s="139" t="s">
        <v>1527</v>
      </c>
      <c r="B103" s="140" t="s">
        <v>1526</v>
      </c>
      <c r="C103" s="133" t="s">
        <v>1464</v>
      </c>
      <c r="D103" s="179">
        <f>VLOOKUP('411.1'!A88,'411.1'!A88:N209,14,FALSE)</f>
        <v>2494.1124527886636</v>
      </c>
    </row>
    <row r="104" spans="1:4" ht="54" thickTop="1" thickBot="1">
      <c r="A104" s="137" t="s">
        <v>1036</v>
      </c>
      <c r="B104" s="138" t="s">
        <v>1958</v>
      </c>
      <c r="C104" s="133" t="s">
        <v>1464</v>
      </c>
      <c r="D104" s="179">
        <f>VLOOKUP('411.2'!A88,'411.2'!A88:N210,14,FALSE)</f>
        <v>2372.9295878509092</v>
      </c>
    </row>
    <row r="105" spans="1:4" ht="54" thickTop="1" thickBot="1">
      <c r="A105" s="137" t="s">
        <v>1037</v>
      </c>
      <c r="B105" s="138" t="s">
        <v>2054</v>
      </c>
      <c r="C105" s="133" t="s">
        <v>1464</v>
      </c>
      <c r="D105" s="179">
        <f>VLOOKUP('411.3'!A88,'411.3'!A88:N211,14,FALSE)</f>
        <v>2223.6546280101493</v>
      </c>
    </row>
    <row r="106" spans="1:4" ht="54" thickTop="1" thickBot="1">
      <c r="A106" s="137" t="s">
        <v>1528</v>
      </c>
      <c r="B106" s="138" t="s">
        <v>2055</v>
      </c>
      <c r="C106" s="133" t="s">
        <v>1464</v>
      </c>
      <c r="D106" s="179">
        <f>VLOOKUP('411.4'!A88,'411.4'!A88:N212,14,FALSE)</f>
        <v>1754.2164287635626</v>
      </c>
    </row>
    <row r="107" spans="1:4" ht="54" thickTop="1" thickBot="1">
      <c r="A107" s="137" t="s">
        <v>1535</v>
      </c>
      <c r="B107" s="191" t="s">
        <v>1606</v>
      </c>
      <c r="C107" s="133" t="s">
        <v>998</v>
      </c>
      <c r="D107" s="179">
        <f>VLOOKUP('413.1'!A88,'413.1'!A88:N213,14,FALSE)</f>
        <v>2940.798129361548</v>
      </c>
    </row>
    <row r="108" spans="1:4" ht="54" thickTop="1" thickBot="1">
      <c r="A108" s="137" t="s">
        <v>1537</v>
      </c>
      <c r="B108" s="138" t="s">
        <v>1607</v>
      </c>
      <c r="C108" s="133" t="s">
        <v>998</v>
      </c>
      <c r="D108" s="179">
        <f>VLOOKUP('413.2'!A88,'413.2'!A88:N214,14,FALSE)</f>
        <v>2940.798129361548</v>
      </c>
    </row>
    <row r="109" spans="1:4" ht="54" thickTop="1" thickBot="1">
      <c r="A109" s="137" t="s">
        <v>1539</v>
      </c>
      <c r="B109" s="138" t="s">
        <v>1608</v>
      </c>
      <c r="C109" s="133" t="s">
        <v>998</v>
      </c>
      <c r="D109" s="179">
        <f>VLOOKUP('413.3'!A88,'413.3'!A88:N215,14,FALSE)</f>
        <v>2940.798129361548</v>
      </c>
    </row>
    <row r="110" spans="1:4" ht="54" thickTop="1" thickBot="1">
      <c r="A110" s="137" t="s">
        <v>1038</v>
      </c>
      <c r="B110" s="138" t="s">
        <v>1205</v>
      </c>
      <c r="C110" s="133" t="s">
        <v>998</v>
      </c>
      <c r="D110" s="179">
        <f>VLOOKUP('414.1'!A88,'414.1'!A88:N216,14,FALSE)</f>
        <v>2460.2939788525464</v>
      </c>
    </row>
    <row r="111" spans="1:4" ht="54" thickTop="1" thickBot="1">
      <c r="A111" s="137" t="s">
        <v>1039</v>
      </c>
      <c r="B111" s="138" t="s">
        <v>1959</v>
      </c>
      <c r="C111" s="133" t="s">
        <v>998</v>
      </c>
      <c r="D111" s="179">
        <f>VLOOKUP('414.2'!A88,'414.2'!A88:N217,14,FALSE)</f>
        <v>2964.8728373468662</v>
      </c>
    </row>
    <row r="112" spans="1:4" ht="54" thickTop="1" thickBot="1">
      <c r="A112" s="137" t="s">
        <v>1040</v>
      </c>
      <c r="B112" s="138" t="s">
        <v>1960</v>
      </c>
      <c r="C112" s="133" t="s">
        <v>998</v>
      </c>
      <c r="D112" s="179">
        <f>VLOOKUP('414.3'!A88,'414.3'!A88:N218,14,FALSE)</f>
        <v>2964.8728373468662</v>
      </c>
    </row>
    <row r="113" spans="1:4" ht="54" thickTop="1" thickBot="1">
      <c r="A113" s="137" t="s">
        <v>1041</v>
      </c>
      <c r="B113" s="138" t="s">
        <v>1206</v>
      </c>
      <c r="C113" s="133" t="s">
        <v>998</v>
      </c>
      <c r="D113" s="179">
        <f>VLOOKUP('414.4'!A88,'414.4'!A88:N219,14,FALSE)</f>
        <v>3063.7019319250949</v>
      </c>
    </row>
    <row r="114" spans="1:4" ht="54" thickTop="1" thickBot="1">
      <c r="A114" s="137" t="s">
        <v>1042</v>
      </c>
      <c r="B114" s="138" t="s">
        <v>1207</v>
      </c>
      <c r="C114" s="133" t="s">
        <v>998</v>
      </c>
      <c r="D114" s="179">
        <f>VLOOKUP('414.5'!A88,'414.5'!A88:N220,14,FALSE)</f>
        <v>2651.9319978238786</v>
      </c>
    </row>
    <row r="115" spans="1:4" ht="54" thickTop="1" thickBot="1">
      <c r="A115" s="137" t="s">
        <v>1546</v>
      </c>
      <c r="B115" s="138" t="s">
        <v>2056</v>
      </c>
      <c r="C115" s="133" t="s">
        <v>998</v>
      </c>
      <c r="D115" s="179">
        <f>VLOOKUP('414.6'!A88,'414.6'!A88:N221,14,FALSE)</f>
        <v>3253.6190132706352</v>
      </c>
    </row>
    <row r="116" spans="1:4" ht="54" thickTop="1" thickBot="1">
      <c r="A116" s="137" t="s">
        <v>1043</v>
      </c>
      <c r="B116" s="138" t="s">
        <v>1961</v>
      </c>
      <c r="C116" s="133" t="s">
        <v>1464</v>
      </c>
      <c r="D116" s="179">
        <f>VLOOKUP('415.1'!A88,'415.1'!A88:N222,14,FALSE)</f>
        <v>2227.7919705417385</v>
      </c>
    </row>
    <row r="117" spans="1:4" ht="54" thickTop="1" thickBot="1">
      <c r="A117" s="137" t="s">
        <v>1044</v>
      </c>
      <c r="B117" s="138" t="s">
        <v>2058</v>
      </c>
      <c r="C117" s="133" t="s">
        <v>233</v>
      </c>
      <c r="D117" s="179">
        <f>VLOOKUP('420.1'!A87,'420.1'!A87:N223,14,FALSE)</f>
        <v>1799.3019887285086</v>
      </c>
    </row>
    <row r="118" spans="1:4" ht="54" thickTop="1" thickBot="1">
      <c r="A118" s="137" t="s">
        <v>1045</v>
      </c>
      <c r="B118" s="138" t="s">
        <v>2057</v>
      </c>
      <c r="C118" s="142" t="s">
        <v>233</v>
      </c>
      <c r="D118" s="179">
        <f>VLOOKUP('420.2 '!A88,'420.2 '!A59:N107,14,FALSE)</f>
        <v>1832.2450202545851</v>
      </c>
    </row>
    <row r="119" spans="1:4" ht="54" thickTop="1" thickBot="1">
      <c r="A119" s="137" t="s">
        <v>1551</v>
      </c>
      <c r="B119" s="138" t="s">
        <v>1552</v>
      </c>
      <c r="C119" s="133" t="s">
        <v>233</v>
      </c>
      <c r="D119" s="179">
        <f>VLOOKUP('420.3'!A88,'420.3'!A88:N225,14,FALSE)</f>
        <v>2472.4305136816397</v>
      </c>
    </row>
    <row r="120" spans="1:4" ht="54" thickTop="1" thickBot="1">
      <c r="A120" s="137" t="s">
        <v>1046</v>
      </c>
      <c r="B120" s="138" t="s">
        <v>1208</v>
      </c>
      <c r="C120" s="133" t="s">
        <v>233</v>
      </c>
      <c r="D120" s="179">
        <f>VLOOKUP('421.1'!A88,'421.1'!A88:N226,14,FALSE)</f>
        <v>962.5489879661709</v>
      </c>
    </row>
    <row r="121" spans="1:4" ht="54" thickTop="1" thickBot="1">
      <c r="A121" s="137" t="s">
        <v>1047</v>
      </c>
      <c r="B121" s="138" t="s">
        <v>1209</v>
      </c>
      <c r="C121" s="133" t="s">
        <v>233</v>
      </c>
      <c r="D121" s="179">
        <f>VLOOKUP('421.2'!A88,'421.2'!A88:N227,14,FALSE)</f>
        <v>1007.0220805263737</v>
      </c>
    </row>
    <row r="122" spans="1:4" ht="54" thickTop="1" thickBot="1">
      <c r="A122" s="137" t="s">
        <v>1048</v>
      </c>
      <c r="B122" s="138" t="s">
        <v>1962</v>
      </c>
      <c r="C122" s="133" t="s">
        <v>233</v>
      </c>
      <c r="D122" s="179">
        <f>VLOOKUP('421.3'!A88,'421.3'!A88:N228,14,FALSE)</f>
        <v>1255.330180654174</v>
      </c>
    </row>
    <row r="123" spans="1:4" ht="54" thickTop="1" thickBot="1">
      <c r="A123" s="137" t="s">
        <v>1049</v>
      </c>
      <c r="B123" s="138" t="s">
        <v>1963</v>
      </c>
      <c r="C123" s="133" t="s">
        <v>233</v>
      </c>
      <c r="D123" s="179">
        <f>VLOOKUP('421.4'!A88,'421.4'!A88:N229,14,FALSE)</f>
        <v>1288.6850000743261</v>
      </c>
    </row>
    <row r="124" spans="1:4" ht="54" thickTop="1" thickBot="1">
      <c r="A124" s="137" t="s">
        <v>1556</v>
      </c>
      <c r="B124" s="140" t="s">
        <v>1557</v>
      </c>
      <c r="C124" s="133" t="s">
        <v>233</v>
      </c>
      <c r="D124" s="179">
        <f>VLOOKUP('430.1.1'!A87,'430.1.1'!A87:N230,14,FALSE)</f>
        <v>5194.4732008553801</v>
      </c>
    </row>
    <row r="125" spans="1:4" ht="54" thickTop="1" thickBot="1">
      <c r="A125" s="137" t="s">
        <v>1558</v>
      </c>
      <c r="B125" s="138" t="s">
        <v>1559</v>
      </c>
      <c r="C125" s="133" t="s">
        <v>233</v>
      </c>
      <c r="D125" s="179">
        <f>VLOOKUP('430.1.2'!A88,'430.1.2'!A88:N231,14,FALSE)</f>
        <v>4255.5475522240522</v>
      </c>
    </row>
    <row r="126" spans="1:4" ht="54" thickTop="1" thickBot="1">
      <c r="A126" s="137" t="s">
        <v>1560</v>
      </c>
      <c r="B126" s="138" t="s">
        <v>1609</v>
      </c>
      <c r="C126" s="133" t="s">
        <v>233</v>
      </c>
      <c r="D126" s="179">
        <f>VLOOKUP('430.2.1'!A88,'430.2.1'!A88:N232,14,FALSE)</f>
        <v>5194.4732008553801</v>
      </c>
    </row>
    <row r="127" spans="1:4" ht="54" thickTop="1" thickBot="1">
      <c r="A127" s="137" t="s">
        <v>1562</v>
      </c>
      <c r="B127" s="138" t="s">
        <v>1610</v>
      </c>
      <c r="C127" s="133" t="s">
        <v>233</v>
      </c>
      <c r="D127" s="179">
        <f>VLOOKUP('430.2.2'!A88,'430.2.2'!A88:N233,14,FALSE)</f>
        <v>4255.5475522240522</v>
      </c>
    </row>
    <row r="128" spans="1:4" ht="54" thickTop="1" thickBot="1">
      <c r="A128" s="137" t="s">
        <v>1563</v>
      </c>
      <c r="B128" s="138" t="s">
        <v>1611</v>
      </c>
      <c r="C128" s="133" t="s">
        <v>233</v>
      </c>
      <c r="D128" s="179">
        <f>VLOOKUP('431.1.1'!A88,'431.1.1'!A88:N234,14,FALSE)</f>
        <v>10759.019052521053</v>
      </c>
    </row>
    <row r="129" spans="1:4" ht="54" thickTop="1" thickBot="1">
      <c r="A129" s="137" t="s">
        <v>1565</v>
      </c>
      <c r="B129" s="138" t="s">
        <v>1612</v>
      </c>
      <c r="C129" s="133" t="s">
        <v>233</v>
      </c>
      <c r="D129" s="179">
        <f>VLOOKUP('431.1.2'!A88,'431.1.2'!A88:N235,14,FALSE)</f>
        <v>8529.1107624916021</v>
      </c>
    </row>
    <row r="130" spans="1:4" ht="54" thickTop="1" thickBot="1">
      <c r="A130" s="137" t="s">
        <v>1568</v>
      </c>
      <c r="B130" s="138" t="s">
        <v>1613</v>
      </c>
      <c r="C130" s="133" t="s">
        <v>233</v>
      </c>
      <c r="D130" s="179">
        <f>VLOOKUP('431.2.1'!A88,'431.2.1'!A88:N236,14,FALSE)</f>
        <v>13412.909672261761</v>
      </c>
    </row>
    <row r="131" spans="1:4" ht="54" thickTop="1" thickBot="1">
      <c r="A131" s="137" t="s">
        <v>1569</v>
      </c>
      <c r="B131" s="138" t="s">
        <v>1614</v>
      </c>
      <c r="C131" s="133" t="s">
        <v>233</v>
      </c>
      <c r="D131" s="179">
        <f>VLOOKUP('431.2.2'!A88,'431.2.2'!A88:N237,14,FALSE)</f>
        <v>10557.08378323686</v>
      </c>
    </row>
    <row r="132" spans="1:4" ht="54" thickTop="1" thickBot="1">
      <c r="A132" s="137" t="s">
        <v>1050</v>
      </c>
      <c r="B132" s="138" t="s">
        <v>1210</v>
      </c>
      <c r="C132" s="133" t="s">
        <v>233</v>
      </c>
      <c r="D132" s="179">
        <f>VLOOKUP('432.1'!A88,'432.1'!A88:N238,14,FALSE)</f>
        <v>3668.349627600478</v>
      </c>
    </row>
    <row r="133" spans="1:4" ht="54" thickTop="1" thickBot="1">
      <c r="A133" s="137" t="s">
        <v>1051</v>
      </c>
      <c r="B133" s="138" t="s">
        <v>1964</v>
      </c>
      <c r="C133" s="133" t="s">
        <v>233</v>
      </c>
      <c r="D133" s="179">
        <f>VLOOKUP('432.2'!A88,'432.2'!A88:N239,14,FALSE)</f>
        <v>3544.8132593776932</v>
      </c>
    </row>
    <row r="134" spans="1:4" ht="54" thickTop="1" thickBot="1">
      <c r="A134" s="137" t="s">
        <v>1052</v>
      </c>
      <c r="B134" s="138" t="s">
        <v>1965</v>
      </c>
      <c r="C134" s="133" t="s">
        <v>233</v>
      </c>
      <c r="D134" s="179">
        <f>VLOOKUP('433.1'!A88,'433.1'!A88:N240,14,FALSE)</f>
        <v>3683.0529710695728</v>
      </c>
    </row>
    <row r="135" spans="1:4" ht="54" thickTop="1" thickBot="1">
      <c r="A135" s="137" t="s">
        <v>1053</v>
      </c>
      <c r="B135" s="138" t="s">
        <v>1966</v>
      </c>
      <c r="C135" s="133" t="s">
        <v>233</v>
      </c>
      <c r="D135" s="179">
        <f>VLOOKUP('433.2'!A88,'433.2'!A88:N241,14,FALSE)</f>
        <v>3544.4144404306599</v>
      </c>
    </row>
    <row r="136" spans="1:4" ht="54" thickTop="1" thickBot="1">
      <c r="A136" s="137" t="s">
        <v>1054</v>
      </c>
      <c r="B136" s="138" t="s">
        <v>1967</v>
      </c>
      <c r="C136" s="133" t="s">
        <v>233</v>
      </c>
      <c r="D136" s="179">
        <f>VLOOKUP('433.3'!A88,'433.3'!A88:N242,14,FALSE)</f>
        <v>3971.548702738718</v>
      </c>
    </row>
    <row r="137" spans="1:4" ht="54" thickTop="1" thickBot="1">
      <c r="A137" s="137" t="s">
        <v>1055</v>
      </c>
      <c r="B137" s="138" t="s">
        <v>1211</v>
      </c>
      <c r="C137" s="133" t="s">
        <v>233</v>
      </c>
      <c r="D137" s="179">
        <f>VLOOKUP('433.4'!A88,'433.4'!A88:N243,14,FALSE)</f>
        <v>2574.7148213315468</v>
      </c>
    </row>
    <row r="138" spans="1:4" ht="54" thickTop="1" thickBot="1">
      <c r="A138" s="137" t="s">
        <v>1056</v>
      </c>
      <c r="B138" s="138" t="s">
        <v>1968</v>
      </c>
      <c r="C138" s="133" t="s">
        <v>233</v>
      </c>
      <c r="D138" s="179">
        <f>VLOOKUP('433.5'!A88,'433.5'!A88:N244,14,FALSE)</f>
        <v>4369.606337467706</v>
      </c>
    </row>
    <row r="139" spans="1:4" ht="54" thickTop="1" thickBot="1">
      <c r="A139" s="137" t="s">
        <v>1057</v>
      </c>
      <c r="B139" s="138" t="s">
        <v>1969</v>
      </c>
      <c r="C139" s="133" t="s">
        <v>233</v>
      </c>
      <c r="D139" s="179">
        <f>VLOOKUP('433.6'!A88,'433.6'!A88:N245,14,FALSE)</f>
        <v>4206.6743800177828</v>
      </c>
    </row>
    <row r="140" spans="1:4" ht="54" thickTop="1" thickBot="1">
      <c r="A140" s="137" t="s">
        <v>1058</v>
      </c>
      <c r="B140" s="138" t="s">
        <v>1970</v>
      </c>
      <c r="C140" s="133" t="s">
        <v>233</v>
      </c>
      <c r="D140" s="179">
        <f>VLOOKUP('433.7'!A88,'433.7'!A88:N246,14,FALSE)</f>
        <v>4774.2880234503818</v>
      </c>
    </row>
    <row r="141" spans="1:4" ht="54" thickTop="1" thickBot="1">
      <c r="A141" s="137" t="s">
        <v>1059</v>
      </c>
      <c r="B141" s="138" t="s">
        <v>1212</v>
      </c>
      <c r="C141" s="133" t="s">
        <v>233</v>
      </c>
      <c r="D141" s="179">
        <f>VLOOKUP('433.8'!A88,'433.8'!A88:N247,14,FALSE)</f>
        <v>3076.4268967763364</v>
      </c>
    </row>
    <row r="142" spans="1:4" ht="54" thickTop="1" thickBot="1">
      <c r="A142" s="137" t="s">
        <v>1060</v>
      </c>
      <c r="B142" s="138" t="s">
        <v>1971</v>
      </c>
      <c r="C142" s="133" t="s">
        <v>387</v>
      </c>
      <c r="D142" s="179">
        <f>VLOOKUP('440.1'!A89,'440.1'!A89:N248,14,FALSE)</f>
        <v>203143.61070830526</v>
      </c>
    </row>
    <row r="143" spans="1:4" ht="54" thickTop="1" thickBot="1">
      <c r="A143" s="137" t="s">
        <v>1061</v>
      </c>
      <c r="B143" s="138" t="s">
        <v>1972</v>
      </c>
      <c r="C143" s="133" t="s">
        <v>387</v>
      </c>
      <c r="D143" s="179">
        <f>VLOOKUP('440.2'!A93,'440.2'!A93:N250,14,FALSE)</f>
        <v>203143.61070830526</v>
      </c>
    </row>
    <row r="144" spans="1:4" ht="54" thickTop="1" thickBot="1">
      <c r="A144" s="137" t="s">
        <v>1062</v>
      </c>
      <c r="B144" s="138" t="s">
        <v>1973</v>
      </c>
      <c r="C144" s="133" t="s">
        <v>387</v>
      </c>
      <c r="D144" s="179">
        <f>VLOOKUP('440.3'!A93,'440.3'!A93:N252,14,FALSE)</f>
        <v>203143.61070830526</v>
      </c>
    </row>
    <row r="145" spans="1:4" ht="54" thickTop="1" thickBot="1">
      <c r="A145" s="137" t="s">
        <v>1063</v>
      </c>
      <c r="B145" s="138" t="s">
        <v>1213</v>
      </c>
      <c r="C145" s="133" t="s">
        <v>387</v>
      </c>
      <c r="D145" s="179">
        <f>VLOOKUP('440.4'!A93,'440.4'!A93:N254,14,FALSE)</f>
        <v>222246.401319136</v>
      </c>
    </row>
    <row r="146" spans="1:4" ht="54" thickTop="1" thickBot="1">
      <c r="A146" s="137" t="s">
        <v>1064</v>
      </c>
      <c r="B146" s="138" t="s">
        <v>1974</v>
      </c>
      <c r="C146" s="133" t="s">
        <v>387</v>
      </c>
      <c r="D146" s="179">
        <f>VLOOKUP('441.1'!A93,'441.1'!A93:N256,14,FALSE)</f>
        <v>203143.61070830526</v>
      </c>
    </row>
    <row r="147" spans="1:4" ht="54" thickTop="1" thickBot="1">
      <c r="A147" s="137" t="s">
        <v>1065</v>
      </c>
      <c r="B147" s="138" t="s">
        <v>1975</v>
      </c>
      <c r="C147" s="133" t="s">
        <v>387</v>
      </c>
      <c r="D147" s="179">
        <f>VLOOKUP('441.2'!A92,'441.2'!A92:N258,14,FALSE)</f>
        <v>203143.61070830526</v>
      </c>
    </row>
    <row r="148" spans="1:4" ht="54" thickTop="1" thickBot="1">
      <c r="A148" s="137" t="s">
        <v>1066</v>
      </c>
      <c r="B148" s="138" t="s">
        <v>1976</v>
      </c>
      <c r="C148" s="133" t="s">
        <v>387</v>
      </c>
      <c r="D148" s="179">
        <f>VLOOKUP('441.3'!A93,'441.3'!A93:N260,14,FALSE)</f>
        <v>203143.61070830526</v>
      </c>
    </row>
    <row r="149" spans="1:4" ht="54" thickTop="1" thickBot="1">
      <c r="A149" s="137" t="s">
        <v>1067</v>
      </c>
      <c r="B149" s="138" t="s">
        <v>1977</v>
      </c>
      <c r="C149" s="133" t="s">
        <v>387</v>
      </c>
      <c r="D149" s="179">
        <f>VLOOKUP('441.4'!A92,'441.4'!A92:N262,14,FALSE)</f>
        <v>222246.401319136</v>
      </c>
    </row>
    <row r="150" spans="1:4" ht="54" thickTop="1" thickBot="1">
      <c r="A150" s="137" t="s">
        <v>1068</v>
      </c>
      <c r="B150" s="138" t="s">
        <v>1957</v>
      </c>
      <c r="C150" s="133" t="s">
        <v>387</v>
      </c>
      <c r="D150" s="179">
        <f>VLOOKUP('450.1'!A95,'450.1'!A95:N264,14,FALSE)</f>
        <v>238526.41709669156</v>
      </c>
    </row>
    <row r="151" spans="1:4" ht="54" thickTop="1" thickBot="1">
      <c r="A151" s="137" t="s">
        <v>1069</v>
      </c>
      <c r="B151" s="138" t="s">
        <v>1978</v>
      </c>
      <c r="C151" s="133" t="s">
        <v>387</v>
      </c>
      <c r="D151" s="179">
        <f>VLOOKUP('450.2'!A93,'450.2'!A93:N266,14,FALSE)</f>
        <v>238526.41709669156</v>
      </c>
    </row>
    <row r="152" spans="1:4" ht="54" thickTop="1" thickBot="1">
      <c r="A152" s="137" t="s">
        <v>1070</v>
      </c>
      <c r="B152" s="138" t="s">
        <v>1979</v>
      </c>
      <c r="C152" s="133" t="s">
        <v>387</v>
      </c>
      <c r="D152" s="179">
        <f>VLOOKUP('450.3'!A93,'450.3'!A93:N268,14,FALSE)</f>
        <v>238526.41709669156</v>
      </c>
    </row>
    <row r="153" spans="1:4" ht="54" thickTop="1" thickBot="1">
      <c r="A153" s="137" t="s">
        <v>1071</v>
      </c>
      <c r="B153" s="138" t="s">
        <v>1980</v>
      </c>
      <c r="C153" s="133" t="s">
        <v>387</v>
      </c>
      <c r="D153" s="179">
        <f>VLOOKUP('450.4'!A92,'450.4'!A92:N270,14,FALSE)</f>
        <v>238526.41709669156</v>
      </c>
    </row>
    <row r="154" spans="1:4" ht="63.75" customHeight="1" thickTop="1" thickBot="1">
      <c r="A154" s="137" t="s">
        <v>1072</v>
      </c>
      <c r="B154" s="138" t="s">
        <v>1981</v>
      </c>
      <c r="C154" s="133" t="s">
        <v>387</v>
      </c>
      <c r="D154" s="179">
        <f>VLOOKUP('450.5'!A92,'450.5'!A92:N272,14,FALSE)</f>
        <v>238526.41709669156</v>
      </c>
    </row>
    <row r="155" spans="1:4" ht="54" thickTop="1" thickBot="1">
      <c r="A155" s="137" t="s">
        <v>1073</v>
      </c>
      <c r="B155" s="138" t="s">
        <v>1982</v>
      </c>
      <c r="C155" s="133" t="s">
        <v>387</v>
      </c>
      <c r="D155" s="179">
        <f>VLOOKUP('450.6'!A93,'450.6'!A93:N274,14,FALSE)</f>
        <v>238526.41709669156</v>
      </c>
    </row>
    <row r="156" spans="1:4" ht="54" thickTop="1" thickBot="1">
      <c r="A156" s="137" t="s">
        <v>1074</v>
      </c>
      <c r="B156" s="138" t="s">
        <v>1983</v>
      </c>
      <c r="C156" s="133" t="s">
        <v>387</v>
      </c>
      <c r="D156" s="179">
        <f>VLOOKUP('450.7'!A93,'450.7'!A93:N275,14,FALSE)</f>
        <v>238526.41709669156</v>
      </c>
    </row>
    <row r="157" spans="1:4" ht="54" thickTop="1" thickBot="1">
      <c r="A157" s="137" t="s">
        <v>1075</v>
      </c>
      <c r="B157" s="138" t="s">
        <v>1984</v>
      </c>
      <c r="C157" s="133" t="s">
        <v>387</v>
      </c>
      <c r="D157" s="179">
        <f>VLOOKUP('450.8'!A93,'450.8'!A93:N276,14,FALSE)</f>
        <v>238526.41709669156</v>
      </c>
    </row>
    <row r="158" spans="1:4" ht="54" thickTop="1" thickBot="1">
      <c r="A158" s="137" t="s">
        <v>1584</v>
      </c>
      <c r="B158" s="138" t="s">
        <v>1615</v>
      </c>
      <c r="C158" s="133" t="s">
        <v>387</v>
      </c>
      <c r="D158" s="179">
        <f>VLOOKUP('450.10'!A92,'450.10'!A92:N277,14,FALSE)</f>
        <v>276435.73432556516</v>
      </c>
    </row>
    <row r="159" spans="1:4" ht="54" thickTop="1" thickBot="1">
      <c r="A159" s="137" t="s">
        <v>1586</v>
      </c>
      <c r="B159" s="138" t="s">
        <v>1616</v>
      </c>
      <c r="C159" s="133" t="s">
        <v>387</v>
      </c>
      <c r="D159" s="179">
        <f>VLOOKUP('450.11'!A92,'450.11'!A92:N278,14,FALSE)</f>
        <v>276435.73432556516</v>
      </c>
    </row>
    <row r="160" spans="1:4" ht="54" thickTop="1" thickBot="1">
      <c r="A160" s="137" t="s">
        <v>1588</v>
      </c>
      <c r="B160" s="138" t="s">
        <v>1617</v>
      </c>
      <c r="C160" s="133" t="s">
        <v>387</v>
      </c>
      <c r="D160" s="179">
        <f>VLOOKUP('450.12'!A92,'450.11'!A92:N279,14,FALSE)</f>
        <v>276435.73432556516</v>
      </c>
    </row>
    <row r="161" spans="1:4" ht="54" thickTop="1" thickBot="1">
      <c r="A161" s="137" t="s">
        <v>1076</v>
      </c>
      <c r="B161" s="138" t="s">
        <v>1985</v>
      </c>
      <c r="C161" s="133" t="s">
        <v>387</v>
      </c>
      <c r="D161" s="179">
        <f>VLOOKUP('451.1'!A92,'451.1'!A92:N280,14,FALSE)</f>
        <v>238526.41709669156</v>
      </c>
    </row>
    <row r="162" spans="1:4" ht="54" thickTop="1" thickBot="1">
      <c r="A162" s="137" t="s">
        <v>1077</v>
      </c>
      <c r="B162" s="138" t="s">
        <v>1986</v>
      </c>
      <c r="C162" s="133" t="s">
        <v>387</v>
      </c>
      <c r="D162" s="179">
        <f>VLOOKUP('451.2'!A93,'451.2'!A93:N281,14,FALSE)</f>
        <v>238526.41709669156</v>
      </c>
    </row>
    <row r="163" spans="1:4" ht="54" thickTop="1" thickBot="1">
      <c r="A163" s="137" t="s">
        <v>1078</v>
      </c>
      <c r="B163" s="138" t="s">
        <v>1987</v>
      </c>
      <c r="C163" s="133" t="s">
        <v>387</v>
      </c>
      <c r="D163" s="179">
        <f>VLOOKUP('451.3'!A92,'451.3'!A92:N282,14,FALSE)</f>
        <v>238526.41709669156</v>
      </c>
    </row>
    <row r="164" spans="1:4" ht="54" thickTop="1" thickBot="1">
      <c r="A164" s="137" t="s">
        <v>1079</v>
      </c>
      <c r="B164" s="138" t="s">
        <v>1988</v>
      </c>
      <c r="C164" s="133" t="s">
        <v>387</v>
      </c>
      <c r="D164" s="179">
        <f>VLOOKUP('451.4'!A92,'451.4'!A92:N283,14,FALSE)</f>
        <v>276435.73432556516</v>
      </c>
    </row>
    <row r="165" spans="1:4" ht="54" thickTop="1" thickBot="1">
      <c r="A165" s="137" t="s">
        <v>1080</v>
      </c>
      <c r="B165" s="138" t="s">
        <v>1989</v>
      </c>
      <c r="C165" s="133" t="s">
        <v>387</v>
      </c>
      <c r="D165" s="179">
        <f>VLOOKUP('452.1'!A93,'452.1'!A93:N284,14,FALSE)</f>
        <v>238526.41709669156</v>
      </c>
    </row>
    <row r="166" spans="1:4" ht="54" thickTop="1" thickBot="1">
      <c r="A166" s="137" t="s">
        <v>1081</v>
      </c>
      <c r="B166" s="138" t="s">
        <v>1990</v>
      </c>
      <c r="C166" s="133" t="s">
        <v>387</v>
      </c>
      <c r="D166" s="179">
        <f>VLOOKUP('452.2'!A93,'452.2'!A93:N285,14,FALSE)</f>
        <v>238526.41709669156</v>
      </c>
    </row>
    <row r="167" spans="1:4" ht="54" thickTop="1" thickBot="1">
      <c r="A167" s="137" t="s">
        <v>1082</v>
      </c>
      <c r="B167" s="138" t="s">
        <v>1991</v>
      </c>
      <c r="C167" s="133" t="s">
        <v>387</v>
      </c>
      <c r="D167" s="179">
        <f>VLOOKUP('452.3'!A92,'452.3'!A92:N286,14,FALSE)</f>
        <v>238526.41709669156</v>
      </c>
    </row>
    <row r="168" spans="1:4" ht="54" thickTop="1" thickBot="1">
      <c r="A168" s="137" t="s">
        <v>1083</v>
      </c>
      <c r="B168" s="138" t="s">
        <v>1992</v>
      </c>
      <c r="C168" s="133" t="s">
        <v>387</v>
      </c>
      <c r="D168" s="179">
        <f>VLOOKUP('452.4'!A93,'452.4'!A93:N287,14,FALSE)</f>
        <v>238526.41709669156</v>
      </c>
    </row>
    <row r="169" spans="1:4" ht="54" thickTop="1" thickBot="1">
      <c r="A169" s="137" t="s">
        <v>1084</v>
      </c>
      <c r="B169" s="138" t="s">
        <v>1214</v>
      </c>
      <c r="C169" s="133" t="s">
        <v>387</v>
      </c>
      <c r="D169" s="179">
        <f>VLOOKUP('453.1'!A92,'453.1'!A92:N288,14,FALSE)</f>
        <v>240219.95177972235</v>
      </c>
    </row>
    <row r="170" spans="1:4" ht="54" thickTop="1" thickBot="1">
      <c r="A170" s="137" t="s">
        <v>1085</v>
      </c>
      <c r="B170" s="138" t="s">
        <v>1993</v>
      </c>
      <c r="C170" s="133" t="s">
        <v>233</v>
      </c>
      <c r="D170" s="179">
        <f>VLOOKUP('460.1'!A87,'460.1'!A87:N289,14,FALSE)</f>
        <v>3960.3262351761409</v>
      </c>
    </row>
    <row r="171" spans="1:4" ht="54" thickTop="1" thickBot="1">
      <c r="A171" s="196" t="s">
        <v>2017</v>
      </c>
      <c r="B171" s="138" t="s">
        <v>2073</v>
      </c>
      <c r="C171" s="133" t="s">
        <v>233</v>
      </c>
      <c r="D171" s="179">
        <f>VLOOKUP('460.2'!A87,'460.2'!A87:N290,14,FALSE)</f>
        <v>1980.1631175880705</v>
      </c>
    </row>
    <row r="172" spans="1:4" ht="51.75" customHeight="1" thickTop="1" thickBot="1">
      <c r="A172" s="137" t="s">
        <v>1086</v>
      </c>
      <c r="B172" s="138" t="s">
        <v>1215</v>
      </c>
      <c r="C172" s="133" t="s">
        <v>387</v>
      </c>
      <c r="D172" s="179">
        <f>VLOOKUP('461.1'!A87,'461.1'!A87:N291,14,FALSE)</f>
        <v>74792.516212761853</v>
      </c>
    </row>
    <row r="173" spans="1:4" ht="54" thickTop="1" thickBot="1">
      <c r="A173" s="137" t="s">
        <v>1087</v>
      </c>
      <c r="B173" s="138" t="s">
        <v>1216</v>
      </c>
      <c r="C173" s="133" t="s">
        <v>387</v>
      </c>
      <c r="D173" s="179">
        <f>VLOOKUP('461.2'!A89,'461.2'!A89:N294,14,FALSE)</f>
        <v>87289.739922269451</v>
      </c>
    </row>
    <row r="174" spans="1:4" ht="54" thickTop="1" thickBot="1">
      <c r="A174" s="137" t="s">
        <v>1598</v>
      </c>
      <c r="B174" s="138" t="s">
        <v>2078</v>
      </c>
      <c r="C174" s="133" t="s">
        <v>387</v>
      </c>
      <c r="D174" s="179">
        <f>VLOOKUP('462.1.1'!A88,'462.1.1'!A88:N293,14,FALSE)</f>
        <v>125591.21941799342</v>
      </c>
    </row>
    <row r="175" spans="1:4" ht="54" thickTop="1" thickBot="1">
      <c r="A175" s="137" t="s">
        <v>1599</v>
      </c>
      <c r="B175" s="138" t="s">
        <v>2079</v>
      </c>
      <c r="C175" s="133" t="s">
        <v>387</v>
      </c>
      <c r="D175" s="179">
        <f>VLOOKUP('462.1.2'!A88,'462.1.2'!A88:N294,14,FALSE)</f>
        <v>142916.18701953485</v>
      </c>
    </row>
    <row r="176" spans="1:4" ht="54" thickTop="1" thickBot="1">
      <c r="A176" s="137" t="s">
        <v>1600</v>
      </c>
      <c r="B176" s="138" t="s">
        <v>2082</v>
      </c>
      <c r="C176" s="133" t="s">
        <v>387</v>
      </c>
      <c r="D176" s="179">
        <f>VLOOKUP('462.2.1'!A88,'462.2.1'!A88:N295,14,FALSE)</f>
        <v>136386.79715819098</v>
      </c>
    </row>
    <row r="177" spans="1:4" ht="54" thickTop="1" thickBot="1">
      <c r="A177" s="137" t="s">
        <v>1601</v>
      </c>
      <c r="B177" s="138" t="s">
        <v>2083</v>
      </c>
      <c r="C177" s="133" t="s">
        <v>387</v>
      </c>
      <c r="D177" s="179">
        <f>VLOOKUP('462.2.2'!A88,'462.2.2'!A88:N296,14,FALSE)</f>
        <v>153711.76475973235</v>
      </c>
    </row>
    <row r="178" spans="1:4" ht="54" thickTop="1" thickBot="1">
      <c r="A178" s="137" t="s">
        <v>1088</v>
      </c>
      <c r="B178" s="138" t="s">
        <v>1618</v>
      </c>
      <c r="C178" s="133" t="s">
        <v>233</v>
      </c>
      <c r="D178" s="179">
        <f>VLOOKUP('464.1'!A88,'464.1'!A88:N297,14,FALSE)</f>
        <v>7706.9169033848721</v>
      </c>
    </row>
    <row r="179" spans="1:4" ht="54" thickTop="1" thickBot="1">
      <c r="A179" s="137" t="s">
        <v>1089</v>
      </c>
      <c r="B179" s="138" t="s">
        <v>1619</v>
      </c>
      <c r="C179" s="133" t="s">
        <v>387</v>
      </c>
      <c r="D179" s="179">
        <f>VLOOKUP('465.1'!A92,'465.1'!A92:N298,14,FALSE)</f>
        <v>73949.895657814181</v>
      </c>
    </row>
    <row r="180" spans="1:4" ht="54" thickTop="1" thickBot="1">
      <c r="A180" s="137" t="s">
        <v>1602</v>
      </c>
      <c r="B180" s="138" t="s">
        <v>1620</v>
      </c>
      <c r="C180" s="133" t="s">
        <v>387</v>
      </c>
      <c r="D180" s="179">
        <f>VLOOKUP('465.2'!A92,'465.2'!A92:N299,14,FALSE)</f>
        <v>21596.83352376541</v>
      </c>
    </row>
    <row r="181" spans="1:4" ht="54" thickTop="1" thickBot="1">
      <c r="A181" s="137" t="s">
        <v>1090</v>
      </c>
      <c r="B181" s="138" t="s">
        <v>1621</v>
      </c>
      <c r="C181" s="133" t="s">
        <v>144</v>
      </c>
      <c r="D181" s="179">
        <f>VLOOKUP('466.1'!A92,'466.1'!A92:N300,14,FALSE)</f>
        <v>1970.8103266795356</v>
      </c>
    </row>
    <row r="182" spans="1:4" ht="54" thickTop="1" thickBot="1">
      <c r="A182" s="137" t="s">
        <v>1091</v>
      </c>
      <c r="B182" s="138" t="s">
        <v>1622</v>
      </c>
      <c r="C182" s="133" t="s">
        <v>144</v>
      </c>
      <c r="D182" s="179">
        <f>VLOOKUP('466.2'!A96,'466.2'!A96:N301,14,FALSE)</f>
        <v>2545.5374620225184</v>
      </c>
    </row>
    <row r="183" spans="1:4" ht="54" thickTop="1" thickBot="1">
      <c r="A183" s="139" t="s">
        <v>1092</v>
      </c>
      <c r="B183" s="140" t="s">
        <v>1735</v>
      </c>
      <c r="C183" s="133" t="s">
        <v>387</v>
      </c>
      <c r="D183" s="179">
        <f>VLOOKUP('500.1'!A95,'500.1'!A95:N302,14,FALSE)</f>
        <v>751560.00490712095</v>
      </c>
    </row>
    <row r="184" spans="1:4" ht="54" thickTop="1" thickBot="1">
      <c r="A184" s="137" t="s">
        <v>1624</v>
      </c>
      <c r="B184" s="138" t="s">
        <v>1736</v>
      </c>
      <c r="C184" s="133" t="s">
        <v>387</v>
      </c>
      <c r="D184" s="179">
        <f>VLOOKUP('500.2'!A95,'500.2'!A95:N303,14,FALSE)</f>
        <v>777472.29588839435</v>
      </c>
    </row>
    <row r="185" spans="1:4" ht="57.75" thickTop="1" thickBot="1">
      <c r="A185" s="137" t="s">
        <v>1093</v>
      </c>
      <c r="B185" s="138" t="s">
        <v>1875</v>
      </c>
      <c r="C185" s="133" t="s">
        <v>377</v>
      </c>
      <c r="D185" s="179">
        <f>VLOOKUP('501.1'!A88,'501.1'!A88:N304,14,FALSE)</f>
        <v>597.45970620474202</v>
      </c>
    </row>
    <row r="186" spans="1:4" ht="57.75" thickTop="1" thickBot="1">
      <c r="A186" s="137" t="s">
        <v>1626</v>
      </c>
      <c r="B186" s="138" t="s">
        <v>1876</v>
      </c>
      <c r="C186" s="133" t="s">
        <v>377</v>
      </c>
      <c r="D186" s="179">
        <f>VLOOKUP('501.10'!A88,'501.10'!A88:N305,14,FALSE)</f>
        <v>686.23320028705052</v>
      </c>
    </row>
    <row r="187" spans="1:4" ht="57.75" thickTop="1" thickBot="1">
      <c r="A187" s="137" t="s">
        <v>1627</v>
      </c>
      <c r="B187" s="138" t="s">
        <v>1877</v>
      </c>
      <c r="C187" s="133" t="s">
        <v>377</v>
      </c>
      <c r="D187" s="179">
        <f>VLOOKUP('501.20'!A88,'501.20'!A88:N306,14,FALSE)</f>
        <v>556.43271737322141</v>
      </c>
    </row>
    <row r="188" spans="1:4" ht="54" thickTop="1" thickBot="1">
      <c r="A188" s="137" t="s">
        <v>1628</v>
      </c>
      <c r="B188" s="138" t="s">
        <v>1737</v>
      </c>
      <c r="C188" s="133" t="s">
        <v>387</v>
      </c>
      <c r="D188" s="179">
        <f>VLOOKUP('505.1'!A84,'505.1'!A84:N307,14,FALSE)</f>
        <v>702832.02979973634</v>
      </c>
    </row>
    <row r="189" spans="1:4" ht="54" thickTop="1" thickBot="1">
      <c r="A189" s="137" t="s">
        <v>1094</v>
      </c>
      <c r="B189" s="138" t="s">
        <v>1738</v>
      </c>
      <c r="C189" s="133" t="s">
        <v>233</v>
      </c>
      <c r="D189" s="179">
        <f>VLOOKUP('510.1'!A84,'510.1'!A84:N308,14,FALSE)</f>
        <v>116772.40900273631</v>
      </c>
    </row>
    <row r="190" spans="1:4" ht="54" thickTop="1" thickBot="1">
      <c r="A190" s="137" t="s">
        <v>1632</v>
      </c>
      <c r="B190" s="138" t="s">
        <v>1217</v>
      </c>
      <c r="C190" s="133" t="s">
        <v>387</v>
      </c>
      <c r="D190" s="179">
        <f>VLOOKUP('600.1.1'!A85,'600.1.1'!A85:N311,14,FALSE)</f>
        <v>16277.744985134705</v>
      </c>
    </row>
    <row r="191" spans="1:4" ht="54" thickTop="1" thickBot="1">
      <c r="A191" s="137" t="s">
        <v>1633</v>
      </c>
      <c r="B191" s="138" t="s">
        <v>1739</v>
      </c>
      <c r="C191" s="133" t="s">
        <v>387</v>
      </c>
      <c r="D191" s="179">
        <f>VLOOKUP('600.2.1'!A88,'600.2.1'!A88:N310,14,FALSE)</f>
        <v>73104.033346329059</v>
      </c>
    </row>
    <row r="192" spans="1:4" ht="54" thickTop="1" thickBot="1">
      <c r="A192" s="137" t="s">
        <v>1634</v>
      </c>
      <c r="B192" s="138" t="s">
        <v>1740</v>
      </c>
      <c r="C192" s="133" t="s">
        <v>387</v>
      </c>
      <c r="D192" s="179">
        <f>VLOOKUP('600.2.2'!A90,'600.2.2'!A90:N312,14,FALSE)</f>
        <v>111754.55700007221</v>
      </c>
    </row>
    <row r="193" spans="1:4" ht="54" thickTop="1" thickBot="1">
      <c r="A193" s="137" t="s">
        <v>1635</v>
      </c>
      <c r="B193" s="138" t="s">
        <v>1741</v>
      </c>
      <c r="C193" s="133" t="s">
        <v>387</v>
      </c>
      <c r="D193" s="179">
        <f>VLOOKUP('600.2.3'!A89,'600.2.3'!A89:N312,14,FALSE)</f>
        <v>16755.929304935158</v>
      </c>
    </row>
    <row r="194" spans="1:4" ht="54" thickTop="1" thickBot="1">
      <c r="A194" s="137" t="s">
        <v>1636</v>
      </c>
      <c r="B194" s="138" t="s">
        <v>1742</v>
      </c>
      <c r="C194" s="133" t="s">
        <v>387</v>
      </c>
      <c r="D194" s="179">
        <f>VLOOKUP('600.2.4'!A88,'600.2.4'!A88:N312,14,FALSE)</f>
        <v>21769.892787203411</v>
      </c>
    </row>
    <row r="195" spans="1:4" ht="54" thickTop="1" thickBot="1">
      <c r="A195" s="137" t="s">
        <v>1095</v>
      </c>
      <c r="B195" s="138" t="s">
        <v>2094</v>
      </c>
      <c r="C195" s="133" t="s">
        <v>387</v>
      </c>
      <c r="D195" s="179">
        <f>VLOOKUP('610.1'!A89,'610.1'!A89:N314,14,FALSE)</f>
        <v>44297.969938286675</v>
      </c>
    </row>
    <row r="196" spans="1:4" ht="54" thickTop="1" thickBot="1">
      <c r="A196" s="137" t="s">
        <v>1096</v>
      </c>
      <c r="B196" s="138" t="s">
        <v>1743</v>
      </c>
      <c r="C196" s="133" t="s">
        <v>387</v>
      </c>
      <c r="D196" s="179">
        <f>VLOOKUP('610.2'!A89,'610.2'!A89:N315,14,FALSE)</f>
        <v>30835.821836474785</v>
      </c>
    </row>
    <row r="197" spans="1:4" ht="54" thickTop="1" thickBot="1">
      <c r="A197" s="137" t="s">
        <v>1638</v>
      </c>
      <c r="B197" s="138" t="s">
        <v>1744</v>
      </c>
      <c r="C197" s="133" t="s">
        <v>387</v>
      </c>
      <c r="D197" s="179">
        <f>VLOOKUP('610.3'!A89,'610.3'!A89:N316,14,FALSE)</f>
        <v>94367.285352764069</v>
      </c>
    </row>
    <row r="198" spans="1:4" ht="54" thickTop="1" thickBot="1">
      <c r="A198" s="137" t="s">
        <v>1640</v>
      </c>
      <c r="B198" s="138" t="s">
        <v>1745</v>
      </c>
      <c r="C198" s="133" t="s">
        <v>387</v>
      </c>
      <c r="D198" s="179">
        <f>VLOOKUP('610.4'!A89,'610.4'!A89:N317,14,FALSE)</f>
        <v>119345.18553992105</v>
      </c>
    </row>
    <row r="199" spans="1:4" ht="54" thickTop="1" thickBot="1">
      <c r="A199" s="137" t="s">
        <v>1642</v>
      </c>
      <c r="B199" s="138" t="s">
        <v>1218</v>
      </c>
      <c r="C199" s="133" t="s">
        <v>387</v>
      </c>
      <c r="D199" s="179">
        <f>VLOOKUP('610.5'!A89,'610.5'!A89:N318,14,FALSE)</f>
        <v>105218.08539371713</v>
      </c>
    </row>
    <row r="200" spans="1:4" ht="54" thickTop="1" thickBot="1">
      <c r="A200" s="137" t="s">
        <v>1644</v>
      </c>
      <c r="B200" s="138" t="s">
        <v>1746</v>
      </c>
      <c r="C200" s="133" t="s">
        <v>387</v>
      </c>
      <c r="D200" s="179">
        <f>VLOOKUP('610.6'!A89,'610.6'!A89:N319,14,FALSE)</f>
        <v>74711.800079829147</v>
      </c>
    </row>
    <row r="201" spans="1:4" ht="54" thickTop="1" thickBot="1">
      <c r="A201" s="137" t="s">
        <v>1646</v>
      </c>
      <c r="B201" s="138" t="s">
        <v>1747</v>
      </c>
      <c r="C201" s="133" t="s">
        <v>387</v>
      </c>
      <c r="D201" s="179">
        <f>VLOOKUP('610.7'!A89,'610.7'!A89:N320,14,FALSE)</f>
        <v>103059.44046849692</v>
      </c>
    </row>
    <row r="202" spans="1:4" ht="54" thickTop="1" thickBot="1">
      <c r="A202" s="137" t="s">
        <v>1097</v>
      </c>
      <c r="B202" s="138" t="s">
        <v>1748</v>
      </c>
      <c r="C202" s="133" t="s">
        <v>144</v>
      </c>
      <c r="D202" s="179">
        <f>VLOOKUP('620.1'!A88,'620.1'!A88:N321,14,FALSE)</f>
        <v>329398.28149693739</v>
      </c>
    </row>
    <row r="203" spans="1:4" ht="54" thickTop="1" thickBot="1">
      <c r="A203" s="137" t="s">
        <v>1098</v>
      </c>
      <c r="B203" s="138" t="s">
        <v>1878</v>
      </c>
      <c r="C203" s="133" t="s">
        <v>144</v>
      </c>
      <c r="D203" s="179">
        <f>VLOOKUP('620.2'!A88,'620.2'!A88:N322,14,FALSE)</f>
        <v>329398.28149693739</v>
      </c>
    </row>
    <row r="204" spans="1:4" ht="54" thickTop="1" thickBot="1">
      <c r="A204" s="137" t="s">
        <v>1099</v>
      </c>
      <c r="B204" s="138" t="s">
        <v>1749</v>
      </c>
      <c r="C204" s="133" t="s">
        <v>1845</v>
      </c>
      <c r="D204" s="179">
        <f>VLOOKUP('620.3'!A91,'620.3'!A91:N321,14,FALSE)</f>
        <v>57060800.602056116</v>
      </c>
    </row>
    <row r="205" spans="1:4" ht="54" thickTop="1" thickBot="1">
      <c r="A205" s="137" t="s">
        <v>1650</v>
      </c>
      <c r="B205" s="138" t="s">
        <v>1750</v>
      </c>
      <c r="C205" s="133" t="s">
        <v>144</v>
      </c>
      <c r="D205" s="179">
        <f>VLOOKUP('621.1.1'!A95,'621.1.1'!A95:N325,14,FALSE)</f>
        <v>2163045.5812448859</v>
      </c>
    </row>
    <row r="206" spans="1:4" ht="54" thickTop="1" thickBot="1">
      <c r="A206" s="137" t="s">
        <v>1652</v>
      </c>
      <c r="B206" s="138" t="s">
        <v>1751</v>
      </c>
      <c r="C206" s="133" t="s">
        <v>144</v>
      </c>
      <c r="D206" s="179">
        <f>VLOOKUP('621.1.2'!A99,'621.1.2'!A99:N326,14,FALSE)</f>
        <v>2962023.9182747733</v>
      </c>
    </row>
    <row r="207" spans="1:4" ht="54" thickTop="1" thickBot="1">
      <c r="A207" s="137" t="s">
        <v>1100</v>
      </c>
      <c r="B207" s="138" t="s">
        <v>1752</v>
      </c>
      <c r="C207" s="133" t="s">
        <v>387</v>
      </c>
      <c r="D207" s="179">
        <f>VLOOKUP('621.2'!A89,'621.2'!A89:N326,14,FALSE)</f>
        <v>1859238.0116669023</v>
      </c>
    </row>
    <row r="208" spans="1:4" ht="54" thickTop="1" thickBot="1">
      <c r="A208" s="137" t="s">
        <v>1101</v>
      </c>
      <c r="B208" s="138" t="s">
        <v>1753</v>
      </c>
      <c r="C208" s="133" t="s">
        <v>144</v>
      </c>
      <c r="D208" s="179">
        <f>VLOOKUP('621.3'!A93,'621.3'!A93:N327,14,FALSE)</f>
        <v>53815822.699808381</v>
      </c>
    </row>
    <row r="209" spans="1:4" ht="54" thickTop="1" thickBot="1">
      <c r="A209" s="137" t="s">
        <v>1102</v>
      </c>
      <c r="B209" s="138" t="s">
        <v>1754</v>
      </c>
      <c r="C209" s="133" t="s">
        <v>387</v>
      </c>
      <c r="D209" s="179">
        <f>VLOOKUP('621.4'!A93,'621.4'!A93:N328,14,FALSE)</f>
        <v>47905242.037778802</v>
      </c>
    </row>
    <row r="210" spans="1:4" ht="54" thickTop="1" thickBot="1">
      <c r="A210" s="137" t="s">
        <v>1103</v>
      </c>
      <c r="B210" s="138" t="s">
        <v>1755</v>
      </c>
      <c r="C210" s="133" t="s">
        <v>144</v>
      </c>
      <c r="D210" s="179">
        <f>VLOOKUP('621.5'!A89,'621.5'!A89:N329,14,FALSE)</f>
        <v>2796650.6269960785</v>
      </c>
    </row>
    <row r="211" spans="1:4" ht="54" thickTop="1" thickBot="1">
      <c r="A211" s="137" t="s">
        <v>1656</v>
      </c>
      <c r="B211" s="138" t="s">
        <v>1756</v>
      </c>
      <c r="C211" s="133" t="s">
        <v>144</v>
      </c>
      <c r="D211" s="179">
        <f>VLOOKUP('621.5.1'!A89,'621.5.1'!A89:N330,14,FALSE)</f>
        <v>533617.02732997318</v>
      </c>
    </row>
    <row r="212" spans="1:4" ht="54" thickTop="1" thickBot="1">
      <c r="A212" s="137" t="s">
        <v>1104</v>
      </c>
      <c r="B212" s="138" t="s">
        <v>1757</v>
      </c>
      <c r="C212" s="133" t="s">
        <v>1845</v>
      </c>
      <c r="D212" s="179">
        <f>VLOOKUP('621.6'!A98,'621.6'!A98:N331,14,FALSE)</f>
        <v>56522606.512289792</v>
      </c>
    </row>
    <row r="213" spans="1:4" ht="54" thickTop="1" thickBot="1">
      <c r="A213" s="137" t="s">
        <v>1731</v>
      </c>
      <c r="B213" s="138" t="s">
        <v>1758</v>
      </c>
      <c r="C213" s="133" t="s">
        <v>1845</v>
      </c>
      <c r="D213" s="179">
        <f>VLOOKUP('621.7'!A89,'621.7'!A89:N332,14,FALSE)</f>
        <v>616018.50006380421</v>
      </c>
    </row>
    <row r="214" spans="1:4" ht="54" thickTop="1" thickBot="1">
      <c r="A214" s="137" t="s">
        <v>1105</v>
      </c>
      <c r="B214" s="138" t="s">
        <v>1994</v>
      </c>
      <c r="C214" s="133" t="s">
        <v>233</v>
      </c>
      <c r="D214" s="179">
        <f>VLOOKUP('622.1'!A89,'622.1'!A89:N333,14,FALSE)</f>
        <v>58055.487899344414</v>
      </c>
    </row>
    <row r="215" spans="1:4" ht="54" thickTop="1" thickBot="1">
      <c r="A215" s="137" t="s">
        <v>1106</v>
      </c>
      <c r="B215" s="138" t="s">
        <v>1759</v>
      </c>
      <c r="C215" s="133" t="s">
        <v>233</v>
      </c>
      <c r="D215" s="179">
        <f>VLOOKUP('622.2'!A89,'622.2'!A89:N335,14,FALSE)</f>
        <v>295462.52118606638</v>
      </c>
    </row>
    <row r="216" spans="1:4" ht="54" thickTop="1" thickBot="1">
      <c r="A216" s="137" t="s">
        <v>1107</v>
      </c>
      <c r="B216" s="138" t="s">
        <v>1760</v>
      </c>
      <c r="C216" s="133" t="s">
        <v>233</v>
      </c>
      <c r="D216" s="179">
        <f>VLOOKUP('622.3'!A89,'622.3'!A89:N336,14,FALSE)</f>
        <v>782887.8504521806</v>
      </c>
    </row>
    <row r="217" spans="1:4" ht="54" thickTop="1" thickBot="1">
      <c r="A217" s="137" t="s">
        <v>1108</v>
      </c>
      <c r="B217" s="138" t="s">
        <v>1761</v>
      </c>
      <c r="C217" s="133" t="s">
        <v>233</v>
      </c>
      <c r="D217" s="179">
        <f>VLOOKUP('622.4'!A89,'622.4'!A89:N337,14,FALSE)</f>
        <v>784127.01570132305</v>
      </c>
    </row>
    <row r="218" spans="1:4" ht="54" thickTop="1" thickBot="1">
      <c r="A218" s="137" t="s">
        <v>1109</v>
      </c>
      <c r="B218" s="138" t="s">
        <v>1762</v>
      </c>
      <c r="C218" s="133" t="s">
        <v>144</v>
      </c>
      <c r="D218" s="179">
        <f>VLOOKUP('622.5'!A89,'622.5'!A89:N338,14,FALSE)</f>
        <v>140479.09680557059</v>
      </c>
    </row>
    <row r="219" spans="1:4" ht="54" thickTop="1" thickBot="1">
      <c r="A219" s="137" t="s">
        <v>1110</v>
      </c>
      <c r="B219" s="138" t="s">
        <v>1763</v>
      </c>
      <c r="C219" s="133" t="s">
        <v>144</v>
      </c>
      <c r="D219" s="179">
        <f>VLOOKUP('623.1'!A103,'623.1'!A103:N339,14,FALSE)</f>
        <v>325418.34558163473</v>
      </c>
    </row>
    <row r="220" spans="1:4" ht="54" thickTop="1" thickBot="1">
      <c r="A220" s="137" t="s">
        <v>1111</v>
      </c>
      <c r="B220" s="138" t="s">
        <v>1219</v>
      </c>
      <c r="C220" s="133" t="s">
        <v>1995</v>
      </c>
      <c r="D220" s="179">
        <f>VLOOKUP('623.2'!A89,'623.2'!A89:N340,14,FALSE)</f>
        <v>1792620.6558278759</v>
      </c>
    </row>
    <row r="221" spans="1:4" ht="54" thickTop="1" thickBot="1">
      <c r="A221" s="137" t="s">
        <v>1112</v>
      </c>
      <c r="B221" s="138" t="s">
        <v>2114</v>
      </c>
      <c r="C221" s="133" t="s">
        <v>387</v>
      </c>
      <c r="D221" s="179">
        <f>VLOOKUP('630.1'!A89,'630.1'!A89:N341,14,FALSE)</f>
        <v>960431.77002949512</v>
      </c>
    </row>
    <row r="222" spans="1:4" ht="54" thickTop="1" thickBot="1">
      <c r="A222" s="137" t="s">
        <v>1113</v>
      </c>
      <c r="B222" s="138" t="s">
        <v>2115</v>
      </c>
      <c r="C222" s="133" t="s">
        <v>387</v>
      </c>
      <c r="D222" s="179">
        <f>VLOOKUP('630.2'!A89,'630.2'!A89:N342,14,FALSE)</f>
        <v>923135.35632998357</v>
      </c>
    </row>
    <row r="223" spans="1:4" ht="54" thickTop="1" thickBot="1">
      <c r="A223" s="137" t="s">
        <v>1114</v>
      </c>
      <c r="B223" s="138" t="s">
        <v>2116</v>
      </c>
      <c r="C223" s="133" t="s">
        <v>387</v>
      </c>
      <c r="D223" s="179">
        <f>VLOOKUP('630.3'!A89,'630.3'!A89:N343,14,FALSE)</f>
        <v>677925.77461706381</v>
      </c>
    </row>
    <row r="224" spans="1:4" ht="54" thickTop="1" thickBot="1">
      <c r="A224" s="137" t="s">
        <v>1115</v>
      </c>
      <c r="B224" s="138" t="s">
        <v>2117</v>
      </c>
      <c r="C224" s="133" t="s">
        <v>387</v>
      </c>
      <c r="D224" s="179">
        <f>VLOOKUP('630.4'!A89,'630.4'!A89:N344,14,FALSE)</f>
        <v>575548.5948521127</v>
      </c>
    </row>
    <row r="225" spans="1:4" ht="54" thickTop="1" thickBot="1">
      <c r="A225" s="137" t="s">
        <v>1116</v>
      </c>
      <c r="B225" s="138" t="s">
        <v>2118</v>
      </c>
      <c r="C225" s="133" t="s">
        <v>387</v>
      </c>
      <c r="D225" s="179">
        <f>VLOOKUP('630.5'!A93,'630.5'!A93:N345,14,FALSE)</f>
        <v>405352.63908009673</v>
      </c>
    </row>
    <row r="226" spans="1:4" ht="54" thickTop="1" thickBot="1">
      <c r="A226" s="137" t="s">
        <v>1117</v>
      </c>
      <c r="B226" s="138" t="s">
        <v>2119</v>
      </c>
      <c r="C226" s="133" t="s">
        <v>387</v>
      </c>
      <c r="D226" s="179">
        <f>VLOOKUP('630.6'!A93,'630.6'!A89:N346,14,FALSE)</f>
        <v>353404.59943082591</v>
      </c>
    </row>
    <row r="227" spans="1:4" ht="54" thickTop="1" thickBot="1">
      <c r="A227" s="137" t="s">
        <v>1118</v>
      </c>
      <c r="B227" s="138" t="s">
        <v>2120</v>
      </c>
      <c r="C227" s="133" t="s">
        <v>387</v>
      </c>
      <c r="D227" s="179">
        <f>VLOOKUP('630.7'!A93,'630.7'!A90:N347,14,FALSE)</f>
        <v>259476.59975219739</v>
      </c>
    </row>
    <row r="228" spans="1:4" ht="54" thickTop="1" thickBot="1">
      <c r="A228" s="137" t="s">
        <v>1119</v>
      </c>
      <c r="B228" s="138" t="s">
        <v>1764</v>
      </c>
      <c r="C228" s="133" t="s">
        <v>144</v>
      </c>
      <c r="D228" s="179">
        <f>VLOOKUP('632.1'!A90,'632.1'!A90:N349,14,FALSE)</f>
        <v>338418.72650358157</v>
      </c>
    </row>
    <row r="229" spans="1:4" ht="54" thickTop="1" thickBot="1">
      <c r="A229" s="137" t="s">
        <v>1659</v>
      </c>
      <c r="B229" s="138" t="s">
        <v>1765</v>
      </c>
      <c r="C229" s="133" t="s">
        <v>144</v>
      </c>
      <c r="D229" s="179">
        <f>VLOOKUP('632.2'!A90,'632.2'!A90:N350,14,FALSE)</f>
        <v>346720.37044815283</v>
      </c>
    </row>
    <row r="230" spans="1:4" ht="54" thickTop="1" thickBot="1">
      <c r="A230" s="137" t="s">
        <v>1662</v>
      </c>
      <c r="B230" s="138" t="s">
        <v>1766</v>
      </c>
      <c r="C230" s="133" t="s">
        <v>377</v>
      </c>
      <c r="D230" s="179">
        <f>VLOOKUP('640.1'!A90,'640.1'!A90:N351,14,FALSE)</f>
        <v>5184.3083361125045</v>
      </c>
    </row>
    <row r="231" spans="1:4" ht="54" thickTop="1" thickBot="1">
      <c r="A231" s="137" t="s">
        <v>1663</v>
      </c>
      <c r="B231" s="138" t="s">
        <v>1767</v>
      </c>
      <c r="C231" s="133" t="s">
        <v>377</v>
      </c>
      <c r="D231" s="179">
        <f>VLOOKUP('640.2'!A90,'640.2'!A90:N352,14,FALSE)</f>
        <v>4453.406568168165</v>
      </c>
    </row>
    <row r="232" spans="1:4" ht="54" thickTop="1" thickBot="1">
      <c r="A232" s="137" t="s">
        <v>1120</v>
      </c>
      <c r="B232" s="138" t="s">
        <v>1768</v>
      </c>
      <c r="C232" s="133" t="s">
        <v>1664</v>
      </c>
      <c r="D232" s="179">
        <f>VLOOKUP('641.1'!A90,'641.1'!A90:N353,14,FALSE)</f>
        <v>1506.3404812104898</v>
      </c>
    </row>
    <row r="233" spans="1:4" ht="54" thickTop="1" thickBot="1">
      <c r="A233" s="137" t="s">
        <v>1121</v>
      </c>
      <c r="B233" s="138" t="s">
        <v>1768</v>
      </c>
      <c r="C233" s="133" t="s">
        <v>377</v>
      </c>
      <c r="D233" s="179">
        <f>VLOOKUP('641.2'!A90,'641.2'!A90:N354,14,FALSE)</f>
        <v>32181.260445688582</v>
      </c>
    </row>
    <row r="234" spans="1:4" ht="54" thickTop="1" thickBot="1">
      <c r="A234" s="137" t="s">
        <v>1122</v>
      </c>
      <c r="B234" s="138" t="s">
        <v>1769</v>
      </c>
      <c r="C234" s="133" t="s">
        <v>1845</v>
      </c>
      <c r="D234" s="179">
        <f>VLOOKUP('642.1'!A90,'642.1'!A90:N355,14,FALSE)</f>
        <v>496366.53548489435</v>
      </c>
    </row>
    <row r="235" spans="1:4" ht="54" thickTop="1" thickBot="1">
      <c r="A235" s="137" t="s">
        <v>1123</v>
      </c>
      <c r="B235" s="138" t="s">
        <v>1770</v>
      </c>
      <c r="C235" s="133" t="s">
        <v>144</v>
      </c>
      <c r="D235" s="179">
        <f>VLOOKUP('642.2'!A90,'642.2'!A90:N356,14,FALSE)</f>
        <v>47694.03968427841</v>
      </c>
    </row>
    <row r="236" spans="1:4" ht="54" thickTop="1" thickBot="1">
      <c r="A236" s="137" t="s">
        <v>1124</v>
      </c>
      <c r="B236" s="138" t="s">
        <v>1771</v>
      </c>
      <c r="C236" s="133" t="s">
        <v>377</v>
      </c>
      <c r="D236" s="179">
        <f>VLOOKUP('650.1'!A95,'650.1'!A95:N358,14,FALSE)</f>
        <v>9000.7724503379395</v>
      </c>
    </row>
    <row r="237" spans="1:4" ht="54" thickTop="1" thickBot="1">
      <c r="A237" s="137" t="s">
        <v>1125</v>
      </c>
      <c r="B237" s="138" t="s">
        <v>2127</v>
      </c>
      <c r="C237" s="133" t="s">
        <v>377</v>
      </c>
      <c r="D237" s="179">
        <f>VLOOKUP('650.2'!A93,'650.2'!A93:N359,14,FALSE)</f>
        <v>8834.1347570483667</v>
      </c>
    </row>
    <row r="238" spans="1:4" ht="54" thickTop="1" thickBot="1">
      <c r="A238" s="137" t="s">
        <v>1126</v>
      </c>
      <c r="B238" s="138" t="s">
        <v>1772</v>
      </c>
      <c r="C238" s="133" t="s">
        <v>377</v>
      </c>
      <c r="D238" s="201">
        <f>VLOOKUP('650.3'!A90,'650.3'!A90:N360,14,FALSE)</f>
        <v>0.57515836672766951</v>
      </c>
    </row>
    <row r="239" spans="1:4" ht="54" thickTop="1" thickBot="1">
      <c r="A239" s="137" t="s">
        <v>1127</v>
      </c>
      <c r="B239" s="138" t="s">
        <v>2131</v>
      </c>
      <c r="C239" s="133" t="s">
        <v>377</v>
      </c>
      <c r="D239" s="179">
        <f>VLOOKUP('650.4'!A93,'650.4'!A93:N361,14,FALSE)</f>
        <v>4275.3587578659808</v>
      </c>
    </row>
    <row r="240" spans="1:4" ht="57.75" thickTop="1" thickBot="1">
      <c r="A240" s="137" t="s">
        <v>1128</v>
      </c>
      <c r="B240" s="138" t="s">
        <v>1773</v>
      </c>
      <c r="C240" s="133" t="s">
        <v>233</v>
      </c>
      <c r="D240" s="179">
        <f>VLOOKUP('660.1'!A87,'660.1'!A87:N362,14,FALSE)</f>
        <v>373507.22330958745</v>
      </c>
    </row>
    <row r="241" spans="1:4" ht="76.5" thickTop="1" thickBot="1">
      <c r="A241" s="137" t="s">
        <v>1129</v>
      </c>
      <c r="B241" s="138" t="s">
        <v>1880</v>
      </c>
      <c r="C241" s="133" t="s">
        <v>144</v>
      </c>
      <c r="D241" s="179">
        <f>VLOOKUP('660.2'!A87,'660.2'!A87:N363,14,FALSE)</f>
        <v>424453.67633049173</v>
      </c>
    </row>
    <row r="242" spans="1:4" ht="54" thickTop="1" thickBot="1">
      <c r="A242" s="137" t="s">
        <v>1677</v>
      </c>
      <c r="B242" s="138" t="s">
        <v>1774</v>
      </c>
      <c r="C242" s="133" t="s">
        <v>144</v>
      </c>
      <c r="D242" s="179">
        <f>VLOOKUP('661.1'!A87,'661.1'!A87:N364,14,FALSE)</f>
        <v>599025.48710083915</v>
      </c>
    </row>
    <row r="243" spans="1:4" ht="54" thickTop="1" thickBot="1">
      <c r="A243" s="137" t="s">
        <v>1130</v>
      </c>
      <c r="B243" s="138" t="s">
        <v>1775</v>
      </c>
      <c r="C243" s="133" t="s">
        <v>144</v>
      </c>
      <c r="D243" s="179">
        <f>VLOOKUP('662.1'!A87,'662.1'!A87:N365,14,FALSE)</f>
        <v>333290.76001504681</v>
      </c>
    </row>
    <row r="244" spans="1:4" ht="54" thickTop="1" thickBot="1">
      <c r="A244" s="137" t="s">
        <v>1131</v>
      </c>
      <c r="B244" s="138" t="s">
        <v>1776</v>
      </c>
      <c r="C244" s="133" t="s">
        <v>144</v>
      </c>
      <c r="D244" s="179">
        <f>VLOOKUP('662.2'!A87,'662.2'!A87:N366,14,FALSE)</f>
        <v>310089.53127347358</v>
      </c>
    </row>
    <row r="245" spans="1:4" ht="54" thickTop="1" thickBot="1">
      <c r="A245" s="137" t="s">
        <v>1678</v>
      </c>
      <c r="B245" s="138" t="s">
        <v>1777</v>
      </c>
      <c r="C245" s="133" t="s">
        <v>144</v>
      </c>
      <c r="D245" s="179">
        <f>VLOOKUP('663.1'!A87,'663.1'!A87:N367,14,FALSE)</f>
        <v>17851.32687305392</v>
      </c>
    </row>
    <row r="246" spans="1:4" ht="54" thickTop="1" thickBot="1">
      <c r="A246" s="137" t="s">
        <v>1132</v>
      </c>
      <c r="B246" s="138" t="s">
        <v>1778</v>
      </c>
      <c r="C246" s="133" t="s">
        <v>387</v>
      </c>
      <c r="D246" s="179">
        <f>VLOOKUP('670.1'!A87,'670.1'!A87:N368,14,FALSE)</f>
        <v>273432.93641391088</v>
      </c>
    </row>
    <row r="247" spans="1:4" ht="54" thickTop="1" thickBot="1">
      <c r="A247" s="137" t="s">
        <v>1133</v>
      </c>
      <c r="B247" s="138" t="s">
        <v>1779</v>
      </c>
      <c r="C247" s="133" t="s">
        <v>387</v>
      </c>
      <c r="D247" s="179">
        <f>VLOOKUP('670.2'!A87,'670.2'!A87:N369,14,FALSE)</f>
        <v>302156.79816186032</v>
      </c>
    </row>
    <row r="248" spans="1:4" ht="54" thickTop="1" thickBot="1">
      <c r="A248" s="137" t="s">
        <v>1680</v>
      </c>
      <c r="B248" s="138" t="s">
        <v>1780</v>
      </c>
      <c r="C248" s="133" t="s">
        <v>387</v>
      </c>
      <c r="D248" s="179">
        <f>VLOOKUP('670.3'!A87,'670.3'!A87:N370,14,FALSE)</f>
        <v>318047.25360259356</v>
      </c>
    </row>
    <row r="249" spans="1:4" ht="54" thickTop="1" thickBot="1">
      <c r="A249" s="137" t="s">
        <v>1681</v>
      </c>
      <c r="B249" s="138" t="s">
        <v>1781</v>
      </c>
      <c r="C249" s="133" t="s">
        <v>387</v>
      </c>
      <c r="D249" s="179">
        <f>VLOOKUP('670.4'!A87,'670.4'!A87:N371,14,FALSE)</f>
        <v>432799.40906728618</v>
      </c>
    </row>
    <row r="250" spans="1:4" ht="54" thickTop="1" thickBot="1">
      <c r="A250" s="137" t="s">
        <v>1682</v>
      </c>
      <c r="B250" s="138" t="s">
        <v>1782</v>
      </c>
      <c r="C250" s="133" t="s">
        <v>387</v>
      </c>
      <c r="D250" s="179">
        <f>VLOOKUP('670.5'!A89,'670.5'!A89:N372,14,FALSE)</f>
        <v>290452.95747048402</v>
      </c>
    </row>
    <row r="251" spans="1:4" ht="54" thickTop="1" thickBot="1">
      <c r="A251" s="137" t="s">
        <v>1134</v>
      </c>
      <c r="B251" s="138" t="s">
        <v>1783</v>
      </c>
      <c r="C251" s="133" t="s">
        <v>387</v>
      </c>
      <c r="D251" s="179">
        <f>VLOOKUP('671.1'!A89,'671.1'!A89:N373,14,FALSE)</f>
        <v>523504.32426436694</v>
      </c>
    </row>
    <row r="252" spans="1:4" ht="54" thickTop="1" thickBot="1">
      <c r="A252" s="137" t="s">
        <v>1135</v>
      </c>
      <c r="B252" s="138" t="s">
        <v>1784</v>
      </c>
      <c r="C252" s="133" t="s">
        <v>144</v>
      </c>
      <c r="D252" s="179">
        <f>VLOOKUP('671.2'!A89,'671.2'!A89:N374,14,FALSE)</f>
        <v>45985.357061632953</v>
      </c>
    </row>
    <row r="253" spans="1:4" ht="54" thickTop="1" thickBot="1">
      <c r="A253" s="137" t="s">
        <v>1683</v>
      </c>
      <c r="B253" s="138" t="s">
        <v>1785</v>
      </c>
      <c r="C253" s="133" t="s">
        <v>387</v>
      </c>
      <c r="D253" s="179">
        <f>VLOOKUP('671.3'!A87,'671.3'!A87:N375,14,FALSE)</f>
        <v>553137.10965518409</v>
      </c>
    </row>
    <row r="254" spans="1:4" ht="54" thickTop="1" thickBot="1">
      <c r="A254" s="137" t="s">
        <v>1684</v>
      </c>
      <c r="B254" s="138" t="s">
        <v>1786</v>
      </c>
      <c r="C254" s="133" t="s">
        <v>144</v>
      </c>
      <c r="D254" s="179">
        <f>VLOOKUP('671.4'!A87,'671.4'!A87:N376,14,FALSE)</f>
        <v>48326.102519060762</v>
      </c>
    </row>
    <row r="255" spans="1:4" ht="54" thickTop="1" thickBot="1">
      <c r="A255" s="137" t="s">
        <v>1136</v>
      </c>
      <c r="B255" s="138" t="s">
        <v>1787</v>
      </c>
      <c r="C255" s="133" t="s">
        <v>144</v>
      </c>
      <c r="D255" s="179">
        <f>VLOOKUP('672.1'!A87,'672.1'!A87:N377,14,FALSE)</f>
        <v>39088.385804020603</v>
      </c>
    </row>
    <row r="256" spans="1:4" ht="54" thickTop="1" thickBot="1">
      <c r="A256" s="137" t="s">
        <v>1685</v>
      </c>
      <c r="B256" s="138" t="s">
        <v>1788</v>
      </c>
      <c r="C256" s="133" t="s">
        <v>144</v>
      </c>
      <c r="D256" s="179">
        <f>VLOOKUP('672.2'!A87,'672.2'!A87:N378,14,FALSE)</f>
        <v>55125.011008330803</v>
      </c>
    </row>
    <row r="257" spans="1:4" ht="54" thickTop="1" thickBot="1">
      <c r="A257" s="137" t="s">
        <v>1686</v>
      </c>
      <c r="B257" s="138" t="s">
        <v>1789</v>
      </c>
      <c r="C257" s="133" t="s">
        <v>144</v>
      </c>
      <c r="D257" s="179">
        <f>VLOOKUP('672.3'!A87,'672.3'!A87:N379,14,FALSE)</f>
        <v>40948.447795349799</v>
      </c>
    </row>
    <row r="258" spans="1:4" ht="54" thickTop="1" thickBot="1">
      <c r="A258" s="137" t="s">
        <v>1687</v>
      </c>
      <c r="B258" s="138" t="s">
        <v>1790</v>
      </c>
      <c r="C258" s="133" t="s">
        <v>144</v>
      </c>
      <c r="D258" s="179">
        <f>VLOOKUP('672.4'!A87,'672.3'!A87:N380,14,FALSE)</f>
        <v>40948.447795349799</v>
      </c>
    </row>
    <row r="259" spans="1:4" ht="54" thickTop="1" thickBot="1">
      <c r="A259" s="137" t="s">
        <v>1732</v>
      </c>
      <c r="B259" s="138" t="s">
        <v>1791</v>
      </c>
      <c r="C259" s="133" t="s">
        <v>233</v>
      </c>
      <c r="D259" s="179">
        <f>VLOOKUP('673.1.1'!A87,'673.1.1'!A87:N381,14,FALSE)</f>
        <v>9695.0043287442568</v>
      </c>
    </row>
    <row r="260" spans="1:4" ht="54" thickTop="1" thickBot="1">
      <c r="A260" s="137" t="s">
        <v>1733</v>
      </c>
      <c r="B260" s="138" t="s">
        <v>2046</v>
      </c>
      <c r="C260" s="133" t="s">
        <v>233</v>
      </c>
      <c r="D260" s="179">
        <f>VLOOKUP('673.1.2'!A87,'673.1.2'!A87:N382,14,FALSE)</f>
        <v>9612.2427726577152</v>
      </c>
    </row>
    <row r="261" spans="1:4" ht="54" thickTop="1" thickBot="1">
      <c r="A261" s="137" t="s">
        <v>1137</v>
      </c>
      <c r="B261" s="138" t="s">
        <v>1792</v>
      </c>
      <c r="C261" s="133" t="s">
        <v>387</v>
      </c>
      <c r="D261" s="179">
        <f>VLOOKUP('673.2'!A87,'673.2'!A87:N383,14,FALSE)</f>
        <v>70737.678487258978</v>
      </c>
    </row>
    <row r="262" spans="1:4" ht="54" thickTop="1" thickBot="1">
      <c r="A262" s="137" t="s">
        <v>1138</v>
      </c>
      <c r="B262" s="138" t="s">
        <v>1793</v>
      </c>
      <c r="C262" s="133" t="s">
        <v>387</v>
      </c>
      <c r="D262" s="179">
        <f>VLOOKUP('673.3'!A89,'673.3'!A89:N384,14,FALSE)</f>
        <v>78438.279743934661</v>
      </c>
    </row>
    <row r="263" spans="1:4" ht="54" thickTop="1" thickBot="1">
      <c r="A263" s="137" t="s">
        <v>1139</v>
      </c>
      <c r="B263" s="138" t="s">
        <v>1996</v>
      </c>
      <c r="C263" s="133" t="s">
        <v>144</v>
      </c>
      <c r="D263" s="179">
        <f>VLOOKUP('674.1'!A89,'674.1'!A89:N385,14,FALSE)</f>
        <v>87404.853118100524</v>
      </c>
    </row>
    <row r="264" spans="1:4" ht="54" thickTop="1" thickBot="1">
      <c r="A264" s="137" t="s">
        <v>1140</v>
      </c>
      <c r="B264" s="138" t="s">
        <v>1794</v>
      </c>
      <c r="C264" s="133" t="s">
        <v>144</v>
      </c>
      <c r="D264" s="179">
        <f>VLOOKUP('674.2'!A89,'674.2'!A89:N386,14,FALSE)</f>
        <v>153758.89980653062</v>
      </c>
    </row>
    <row r="265" spans="1:4" ht="54" thickTop="1" thickBot="1">
      <c r="A265" s="137" t="s">
        <v>1141</v>
      </c>
      <c r="B265" s="138" t="s">
        <v>1795</v>
      </c>
      <c r="C265" s="133" t="s">
        <v>233</v>
      </c>
      <c r="D265" s="179">
        <f>VLOOKUP('680.1'!A87,'680.1'!A87:N387,14,FALSE)</f>
        <v>154866.80688641637</v>
      </c>
    </row>
    <row r="266" spans="1:4" ht="54" thickTop="1" thickBot="1">
      <c r="A266" s="137" t="s">
        <v>1142</v>
      </c>
      <c r="B266" s="138" t="s">
        <v>1796</v>
      </c>
      <c r="C266" s="133" t="s">
        <v>144</v>
      </c>
      <c r="D266" s="179">
        <f>VLOOKUP('680.2'!A87,'680.2'!A87:N388,14,FALSE)</f>
        <v>9754.2903163640549</v>
      </c>
    </row>
    <row r="267" spans="1:4" ht="54" thickTop="1" thickBot="1">
      <c r="A267" s="137" t="s">
        <v>1143</v>
      </c>
      <c r="B267" s="138" t="s">
        <v>1797</v>
      </c>
      <c r="C267" s="133" t="s">
        <v>387</v>
      </c>
      <c r="D267" s="179">
        <f>VLOOKUP('680.3'!A89,'680.3'!A89:N389,14,FALSE)</f>
        <v>48897.21571736331</v>
      </c>
    </row>
    <row r="268" spans="1:4" ht="54" thickTop="1" thickBot="1">
      <c r="A268" s="137" t="s">
        <v>1144</v>
      </c>
      <c r="B268" s="138" t="s">
        <v>1798</v>
      </c>
      <c r="C268" s="133" t="s">
        <v>387</v>
      </c>
      <c r="D268" s="179">
        <f>VLOOKUP('681.1'!A89,'681.1'!A89:N390,14,FALSE)</f>
        <v>170658.78579297062</v>
      </c>
    </row>
    <row r="269" spans="1:4" ht="54" thickTop="1" thickBot="1">
      <c r="A269" s="137" t="s">
        <v>1692</v>
      </c>
      <c r="B269" s="138" t="s">
        <v>1799</v>
      </c>
      <c r="C269" s="133" t="s">
        <v>387</v>
      </c>
      <c r="D269" s="179">
        <f>VLOOKUP('681.2'!A89,'681.2'!A89:N391,14,FALSE)</f>
        <v>199382.64754092009</v>
      </c>
    </row>
    <row r="270" spans="1:4" ht="54" thickTop="1" thickBot="1">
      <c r="A270" s="137" t="s">
        <v>1693</v>
      </c>
      <c r="B270" s="138" t="s">
        <v>1800</v>
      </c>
      <c r="C270" s="133" t="s">
        <v>387</v>
      </c>
      <c r="D270" s="179">
        <f>VLOOKUP('681.3'!A89,'681.3'!A89:N392,14,FALSE)</f>
        <v>215273.10298165327</v>
      </c>
    </row>
    <row r="271" spans="1:4" ht="54" thickTop="1" thickBot="1">
      <c r="A271" s="137" t="s">
        <v>1694</v>
      </c>
      <c r="B271" s="138" t="s">
        <v>1801</v>
      </c>
      <c r="C271" s="133" t="s">
        <v>387</v>
      </c>
      <c r="D271" s="179">
        <f>VLOOKUP('681.4'!A89,'681.4'!A89:N393,14,FALSE)</f>
        <v>330025.25844634598</v>
      </c>
    </row>
    <row r="272" spans="1:4" ht="54" thickTop="1" thickBot="1">
      <c r="A272" s="137" t="s">
        <v>1145</v>
      </c>
      <c r="B272" s="138" t="s">
        <v>1802</v>
      </c>
      <c r="C272" s="133" t="s">
        <v>387</v>
      </c>
      <c r="D272" s="179">
        <f>VLOOKUP('682.1'!A89,'682.1'!A89:N394,14,FALSE)</f>
        <v>250297.29770638546</v>
      </c>
    </row>
    <row r="273" spans="1:4" ht="54" thickTop="1" thickBot="1">
      <c r="A273" s="137" t="s">
        <v>1695</v>
      </c>
      <c r="B273" s="138" t="s">
        <v>1803</v>
      </c>
      <c r="C273" s="133" t="s">
        <v>387</v>
      </c>
      <c r="D273" s="179">
        <f>VLOOKUP('682.2'!A89,'682.2'!A89:N395,14,FALSE)</f>
        <v>250297.29770638546</v>
      </c>
    </row>
    <row r="274" spans="1:4" ht="54" thickTop="1" thickBot="1">
      <c r="A274" s="137" t="s">
        <v>1697</v>
      </c>
      <c r="B274" s="138" t="s">
        <v>1804</v>
      </c>
      <c r="C274" s="133" t="s">
        <v>387</v>
      </c>
      <c r="D274" s="179">
        <f>VLOOKUP('682.3'!A89,'682.3'!A89:N396,14,FALSE)</f>
        <v>250297.29770638546</v>
      </c>
    </row>
    <row r="275" spans="1:4" ht="54" thickTop="1" thickBot="1">
      <c r="A275" s="137" t="s">
        <v>1699</v>
      </c>
      <c r="B275" s="138" t="s">
        <v>1997</v>
      </c>
      <c r="C275" s="133" t="s">
        <v>387</v>
      </c>
      <c r="D275" s="179">
        <f>VLOOKUP('682.4'!A89,'682.4'!A89:N397,14,FALSE)</f>
        <v>250297.29770638546</v>
      </c>
    </row>
    <row r="276" spans="1:4" ht="54" thickTop="1" thickBot="1">
      <c r="A276" s="137" t="s">
        <v>1701</v>
      </c>
      <c r="B276" s="138" t="s">
        <v>1805</v>
      </c>
      <c r="C276" s="133" t="s">
        <v>233</v>
      </c>
      <c r="D276" s="179">
        <f>VLOOKUP('683.1'!A89,'683.1'!A89:N398,14,FALSE)</f>
        <v>14877.98607603997</v>
      </c>
    </row>
    <row r="277" spans="1:4" ht="54" thickTop="1" thickBot="1">
      <c r="A277" s="137" t="s">
        <v>1703</v>
      </c>
      <c r="B277" s="138" t="s">
        <v>1806</v>
      </c>
      <c r="C277" s="133" t="s">
        <v>233</v>
      </c>
      <c r="D277" s="179">
        <f>VLOOKUP('683.2'!A89,'683.2'!A89:N399,14,FALSE)</f>
        <v>17541.395410568424</v>
      </c>
    </row>
    <row r="278" spans="1:4" ht="54" thickTop="1" thickBot="1">
      <c r="A278" s="137" t="s">
        <v>1705</v>
      </c>
      <c r="B278" s="138" t="s">
        <v>1807</v>
      </c>
      <c r="C278" s="133" t="s">
        <v>233</v>
      </c>
      <c r="D278" s="179">
        <f>VLOOKUP('683.3'!A89,'683.3'!A89:N400,14,FALSE)</f>
        <v>14877.98607603997</v>
      </c>
    </row>
    <row r="279" spans="1:4" ht="54" thickTop="1" thickBot="1">
      <c r="A279" s="137" t="s">
        <v>1706</v>
      </c>
      <c r="B279" s="138" t="s">
        <v>1808</v>
      </c>
      <c r="C279" s="133" t="s">
        <v>233</v>
      </c>
      <c r="D279" s="179">
        <f>VLOOKUP('683.4'!A89,'683.4'!A89:N401,14,FALSE)</f>
        <v>17541.395410568424</v>
      </c>
    </row>
    <row r="280" spans="1:4" ht="54" thickTop="1" thickBot="1">
      <c r="A280" s="137" t="s">
        <v>1707</v>
      </c>
      <c r="B280" s="138" t="s">
        <v>1809</v>
      </c>
      <c r="C280" s="133" t="s">
        <v>233</v>
      </c>
      <c r="D280" s="179">
        <f>VLOOKUP('683.5'!A87,'683.5'!A87:N402,14,FALSE)</f>
        <v>57539.354325188309</v>
      </c>
    </row>
    <row r="281" spans="1:4" ht="54" thickTop="1" thickBot="1">
      <c r="A281" s="137" t="s">
        <v>2047</v>
      </c>
      <c r="B281" s="138" t="s">
        <v>1810</v>
      </c>
      <c r="C281" s="133" t="s">
        <v>233</v>
      </c>
      <c r="D281" s="179">
        <f>VLOOKUP('690.1.1'!A89,'690.1.1'!A89:N403,14,FALSE)</f>
        <v>13590.013044462092</v>
      </c>
    </row>
    <row r="282" spans="1:4" ht="54" thickTop="1" thickBot="1">
      <c r="A282" s="137" t="s">
        <v>1710</v>
      </c>
      <c r="B282" s="138" t="s">
        <v>1811</v>
      </c>
      <c r="C282" s="133" t="s">
        <v>233</v>
      </c>
      <c r="D282" s="179">
        <f>VLOOKUP('690.1.2'!A89,'690.1.2'!A89:N404,14,FALSE)</f>
        <v>29237.38436435788</v>
      </c>
    </row>
    <row r="283" spans="1:4" ht="54" thickTop="1" thickBot="1">
      <c r="A283" s="137" t="s">
        <v>1146</v>
      </c>
      <c r="B283" s="138" t="s">
        <v>1812</v>
      </c>
      <c r="C283" s="133" t="s">
        <v>144</v>
      </c>
      <c r="D283" s="179">
        <f>VLOOKUP('700.1'!A89,'700.1'!A89:N405,14,FALSE)</f>
        <v>2185.5240498025778</v>
      </c>
    </row>
    <row r="284" spans="1:4" ht="54" thickTop="1" thickBot="1">
      <c r="A284" s="137" t="s">
        <v>1147</v>
      </c>
      <c r="B284" s="138" t="s">
        <v>1813</v>
      </c>
      <c r="C284" s="133" t="s">
        <v>144</v>
      </c>
      <c r="D284" s="179">
        <f>VLOOKUP('700.2'!A89,'700.2'!A89:N406,14,FALSE)</f>
        <v>2265.633636421755</v>
      </c>
    </row>
    <row r="285" spans="1:4" ht="54" thickTop="1" thickBot="1">
      <c r="A285" s="137" t="s">
        <v>1148</v>
      </c>
      <c r="B285" s="138" t="s">
        <v>1814</v>
      </c>
      <c r="C285" s="133" t="s">
        <v>233</v>
      </c>
      <c r="D285" s="179">
        <f>VLOOKUP('700.3'!A89,'700.3'!A89:N407,14,FALSE)</f>
        <v>41124.940650592122</v>
      </c>
    </row>
    <row r="286" spans="1:4" ht="54" thickTop="1" thickBot="1">
      <c r="A286" s="137" t="s">
        <v>1149</v>
      </c>
      <c r="B286" s="138" t="s">
        <v>1815</v>
      </c>
      <c r="C286" s="133" t="s">
        <v>233</v>
      </c>
      <c r="D286" s="179">
        <f>VLOOKUP('700.4'!A89,'700.4'!A89:N408,14,FALSE)</f>
        <v>47832.53642045032</v>
      </c>
    </row>
    <row r="287" spans="1:4" ht="54" thickTop="1" thickBot="1">
      <c r="A287" s="137" t="s">
        <v>1150</v>
      </c>
      <c r="B287" s="138" t="s">
        <v>1816</v>
      </c>
      <c r="C287" s="133" t="s">
        <v>1845</v>
      </c>
      <c r="D287" s="179">
        <f>VLOOKUP('701.1'!A89,'701.1'!A89:N409,14,FALSE)</f>
        <v>16487.238574756531</v>
      </c>
    </row>
    <row r="288" spans="1:4" ht="54" thickTop="1" thickBot="1">
      <c r="A288" s="137" t="s">
        <v>1713</v>
      </c>
      <c r="B288" s="138" t="s">
        <v>1817</v>
      </c>
      <c r="C288" s="133" t="s">
        <v>1845</v>
      </c>
      <c r="D288" s="179">
        <f>VLOOKUP('710.1'!A89,'710.1'!A89:N410,14,FALSE)</f>
        <v>694087.43517841771</v>
      </c>
    </row>
    <row r="289" spans="1:4" ht="54" thickTop="1" thickBot="1">
      <c r="A289" s="137" t="s">
        <v>1151</v>
      </c>
      <c r="B289" s="138" t="s">
        <v>1818</v>
      </c>
      <c r="C289" s="133" t="s">
        <v>233</v>
      </c>
      <c r="D289" s="179">
        <f>VLOOKUP('710.2'!A89,'710.2'!A89:N411,14,FALSE)</f>
        <v>603494.09848170797</v>
      </c>
    </row>
    <row r="290" spans="1:4" ht="54" thickTop="1" thickBot="1">
      <c r="A290" s="137" t="s">
        <v>1152</v>
      </c>
      <c r="B290" s="138" t="s">
        <v>1819</v>
      </c>
      <c r="C290" s="133" t="s">
        <v>1845</v>
      </c>
      <c r="D290" s="179">
        <f>VLOOKUP('720.1'!A89,'720.1'!A89:N412,14,FALSE)</f>
        <v>375736.83794204291</v>
      </c>
    </row>
    <row r="291" spans="1:4" ht="54" thickTop="1" thickBot="1">
      <c r="A291" s="137" t="s">
        <v>1153</v>
      </c>
      <c r="B291" s="138" t="s">
        <v>1820</v>
      </c>
      <c r="C291" s="133" t="s">
        <v>144</v>
      </c>
      <c r="D291" s="179">
        <f>VLOOKUP('730.1'!A89,'730.1'!A89:N413,14,FALSE)</f>
        <v>159396.2123032129</v>
      </c>
    </row>
    <row r="292" spans="1:4" ht="54" thickTop="1" thickBot="1">
      <c r="A292" s="137" t="s">
        <v>1154</v>
      </c>
      <c r="B292" s="138" t="s">
        <v>1821</v>
      </c>
      <c r="C292" s="133" t="s">
        <v>1845</v>
      </c>
      <c r="D292" s="179">
        <f>VLOOKUP('730.2'!A89,'730.2'!A89:N414,14,FALSE)</f>
        <v>116744.57405532605</v>
      </c>
    </row>
    <row r="293" spans="1:4" ht="54" thickTop="1" thickBot="1">
      <c r="A293" s="137" t="s">
        <v>1155</v>
      </c>
      <c r="B293" s="138" t="s">
        <v>1822</v>
      </c>
      <c r="C293" s="133" t="s">
        <v>1845</v>
      </c>
      <c r="D293" s="179">
        <f>VLOOKUP('730.3'!A89,'730.3'!A89:N415,14,FALSE)</f>
        <v>79112.069122878136</v>
      </c>
    </row>
    <row r="294" spans="1:4" ht="54" thickTop="1" thickBot="1">
      <c r="A294" s="137" t="s">
        <v>1714</v>
      </c>
      <c r="B294" s="138" t="s">
        <v>1823</v>
      </c>
      <c r="C294" s="133" t="s">
        <v>1845</v>
      </c>
      <c r="D294" s="179">
        <f>VLOOKUP('730.4'!A89,'730.4'!A89:N416,14,FALSE)</f>
        <v>74082.02158407055</v>
      </c>
    </row>
    <row r="295" spans="1:4" ht="54" thickTop="1" thickBot="1">
      <c r="A295" s="137" t="s">
        <v>1156</v>
      </c>
      <c r="B295" s="138" t="s">
        <v>1824</v>
      </c>
      <c r="C295" s="133" t="s">
        <v>144</v>
      </c>
      <c r="D295" s="179">
        <f>VLOOKUP('731.1'!A89,'731.1'!A89:N417,14,FALSE)</f>
        <v>150842.58385990866</v>
      </c>
    </row>
    <row r="296" spans="1:4" ht="54" thickTop="1" thickBot="1">
      <c r="A296" s="137" t="s">
        <v>1157</v>
      </c>
      <c r="B296" s="138" t="s">
        <v>1825</v>
      </c>
      <c r="C296" s="133" t="s">
        <v>1995</v>
      </c>
      <c r="D296" s="179">
        <f>VLOOKUP('740.1'!A89,'740.1'!A89:N418,14,FALSE)</f>
        <v>20781.161815645773</v>
      </c>
    </row>
    <row r="297" spans="1:4" ht="54" thickTop="1" thickBot="1">
      <c r="A297" s="137" t="s">
        <v>1717</v>
      </c>
      <c r="B297" s="138" t="s">
        <v>1826</v>
      </c>
      <c r="C297" s="133" t="s">
        <v>1845</v>
      </c>
      <c r="D297" s="179">
        <f>VLOOKUP('741.1'!A89,'741.1'!A89:N419,14,FALSE)</f>
        <v>49732.287359656882</v>
      </c>
    </row>
    <row r="298" spans="1:4" ht="54" thickTop="1" thickBot="1">
      <c r="A298" s="137" t="s">
        <v>1158</v>
      </c>
      <c r="B298" s="138" t="s">
        <v>1827</v>
      </c>
      <c r="C298" s="133" t="s">
        <v>144</v>
      </c>
      <c r="D298" s="179">
        <f>VLOOKUP('800.1'!A89,'800.1'!A89:N420,14,FALSE)</f>
        <v>14693.561253257833</v>
      </c>
    </row>
    <row r="299" spans="1:4" ht="54" thickTop="1" thickBot="1">
      <c r="A299" s="137" t="s">
        <v>1159</v>
      </c>
      <c r="B299" s="138" t="s">
        <v>1828</v>
      </c>
      <c r="C299" s="133" t="s">
        <v>144</v>
      </c>
      <c r="D299" s="179">
        <f>VLOOKUP('800.2'!A89,'800.2'!A89:N421,14,FALSE)</f>
        <v>20015.168102313721</v>
      </c>
    </row>
    <row r="300" spans="1:4" ht="54" thickTop="1" thickBot="1">
      <c r="A300" s="137" t="s">
        <v>1160</v>
      </c>
      <c r="B300" s="138" t="s">
        <v>1829</v>
      </c>
      <c r="C300" s="133" t="s">
        <v>144</v>
      </c>
      <c r="D300" s="179">
        <f>VLOOKUP('800.3'!A89,'800.3'!A89:N422,14,FALSE)</f>
        <v>46332.205043691385</v>
      </c>
    </row>
    <row r="301" spans="1:4" ht="54" thickTop="1" thickBot="1">
      <c r="A301" s="137" t="s">
        <v>1161</v>
      </c>
      <c r="B301" s="138" t="s">
        <v>1830</v>
      </c>
      <c r="C301" s="133" t="s">
        <v>144</v>
      </c>
      <c r="D301" s="179">
        <f>VLOOKUP('800.4'!A89,'800.4'!A89:N423,14,FALSE)</f>
        <v>51263.47849399293</v>
      </c>
    </row>
    <row r="302" spans="1:4" ht="54" thickTop="1" thickBot="1">
      <c r="A302" s="137" t="s">
        <v>1718</v>
      </c>
      <c r="B302" s="138" t="s">
        <v>1831</v>
      </c>
      <c r="C302" s="133" t="s">
        <v>1845</v>
      </c>
      <c r="D302" s="179">
        <f>VLOOKUP('802.1'!A89,'802.1'!A89:N424,14,FALSE)</f>
        <v>391184.62257453718</v>
      </c>
    </row>
    <row r="303" spans="1:4" ht="54" thickTop="1" thickBot="1">
      <c r="A303" s="137" t="s">
        <v>1719</v>
      </c>
      <c r="B303" s="138" t="s">
        <v>1881</v>
      </c>
      <c r="C303" s="133" t="s">
        <v>1845</v>
      </c>
      <c r="D303" s="179">
        <f>VLOOKUP('802.2'!A89,'802.2'!A89:N425,14,FALSE)</f>
        <v>71970.452504809553</v>
      </c>
    </row>
    <row r="304" spans="1:4" ht="54" thickTop="1" thickBot="1">
      <c r="A304" s="137" t="s">
        <v>1720</v>
      </c>
      <c r="B304" s="138" t="s">
        <v>1832</v>
      </c>
      <c r="C304" s="133" t="s">
        <v>1845</v>
      </c>
      <c r="D304" s="179">
        <f>VLOOKUP('802.3'!A89,'802.3'!A89:N426,14,FALSE)</f>
        <v>46278.968683628336</v>
      </c>
    </row>
    <row r="305" spans="1:4" ht="54" thickTop="1" thickBot="1">
      <c r="A305" s="137" t="s">
        <v>1721</v>
      </c>
      <c r="B305" s="138" t="s">
        <v>1833</v>
      </c>
      <c r="C305" s="133" t="s">
        <v>1845</v>
      </c>
      <c r="D305" s="179">
        <f>VLOOKUP('802.4'!A89,'802.4'!A89:N427,14,FALSE)</f>
        <v>39584.226512721245</v>
      </c>
    </row>
    <row r="306" spans="1:4" ht="54" thickTop="1" thickBot="1">
      <c r="A306" s="137" t="s">
        <v>1722</v>
      </c>
      <c r="B306" s="138" t="s">
        <v>1834</v>
      </c>
      <c r="C306" s="133" t="s">
        <v>1845</v>
      </c>
      <c r="D306" s="179">
        <f>VLOOKUP('802.5'!A89,'802.5'!A89:N428,14,FALSE)</f>
        <v>907311.79758934223</v>
      </c>
    </row>
    <row r="307" spans="1:4" ht="54" thickTop="1" thickBot="1">
      <c r="A307" s="137" t="s">
        <v>1723</v>
      </c>
      <c r="B307" s="138" t="s">
        <v>1835</v>
      </c>
      <c r="C307" s="133" t="s">
        <v>1845</v>
      </c>
      <c r="D307" s="179">
        <f>VLOOKUP('802.6'!A89,'802.6'!A89:N429,14,FALSE)</f>
        <v>870400.8378962595</v>
      </c>
    </row>
    <row r="308" spans="1:4" ht="54" thickTop="1" thickBot="1">
      <c r="A308" s="137" t="s">
        <v>1724</v>
      </c>
      <c r="B308" s="138" t="s">
        <v>1836</v>
      </c>
      <c r="C308" s="133" t="s">
        <v>1845</v>
      </c>
      <c r="D308" s="179">
        <f>VLOOKUP('802.7'!A89,'802.7'!A89:N430,14,FALSE)</f>
        <v>570539.41730720887</v>
      </c>
    </row>
    <row r="309" spans="1:4" ht="54" thickTop="1" thickBot="1">
      <c r="A309" s="137" t="s">
        <v>1725</v>
      </c>
      <c r="B309" s="138" t="s">
        <v>1837</v>
      </c>
      <c r="C309" s="133" t="s">
        <v>1845</v>
      </c>
      <c r="D309" s="179">
        <f>VLOOKUP('802.8'!A89,'802.8'!A89:N431,14,FALSE)</f>
        <v>482106.33873693994</v>
      </c>
    </row>
    <row r="310" spans="1:4" ht="54" thickTop="1" thickBot="1">
      <c r="A310" s="137" t="s">
        <v>1162</v>
      </c>
      <c r="B310" s="138" t="s">
        <v>1838</v>
      </c>
      <c r="C310" s="133" t="s">
        <v>233</v>
      </c>
      <c r="D310" s="179">
        <f>VLOOKUP('810.1'!A89,'810.1'!A89:N432,14,FALSE)</f>
        <v>39656.417468697677</v>
      </c>
    </row>
    <row r="311" spans="1:4" ht="54" thickTop="1" thickBot="1">
      <c r="A311" s="137" t="s">
        <v>1163</v>
      </c>
      <c r="B311" s="138" t="s">
        <v>1839</v>
      </c>
      <c r="C311" s="133" t="s">
        <v>233</v>
      </c>
      <c r="D311" s="179">
        <f>VLOOKUP('810.2'!A89,'810.2'!A89:N433,14,FALSE)</f>
        <v>41589.623118225834</v>
      </c>
    </row>
    <row r="312" spans="1:4" ht="54" thickTop="1" thickBot="1">
      <c r="A312" s="137" t="s">
        <v>1164</v>
      </c>
      <c r="B312" s="138" t="s">
        <v>1840</v>
      </c>
      <c r="C312" s="133" t="s">
        <v>233</v>
      </c>
      <c r="D312" s="179">
        <f>VLOOKUP('810.3'!A89,'810.3'!A89:N435,14,FALSE)</f>
        <v>20199.564770803689</v>
      </c>
    </row>
    <row r="313" spans="1:4" ht="57.75" thickTop="1" thickBot="1">
      <c r="A313" s="137" t="s">
        <v>1726</v>
      </c>
      <c r="B313" s="138" t="s">
        <v>2050</v>
      </c>
      <c r="C313" s="133" t="s">
        <v>233</v>
      </c>
      <c r="D313" s="179">
        <f>VLOOKUP('811.1'!A89,'811.1'!A89:N436,14,FALSE)</f>
        <v>28780.529556141249</v>
      </c>
    </row>
    <row r="314" spans="1:4" ht="57.75" thickTop="1" thickBot="1">
      <c r="A314" s="137" t="s">
        <v>1727</v>
      </c>
      <c r="B314" s="138" t="s">
        <v>2051</v>
      </c>
      <c r="C314" s="133" t="s">
        <v>233</v>
      </c>
      <c r="D314" s="179">
        <f>VLOOKUP('811.2'!A89,'811.2'!A89:N437,14,FALSE)</f>
        <v>43381.045843655891</v>
      </c>
    </row>
    <row r="315" spans="1:4" ht="54" thickTop="1" thickBot="1">
      <c r="A315" s="137" t="s">
        <v>1165</v>
      </c>
      <c r="B315" s="138" t="s">
        <v>2053</v>
      </c>
      <c r="C315" s="133" t="s">
        <v>233</v>
      </c>
      <c r="D315" s="179">
        <f>VLOOKUP('812.1'!A89,'812.1'!A89:N438,14,FALSE)</f>
        <v>85048.86221329261</v>
      </c>
    </row>
    <row r="316" spans="1:4" ht="54" thickTop="1" thickBot="1">
      <c r="A316" s="137" t="s">
        <v>1728</v>
      </c>
      <c r="B316" s="138" t="s">
        <v>1841</v>
      </c>
      <c r="C316" s="133" t="s">
        <v>1995</v>
      </c>
      <c r="D316" s="179">
        <f>VLOOKUP('820.1'!A89,'820.1'!A89:N439,14,FALSE)</f>
        <v>208553.61182730086</v>
      </c>
    </row>
    <row r="317" spans="1:4" ht="54" thickTop="1" thickBot="1">
      <c r="A317" s="137" t="s">
        <v>1729</v>
      </c>
      <c r="B317" s="138" t="s">
        <v>1842</v>
      </c>
      <c r="C317" s="133" t="s">
        <v>984</v>
      </c>
      <c r="D317" s="179">
        <f>VLOOKUP('820.1.2'!A88,'820.1.2'!A88:N440,14,FALSE)</f>
        <v>3681022.1698717284</v>
      </c>
    </row>
    <row r="318" spans="1:4" ht="57.75" thickTop="1" thickBot="1">
      <c r="A318" s="137" t="s">
        <v>1166</v>
      </c>
      <c r="B318" s="138" t="s">
        <v>1843</v>
      </c>
      <c r="C318" s="133" t="s">
        <v>1998</v>
      </c>
      <c r="D318" s="179">
        <f>VLOOKUP('900.1'!A88,'900.1'!A88:N441,14,FALSE)</f>
        <v>1296.6298115954573</v>
      </c>
    </row>
    <row r="319" spans="1:4" ht="57.75" thickTop="1" thickBot="1">
      <c r="A319" s="137" t="s">
        <v>1167</v>
      </c>
      <c r="B319" s="138" t="s">
        <v>2195</v>
      </c>
      <c r="C319" s="133" t="s">
        <v>1999</v>
      </c>
      <c r="D319" s="179">
        <f>VLOOKUP('900.2'!A88,'900.2'!A88:N442,14,FALSE)</f>
        <v>1591.3184051398794</v>
      </c>
    </row>
    <row r="320" spans="1:4" ht="54" thickTop="1" thickBot="1">
      <c r="A320" s="137" t="s">
        <v>1168</v>
      </c>
      <c r="B320" s="138" t="s">
        <v>1844</v>
      </c>
      <c r="C320" s="133" t="s">
        <v>1999</v>
      </c>
      <c r="D320" s="179">
        <f>VLOOKUP('900.3'!A88,'900.3'!A88:N443,14,FALSE)</f>
        <v>1591.3184051398794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9" t="s">
        <v>2237</v>
      </c>
      <c r="B6" s="650" t="s">
        <v>1882</v>
      </c>
      <c r="C6" s="651" t="s">
        <v>2238</v>
      </c>
      <c r="D6" s="652">
        <v>29260</v>
      </c>
    </row>
    <row r="7" spans="1:4" ht="16.5" thickTop="1" thickBot="1">
      <c r="A7" s="653"/>
      <c r="B7" s="654"/>
      <c r="C7" s="655"/>
      <c r="D7" s="656"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54131</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160817.24361440798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541310</v>
      </c>
    </row>
    <row r="32" spans="1:4" ht="16.5" thickTop="1" thickBot="1">
      <c r="A32" s="657" t="s">
        <v>7</v>
      </c>
      <c r="B32" s="658" t="s">
        <v>1882</v>
      </c>
      <c r="C32" s="659" t="s">
        <v>8</v>
      </c>
      <c r="D32" s="660">
        <f>$D$64*2</f>
        <v>108262</v>
      </c>
    </row>
    <row r="33" spans="1:4" ht="16.5" thickTop="1" thickBot="1">
      <c r="A33" s="657" t="s">
        <v>9</v>
      </c>
      <c r="B33" s="658" t="s">
        <v>1882</v>
      </c>
      <c r="C33" s="659" t="s">
        <v>10</v>
      </c>
      <c r="D33" s="660">
        <f>$D$64*3</f>
        <v>162393</v>
      </c>
    </row>
    <row r="34" spans="1:4" ht="16.5" thickTop="1" thickBot="1">
      <c r="A34" s="657" t="s">
        <v>11</v>
      </c>
      <c r="B34" s="658" t="s">
        <v>1882</v>
      </c>
      <c r="C34" s="659" t="s">
        <v>12</v>
      </c>
      <c r="D34" s="660">
        <f>$D$64*4</f>
        <v>216524</v>
      </c>
    </row>
    <row r="35" spans="1:4" ht="16.5" thickTop="1" thickBot="1">
      <c r="A35" s="657" t="s">
        <v>13</v>
      </c>
      <c r="B35" s="658" t="s">
        <v>1882</v>
      </c>
      <c r="C35" s="659" t="s">
        <v>14</v>
      </c>
      <c r="D35" s="660">
        <f>$D$64*5</f>
        <v>270655</v>
      </c>
    </row>
    <row r="36" spans="1:4" ht="16.5" thickTop="1" thickBot="1">
      <c r="A36" s="657" t="s">
        <v>15</v>
      </c>
      <c r="B36" s="658" t="s">
        <v>1882</v>
      </c>
      <c r="C36" s="659" t="s">
        <v>16</v>
      </c>
      <c r="D36" s="660">
        <f>$D$64*6</f>
        <v>324786</v>
      </c>
    </row>
    <row r="37" spans="1:4" ht="16.5" thickTop="1" thickBot="1">
      <c r="A37" s="657" t="s">
        <v>17</v>
      </c>
      <c r="B37" s="658" t="s">
        <v>1882</v>
      </c>
      <c r="C37" s="659" t="s">
        <v>18</v>
      </c>
      <c r="D37" s="660">
        <f>$D$64*7</f>
        <v>378917</v>
      </c>
    </row>
    <row r="38" spans="1:4" ht="16.5" thickTop="1" thickBot="1">
      <c r="A38" s="657" t="s">
        <v>19</v>
      </c>
      <c r="B38" s="658" t="s">
        <v>1882</v>
      </c>
      <c r="C38" s="659" t="s">
        <v>20</v>
      </c>
      <c r="D38" s="660">
        <f>$D$64*8</f>
        <v>433048</v>
      </c>
    </row>
    <row r="39" spans="1:4" ht="16.5" thickTop="1" thickBot="1">
      <c r="A39" s="657" t="s">
        <v>21</v>
      </c>
      <c r="B39" s="658" t="s">
        <v>1882</v>
      </c>
      <c r="C39" s="659" t="s">
        <v>22</v>
      </c>
      <c r="D39" s="660">
        <f>$D$64*9</f>
        <v>487179</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54131</v>
      </c>
    </row>
    <row r="52" spans="1:4" ht="16.5" thickTop="1" thickBot="1">
      <c r="A52" s="657" t="s">
        <v>48</v>
      </c>
      <c r="B52" s="658" t="s">
        <v>1882</v>
      </c>
      <c r="C52" s="659" t="s">
        <v>49</v>
      </c>
      <c r="D52" s="660">
        <f>D51*2</f>
        <v>108262</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5703125" style="183" customWidth="1"/>
  </cols>
  <sheetData>
    <row r="1" spans="1:4" ht="15.75" customHeight="1" thickTop="1">
      <c r="A1" s="679" t="s">
        <v>1850</v>
      </c>
      <c r="B1" s="680"/>
      <c r="C1" s="680"/>
      <c r="D1" s="681"/>
    </row>
    <row r="2" spans="1:4" ht="89.25" customHeight="1" thickBot="1">
      <c r="A2" s="682"/>
      <c r="B2" s="683"/>
      <c r="C2" s="683"/>
      <c r="D2" s="684"/>
    </row>
    <row r="3" spans="1:4" ht="37.5" customHeight="1" thickTop="1" thickBot="1">
      <c r="A3" s="676" t="s">
        <v>110</v>
      </c>
      <c r="B3" s="677"/>
      <c r="C3" s="677"/>
      <c r="D3" s="678"/>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7">
        <v>42381.966209471844</v>
      </c>
    </row>
    <row r="8" spans="1:4" ht="30" customHeight="1" thickTop="1" thickBot="1">
      <c r="A8" s="10" t="s">
        <v>112</v>
      </c>
      <c r="B8" s="8" t="s">
        <v>113</v>
      </c>
      <c r="C8" s="11" t="s">
        <v>114</v>
      </c>
      <c r="D8" s="647">
        <v>1866.9289600477205</v>
      </c>
    </row>
    <row r="9" spans="1:4" ht="30" customHeight="1" thickTop="1" thickBot="1">
      <c r="A9" s="10" t="s">
        <v>117</v>
      </c>
      <c r="B9" s="8" t="s">
        <v>113</v>
      </c>
      <c r="C9" s="11" t="s">
        <v>118</v>
      </c>
      <c r="D9" s="647">
        <v>49858.954875623233</v>
      </c>
    </row>
    <row r="10" spans="1:4" ht="30" customHeight="1" thickTop="1" thickBot="1">
      <c r="A10" s="10" t="s">
        <v>119</v>
      </c>
      <c r="B10" s="8" t="s">
        <v>113</v>
      </c>
      <c r="C10" s="11" t="s">
        <v>120</v>
      </c>
      <c r="D10" s="647">
        <v>35419.104227130512</v>
      </c>
    </row>
    <row r="11" spans="1:4" ht="30" customHeight="1" thickTop="1" thickBot="1">
      <c r="A11" s="10" t="s">
        <v>123</v>
      </c>
      <c r="B11" s="8" t="s">
        <v>113</v>
      </c>
      <c r="C11" s="11" t="s">
        <v>124</v>
      </c>
      <c r="D11" s="647">
        <v>15051.857161885844</v>
      </c>
    </row>
    <row r="12" spans="1:4" ht="30" customHeight="1" thickTop="1" thickBot="1">
      <c r="A12" s="10" t="s">
        <v>121</v>
      </c>
      <c r="B12" s="8" t="s">
        <v>113</v>
      </c>
      <c r="C12" s="11" t="s">
        <v>122</v>
      </c>
      <c r="D12" s="647">
        <v>42589.059322589725</v>
      </c>
    </row>
    <row r="13" spans="1:4" ht="30" customHeight="1" thickTop="1" thickBot="1">
      <c r="A13" s="10" t="s">
        <v>125</v>
      </c>
      <c r="B13" s="8" t="s">
        <v>113</v>
      </c>
      <c r="C13" s="11" t="s">
        <v>126</v>
      </c>
      <c r="D13" s="647">
        <v>34747.339501991926</v>
      </c>
    </row>
    <row r="14" spans="1:4" ht="30" customHeight="1" thickTop="1" thickBot="1">
      <c r="A14" s="10" t="s">
        <v>131</v>
      </c>
      <c r="B14" s="8" t="s">
        <v>113</v>
      </c>
      <c r="C14" s="11" t="s">
        <v>132</v>
      </c>
      <c r="D14" s="647">
        <v>210263.38928237231</v>
      </c>
    </row>
    <row r="15" spans="1:4" ht="30" customHeight="1" thickTop="1" thickBot="1">
      <c r="A15" s="10" t="s">
        <v>129</v>
      </c>
      <c r="B15" s="8" t="s">
        <v>113</v>
      </c>
      <c r="C15" s="11" t="s">
        <v>130</v>
      </c>
      <c r="D15" s="647">
        <v>182820.97600926468</v>
      </c>
    </row>
    <row r="16" spans="1:4" ht="30" customHeight="1" thickTop="1" thickBot="1">
      <c r="A16" s="10" t="s">
        <v>127</v>
      </c>
      <c r="B16" s="8" t="s">
        <v>113</v>
      </c>
      <c r="C16" s="11" t="s">
        <v>128</v>
      </c>
      <c r="D16" s="647">
        <v>143645.34695413528</v>
      </c>
    </row>
    <row r="17" spans="1:4" ht="30" customHeight="1" thickTop="1" thickBot="1">
      <c r="A17" s="10" t="s">
        <v>1711</v>
      </c>
      <c r="B17" s="8" t="s">
        <v>113</v>
      </c>
      <c r="C17" s="11" t="s">
        <v>1712</v>
      </c>
      <c r="D17" s="647">
        <v>40020.486531530689</v>
      </c>
    </row>
    <row r="18" spans="1:4" ht="30" customHeight="1" thickTop="1" thickBot="1">
      <c r="A18" s="10" t="s">
        <v>133</v>
      </c>
      <c r="B18" s="8" t="s">
        <v>113</v>
      </c>
      <c r="C18" s="11" t="s">
        <v>134</v>
      </c>
      <c r="D18" s="647">
        <v>46264.189344935316</v>
      </c>
    </row>
    <row r="19" spans="1:4" ht="30" customHeight="1" thickTop="1" thickBot="1">
      <c r="A19" s="10" t="s">
        <v>146</v>
      </c>
      <c r="B19" s="8" t="s">
        <v>113</v>
      </c>
      <c r="C19" s="11" t="s">
        <v>147</v>
      </c>
      <c r="D19" s="647">
        <v>235055.83495876763</v>
      </c>
    </row>
    <row r="20" spans="1:4" ht="30" customHeight="1" thickTop="1" thickBot="1">
      <c r="A20" s="10" t="s">
        <v>135</v>
      </c>
      <c r="B20" s="8" t="s">
        <v>113</v>
      </c>
      <c r="C20" s="11" t="s">
        <v>1884</v>
      </c>
      <c r="D20" s="647">
        <v>47663.355750975497</v>
      </c>
    </row>
    <row r="21" spans="1:4" ht="30" customHeight="1" thickTop="1" thickBot="1">
      <c r="A21" s="10" t="s">
        <v>136</v>
      </c>
      <c r="B21" s="8" t="s">
        <v>113</v>
      </c>
      <c r="C21" s="11" t="s">
        <v>137</v>
      </c>
      <c r="D21" s="647">
        <v>156703.54653451318</v>
      </c>
    </row>
    <row r="22" spans="1:4" ht="30" customHeight="1" thickTop="1" thickBot="1">
      <c r="A22" s="10" t="s">
        <v>138</v>
      </c>
      <c r="B22" s="8" t="s">
        <v>113</v>
      </c>
      <c r="C22" s="11" t="s">
        <v>139</v>
      </c>
      <c r="D22" s="647">
        <v>46092.126907668222</v>
      </c>
    </row>
    <row r="23" spans="1:4" ht="30" customHeight="1" thickTop="1" thickBot="1">
      <c r="A23" s="10" t="s">
        <v>143</v>
      </c>
      <c r="B23" s="8" t="s">
        <v>144</v>
      </c>
      <c r="C23" s="11" t="s">
        <v>145</v>
      </c>
      <c r="D23" s="647">
        <v>23133.640143461074</v>
      </c>
    </row>
    <row r="24" spans="1:4" ht="30" customHeight="1" thickTop="1" thickBot="1">
      <c r="A24" s="10" t="s">
        <v>140</v>
      </c>
      <c r="B24" s="8" t="s">
        <v>998</v>
      </c>
      <c r="C24" s="11" t="s">
        <v>142</v>
      </c>
      <c r="D24" s="647">
        <v>23939.345688029131</v>
      </c>
    </row>
    <row r="25" spans="1:4" ht="30" customHeight="1" thickTop="1" thickBot="1">
      <c r="A25" s="10" t="s">
        <v>148</v>
      </c>
      <c r="B25" s="8" t="s">
        <v>113</v>
      </c>
      <c r="C25" s="11" t="s">
        <v>149</v>
      </c>
      <c r="D25" s="647">
        <v>105775.12573144544</v>
      </c>
    </row>
    <row r="26" spans="1:4" ht="30" customHeight="1" thickTop="1" thickBot="1">
      <c r="A26" s="10" t="s">
        <v>150</v>
      </c>
      <c r="B26" s="8" t="s">
        <v>113</v>
      </c>
      <c r="C26" s="11" t="s">
        <v>151</v>
      </c>
      <c r="D26" s="647">
        <v>153339.44513353758</v>
      </c>
    </row>
    <row r="27" spans="1:4" ht="30" customHeight="1" thickTop="1" thickBot="1">
      <c r="A27" s="10" t="s">
        <v>152</v>
      </c>
      <c r="B27" s="8" t="s">
        <v>113</v>
      </c>
      <c r="C27" s="11" t="s">
        <v>153</v>
      </c>
      <c r="D27" s="647">
        <v>63891.435472307327</v>
      </c>
    </row>
    <row r="28" spans="1:4" ht="30" customHeight="1" thickTop="1" thickBot="1">
      <c r="A28" s="10" t="s">
        <v>154</v>
      </c>
      <c r="B28" s="8" t="s">
        <v>113</v>
      </c>
      <c r="C28" s="11" t="s">
        <v>155</v>
      </c>
      <c r="D28" s="647">
        <v>63891.435472307327</v>
      </c>
    </row>
    <row r="29" spans="1:4" ht="30" customHeight="1" thickTop="1" thickBot="1">
      <c r="A29" s="10" t="s">
        <v>156</v>
      </c>
      <c r="B29" s="8" t="s">
        <v>113</v>
      </c>
      <c r="C29" s="11" t="s">
        <v>157</v>
      </c>
      <c r="D29" s="647">
        <v>686.18912107714232</v>
      </c>
    </row>
    <row r="30" spans="1:4" ht="30" customHeight="1" thickTop="1" thickBot="1">
      <c r="A30" s="10" t="s">
        <v>166</v>
      </c>
      <c r="B30" s="8" t="s">
        <v>113</v>
      </c>
      <c r="C30" s="11" t="s">
        <v>167</v>
      </c>
      <c r="D30" s="647">
        <v>92716.926151067499</v>
      </c>
    </row>
    <row r="31" spans="1:4" ht="30" customHeight="1" thickTop="1" thickBot="1">
      <c r="A31" s="10" t="s">
        <v>162</v>
      </c>
      <c r="B31" s="8" t="s">
        <v>113</v>
      </c>
      <c r="C31" s="11" t="s">
        <v>163</v>
      </c>
      <c r="D31" s="647">
        <v>6082.464656963657</v>
      </c>
    </row>
    <row r="32" spans="1:4" ht="30" customHeight="1" thickTop="1" thickBot="1">
      <c r="A32" s="10" t="s">
        <v>164</v>
      </c>
      <c r="B32" s="8" t="s">
        <v>113</v>
      </c>
      <c r="C32" s="11" t="s">
        <v>165</v>
      </c>
      <c r="D32" s="647">
        <v>23047.093767829723</v>
      </c>
    </row>
    <row r="33" spans="1:4" ht="30" customHeight="1" thickTop="1" thickBot="1">
      <c r="A33" s="10" t="s">
        <v>171</v>
      </c>
      <c r="B33" s="8" t="s">
        <v>113</v>
      </c>
      <c r="C33" s="11" t="s">
        <v>172</v>
      </c>
      <c r="D33" s="647">
        <v>6900.2750310091906</v>
      </c>
    </row>
    <row r="34" spans="1:4" ht="30" customHeight="1" thickTop="1" thickBot="1">
      <c r="A34" s="10" t="s">
        <v>160</v>
      </c>
      <c r="B34" s="8" t="s">
        <v>113</v>
      </c>
      <c r="C34" s="11" t="s">
        <v>161</v>
      </c>
      <c r="D34" s="647">
        <v>3748.2975477086998</v>
      </c>
    </row>
    <row r="35" spans="1:4" ht="30" customHeight="1" thickTop="1" thickBot="1">
      <c r="A35" s="10" t="s">
        <v>173</v>
      </c>
      <c r="B35" s="8" t="s">
        <v>113</v>
      </c>
      <c r="C35" s="11" t="s">
        <v>1886</v>
      </c>
      <c r="D35" s="647">
        <v>89448.009661230244</v>
      </c>
    </row>
    <row r="36" spans="1:4" ht="30" customHeight="1" thickTop="1" thickBot="1">
      <c r="A36" s="10" t="s">
        <v>170</v>
      </c>
      <c r="B36" s="8" t="s">
        <v>113</v>
      </c>
      <c r="C36" s="11" t="s">
        <v>1885</v>
      </c>
      <c r="D36" s="647">
        <v>66598.466362320425</v>
      </c>
    </row>
    <row r="37" spans="1:4" ht="30" customHeight="1" thickTop="1" thickBot="1">
      <c r="A37" s="10" t="s">
        <v>168</v>
      </c>
      <c r="B37" s="8" t="s">
        <v>113</v>
      </c>
      <c r="C37" s="11" t="s">
        <v>169</v>
      </c>
      <c r="D37" s="647">
        <v>95485.37985727514</v>
      </c>
    </row>
    <row r="38" spans="1:4" ht="30" customHeight="1" thickTop="1" thickBot="1">
      <c r="A38" s="10" t="s">
        <v>174</v>
      </c>
      <c r="B38" s="8" t="s">
        <v>113</v>
      </c>
      <c r="C38" s="11" t="s">
        <v>175</v>
      </c>
      <c r="D38" s="647">
        <v>75848.625414918904</v>
      </c>
    </row>
    <row r="39" spans="1:4" ht="30" customHeight="1" thickTop="1" thickBot="1">
      <c r="A39" s="10" t="s">
        <v>176</v>
      </c>
      <c r="B39" s="8" t="s">
        <v>113</v>
      </c>
      <c r="C39" s="11" t="s">
        <v>177</v>
      </c>
      <c r="D39" s="647">
        <v>5302.9891442015078</v>
      </c>
    </row>
    <row r="40" spans="1:4" ht="30" customHeight="1" thickTop="1" thickBot="1">
      <c r="A40" s="10" t="s">
        <v>180</v>
      </c>
      <c r="B40" s="8" t="s">
        <v>113</v>
      </c>
      <c r="C40" s="11" t="s">
        <v>181</v>
      </c>
      <c r="D40" s="647">
        <v>51113.148377845857</v>
      </c>
    </row>
    <row r="41" spans="1:4" ht="30" customHeight="1" thickTop="1" thickBot="1">
      <c r="A41" s="10" t="s">
        <v>178</v>
      </c>
      <c r="B41" s="8" t="s">
        <v>113</v>
      </c>
      <c r="C41" s="11" t="s">
        <v>179</v>
      </c>
      <c r="D41" s="647">
        <v>93164.082425162822</v>
      </c>
    </row>
    <row r="42" spans="1:4" ht="30" customHeight="1" thickTop="1" thickBot="1">
      <c r="A42" s="10" t="s">
        <v>182</v>
      </c>
      <c r="B42" s="8" t="s">
        <v>113</v>
      </c>
      <c r="C42" s="11" t="s">
        <v>183</v>
      </c>
      <c r="D42" s="647">
        <v>51532.184804496021</v>
      </c>
    </row>
    <row r="43" spans="1:4" ht="30" customHeight="1" thickTop="1" thickBot="1">
      <c r="A43" s="10" t="s">
        <v>1672</v>
      </c>
      <c r="B43" s="8" t="s">
        <v>113</v>
      </c>
      <c r="C43" s="11" t="s">
        <v>1671</v>
      </c>
      <c r="D43" s="647">
        <v>5494.66345061843</v>
      </c>
    </row>
    <row r="44" spans="1:4" ht="30" customHeight="1" thickTop="1" thickBot="1">
      <c r="A44" s="10" t="s">
        <v>184</v>
      </c>
      <c r="B44" s="8" t="s">
        <v>113</v>
      </c>
      <c r="C44" s="11" t="s">
        <v>185</v>
      </c>
      <c r="D44" s="647">
        <v>21061.678698286702</v>
      </c>
    </row>
    <row r="45" spans="1:4" ht="30" customHeight="1" thickTop="1" thickBot="1">
      <c r="A45" s="10" t="s">
        <v>1603</v>
      </c>
      <c r="B45" s="8" t="s">
        <v>113</v>
      </c>
      <c r="C45" s="11" t="s">
        <v>1604</v>
      </c>
      <c r="D45" s="647">
        <v>2048.2642232753137</v>
      </c>
    </row>
    <row r="46" spans="1:4" ht="30" customHeight="1" thickTop="1" thickBot="1">
      <c r="A46" s="10" t="s">
        <v>188</v>
      </c>
      <c r="B46" s="8" t="s">
        <v>113</v>
      </c>
      <c r="C46" s="11" t="s">
        <v>189</v>
      </c>
      <c r="D46" s="647">
        <v>2172.3088060584491</v>
      </c>
    </row>
    <row r="47" spans="1:4" ht="30" customHeight="1" thickTop="1" thickBot="1">
      <c r="A47" s="10" t="s">
        <v>186</v>
      </c>
      <c r="B47" s="8" t="s">
        <v>113</v>
      </c>
      <c r="C47" s="11" t="s">
        <v>187</v>
      </c>
      <c r="D47" s="647">
        <v>4351.0160034666242</v>
      </c>
    </row>
    <row r="48" spans="1:4" ht="30" customHeight="1" thickTop="1" thickBot="1">
      <c r="A48" s="10" t="s">
        <v>190</v>
      </c>
      <c r="B48" s="8" t="s">
        <v>113</v>
      </c>
      <c r="C48" s="11" t="s">
        <v>191</v>
      </c>
      <c r="D48" s="647">
        <v>3194.5717736153661</v>
      </c>
    </row>
    <row r="49" spans="1:4" ht="30" customHeight="1" thickTop="1" thickBot="1">
      <c r="A49" s="10" t="s">
        <v>201</v>
      </c>
      <c r="B49" s="8" t="s">
        <v>113</v>
      </c>
      <c r="C49" s="11" t="s">
        <v>1888</v>
      </c>
      <c r="D49" s="647">
        <v>73313.022671719416</v>
      </c>
    </row>
    <row r="50" spans="1:4" ht="30" customHeight="1" thickTop="1" thickBot="1">
      <c r="A50" s="10" t="s">
        <v>192</v>
      </c>
      <c r="B50" s="8" t="s">
        <v>113</v>
      </c>
      <c r="C50" s="11" t="s">
        <v>193</v>
      </c>
      <c r="D50" s="647">
        <v>42720.939514027974</v>
      </c>
    </row>
    <row r="51" spans="1:4" ht="30" customHeight="1" thickTop="1" thickBot="1">
      <c r="A51" s="10" t="s">
        <v>194</v>
      </c>
      <c r="B51" s="8" t="s">
        <v>113</v>
      </c>
      <c r="C51" s="11" t="s">
        <v>1887</v>
      </c>
      <c r="D51" s="647">
        <v>1766.9885024734219</v>
      </c>
    </row>
    <row r="52" spans="1:4" ht="30" customHeight="1" thickTop="1" thickBot="1">
      <c r="A52" s="10" t="s">
        <v>224</v>
      </c>
      <c r="B52" s="8" t="s">
        <v>92</v>
      </c>
      <c r="C52" s="11" t="s">
        <v>1891</v>
      </c>
      <c r="D52" s="647">
        <v>116452.26966796559</v>
      </c>
    </row>
    <row r="53" spans="1:4" ht="30" customHeight="1" thickTop="1" thickBot="1">
      <c r="A53" s="10" t="s">
        <v>195</v>
      </c>
      <c r="B53" s="8" t="s">
        <v>113</v>
      </c>
      <c r="C53" s="11" t="s">
        <v>196</v>
      </c>
      <c r="D53" s="647">
        <v>9294.4625544097598</v>
      </c>
    </row>
    <row r="54" spans="1:4" ht="30" customHeight="1" thickTop="1" thickBot="1">
      <c r="A54" s="10" t="s">
        <v>214</v>
      </c>
      <c r="B54" s="8" t="s">
        <v>113</v>
      </c>
      <c r="C54" s="11" t="s">
        <v>215</v>
      </c>
      <c r="D54" s="647">
        <v>8360.9980743858996</v>
      </c>
    </row>
    <row r="55" spans="1:4" ht="30" customHeight="1" thickTop="1" thickBot="1">
      <c r="A55" s="10" t="s">
        <v>197</v>
      </c>
      <c r="B55" s="8" t="s">
        <v>113</v>
      </c>
      <c r="C55" s="11" t="s">
        <v>198</v>
      </c>
      <c r="D55" s="647">
        <v>92287.28521489758</v>
      </c>
    </row>
    <row r="56" spans="1:4" ht="30" customHeight="1" thickTop="1" thickBot="1">
      <c r="A56" s="10" t="s">
        <v>199</v>
      </c>
      <c r="B56" s="8" t="s">
        <v>113</v>
      </c>
      <c r="C56" s="11" t="s">
        <v>200</v>
      </c>
      <c r="D56" s="647">
        <v>9433.5549438172893</v>
      </c>
    </row>
    <row r="57" spans="1:4" ht="30" customHeight="1" thickTop="1" thickBot="1">
      <c r="A57" s="10" t="s">
        <v>202</v>
      </c>
      <c r="B57" s="8" t="s">
        <v>113</v>
      </c>
      <c r="C57" s="11" t="s">
        <v>203</v>
      </c>
      <c r="D57" s="647">
        <v>58721.715865871847</v>
      </c>
    </row>
    <row r="58" spans="1:4" ht="30" customHeight="1" thickTop="1" thickBot="1">
      <c r="A58" s="10" t="s">
        <v>212</v>
      </c>
      <c r="B58" s="8" t="s">
        <v>113</v>
      </c>
      <c r="C58" s="11" t="s">
        <v>213</v>
      </c>
      <c r="D58" s="647">
        <v>25502.332019371508</v>
      </c>
    </row>
    <row r="59" spans="1:4" ht="30" customHeight="1" thickTop="1" thickBot="1">
      <c r="A59" s="10" t="s">
        <v>206</v>
      </c>
      <c r="B59" s="8" t="s">
        <v>113</v>
      </c>
      <c r="C59" s="11" t="s">
        <v>207</v>
      </c>
      <c r="D59" s="647">
        <v>8806.093720489991</v>
      </c>
    </row>
    <row r="60" spans="1:4" ht="30" customHeight="1" thickTop="1" thickBot="1">
      <c r="A60" s="10" t="s">
        <v>204</v>
      </c>
      <c r="B60" s="8" t="s">
        <v>113</v>
      </c>
      <c r="C60" s="11" t="s">
        <v>205</v>
      </c>
      <c r="D60" s="647">
        <v>13229.231703649408</v>
      </c>
    </row>
    <row r="61" spans="1:4" ht="30" customHeight="1" thickTop="1" thickBot="1">
      <c r="A61" s="10" t="s">
        <v>208</v>
      </c>
      <c r="B61" s="8" t="s">
        <v>113</v>
      </c>
      <c r="C61" s="11" t="s">
        <v>209</v>
      </c>
      <c r="D61" s="647">
        <v>14660.33784355354</v>
      </c>
    </row>
    <row r="62" spans="1:4" ht="30" customHeight="1" thickTop="1" thickBot="1">
      <c r="A62" s="10" t="s">
        <v>210</v>
      </c>
      <c r="B62" s="8" t="s">
        <v>113</v>
      </c>
      <c r="C62" s="11" t="s">
        <v>211</v>
      </c>
      <c r="D62" s="647">
        <v>16932.180203876509</v>
      </c>
    </row>
    <row r="63" spans="1:4" ht="30" customHeight="1" thickTop="1" thickBot="1">
      <c r="A63" s="10" t="s">
        <v>217</v>
      </c>
      <c r="B63" s="8" t="s">
        <v>113</v>
      </c>
      <c r="C63" s="11" t="s">
        <v>218</v>
      </c>
      <c r="D63" s="647">
        <v>30165.533163508368</v>
      </c>
    </row>
    <row r="64" spans="1:4" ht="30" customHeight="1" thickTop="1" thickBot="1">
      <c r="A64" s="10" t="s">
        <v>219</v>
      </c>
      <c r="B64" s="8" t="s">
        <v>113</v>
      </c>
      <c r="C64" s="11" t="s">
        <v>220</v>
      </c>
      <c r="D64" s="647">
        <v>10265.018338275628</v>
      </c>
    </row>
    <row r="65" spans="1:4" ht="30" customHeight="1" thickTop="1" thickBot="1">
      <c r="A65" s="10" t="s">
        <v>216</v>
      </c>
      <c r="B65" s="8" t="s">
        <v>113</v>
      </c>
      <c r="C65" s="11" t="s">
        <v>1889</v>
      </c>
      <c r="D65" s="647">
        <v>4626.1098402948483</v>
      </c>
    </row>
    <row r="66" spans="1:4" ht="30" customHeight="1" thickTop="1" thickBot="1">
      <c r="A66" s="10" t="s">
        <v>221</v>
      </c>
      <c r="B66" s="8" t="s">
        <v>113</v>
      </c>
      <c r="C66" s="11" t="s">
        <v>1890</v>
      </c>
      <c r="D66" s="647">
        <v>83052.580872233273</v>
      </c>
    </row>
    <row r="67" spans="1:4" ht="30" customHeight="1" thickTop="1" thickBot="1">
      <c r="A67" s="10" t="s">
        <v>222</v>
      </c>
      <c r="B67" s="8" t="s">
        <v>113</v>
      </c>
      <c r="C67" s="11" t="s">
        <v>223</v>
      </c>
      <c r="D67" s="647">
        <v>42153.236502446132</v>
      </c>
    </row>
    <row r="68" spans="1:4" ht="30" customHeight="1" thickTop="1" thickBot="1">
      <c r="A68" s="10" t="s">
        <v>225</v>
      </c>
      <c r="B68" s="8" t="s">
        <v>113</v>
      </c>
      <c r="C68" s="11" t="s">
        <v>226</v>
      </c>
      <c r="D68" s="647">
        <v>78193.620068930264</v>
      </c>
    </row>
    <row r="69" spans="1:4" ht="30" customHeight="1" thickTop="1" thickBot="1">
      <c r="A69" s="10" t="s">
        <v>227</v>
      </c>
      <c r="B69" s="8" t="s">
        <v>113</v>
      </c>
      <c r="C69" s="11" t="s">
        <v>1892</v>
      </c>
      <c r="D69" s="647">
        <v>8482.5751258680375</v>
      </c>
    </row>
    <row r="70" spans="1:4" ht="30" customHeight="1" thickTop="1" thickBot="1">
      <c r="A70" s="10" t="s">
        <v>232</v>
      </c>
      <c r="B70" s="8" t="s">
        <v>233</v>
      </c>
      <c r="C70" s="11" t="s">
        <v>1895</v>
      </c>
      <c r="D70" s="647">
        <v>932.43416602824891</v>
      </c>
    </row>
    <row r="71" spans="1:4" ht="30" customHeight="1" thickTop="1" thickBot="1">
      <c r="A71" s="10" t="s">
        <v>228</v>
      </c>
      <c r="B71" s="8" t="s">
        <v>113</v>
      </c>
      <c r="C71" s="11" t="s">
        <v>1893</v>
      </c>
      <c r="D71" s="647">
        <v>3906.9506713581432</v>
      </c>
    </row>
    <row r="72" spans="1:4" ht="30" customHeight="1" thickTop="1" thickBot="1">
      <c r="A72" s="10" t="s">
        <v>229</v>
      </c>
      <c r="B72" s="8" t="s">
        <v>113</v>
      </c>
      <c r="C72" s="11" t="s">
        <v>1894</v>
      </c>
      <c r="D72" s="647">
        <v>9171.8551889320133</v>
      </c>
    </row>
    <row r="73" spans="1:4" ht="30" customHeight="1" thickTop="1" thickBot="1">
      <c r="A73" s="10" t="s">
        <v>230</v>
      </c>
      <c r="B73" s="8" t="s">
        <v>113</v>
      </c>
      <c r="C73" s="11" t="s">
        <v>231</v>
      </c>
      <c r="D73" s="647">
        <v>4272.7121398001646</v>
      </c>
    </row>
    <row r="74" spans="1:4" ht="30" customHeight="1" thickTop="1" thickBot="1">
      <c r="A74" s="10" t="s">
        <v>234</v>
      </c>
      <c r="B74" s="8" t="s">
        <v>113</v>
      </c>
      <c r="C74" s="11" t="s">
        <v>235</v>
      </c>
      <c r="D74" s="647">
        <v>14722.156683290221</v>
      </c>
    </row>
    <row r="75" spans="1:4" ht="30" customHeight="1" thickTop="1" thickBot="1">
      <c r="A75" s="10" t="s">
        <v>236</v>
      </c>
      <c r="B75" s="8" t="s">
        <v>113</v>
      </c>
      <c r="C75" s="11" t="s">
        <v>237</v>
      </c>
      <c r="D75" s="647">
        <v>250160.23813442964</v>
      </c>
    </row>
    <row r="76" spans="1:4" ht="30" customHeight="1" thickTop="1" thickBot="1">
      <c r="A76" s="10" t="s">
        <v>238</v>
      </c>
      <c r="B76" s="8" t="s">
        <v>113</v>
      </c>
      <c r="C76" s="11" t="s">
        <v>239</v>
      </c>
      <c r="D76" s="647">
        <v>424405.91075822129</v>
      </c>
    </row>
    <row r="77" spans="1:4" ht="30" customHeight="1" thickTop="1" thickBot="1">
      <c r="A77" s="10" t="s">
        <v>240</v>
      </c>
      <c r="B77" s="8" t="s">
        <v>113</v>
      </c>
      <c r="C77" s="11" t="s">
        <v>1896</v>
      </c>
      <c r="D77" s="647">
        <v>93361.902712320196</v>
      </c>
    </row>
    <row r="78" spans="1:4" ht="30" customHeight="1" thickTop="1" thickBot="1">
      <c r="A78" s="10" t="s">
        <v>241</v>
      </c>
      <c r="B78" s="8" t="s">
        <v>113</v>
      </c>
      <c r="C78" s="11" t="s">
        <v>1897</v>
      </c>
      <c r="D78" s="647">
        <v>174071.5495585333</v>
      </c>
    </row>
    <row r="79" spans="1:4" ht="30" customHeight="1" thickTop="1" thickBot="1">
      <c r="A79" s="10" t="s">
        <v>246</v>
      </c>
      <c r="B79" s="8" t="s">
        <v>113</v>
      </c>
      <c r="C79" s="11" t="s">
        <v>1902</v>
      </c>
      <c r="D79" s="647">
        <v>88927.431275209048</v>
      </c>
    </row>
    <row r="80" spans="1:4" ht="30" customHeight="1" thickTop="1" thickBot="1">
      <c r="A80" s="10" t="s">
        <v>243</v>
      </c>
      <c r="B80" s="8" t="s">
        <v>113</v>
      </c>
      <c r="C80" s="11" t="s">
        <v>1899</v>
      </c>
      <c r="D80" s="647">
        <v>138095.04545977706</v>
      </c>
    </row>
    <row r="81" spans="1:4" ht="30" customHeight="1" thickTop="1" thickBot="1">
      <c r="A81" s="10" t="s">
        <v>244</v>
      </c>
      <c r="B81" s="8" t="s">
        <v>113</v>
      </c>
      <c r="C81" s="11" t="s">
        <v>1900</v>
      </c>
      <c r="D81" s="647">
        <v>220464.52815292004</v>
      </c>
    </row>
    <row r="82" spans="1:4" ht="30" customHeight="1" thickTop="1" thickBot="1">
      <c r="A82" s="10" t="s">
        <v>245</v>
      </c>
      <c r="B82" s="8" t="s">
        <v>113</v>
      </c>
      <c r="C82" s="11" t="s">
        <v>1901</v>
      </c>
      <c r="D82" s="647">
        <v>131613.34011338622</v>
      </c>
    </row>
    <row r="83" spans="1:4" ht="30" customHeight="1" thickTop="1" thickBot="1">
      <c r="A83" s="10" t="s">
        <v>247</v>
      </c>
      <c r="B83" s="8" t="s">
        <v>113</v>
      </c>
      <c r="C83" s="11" t="s">
        <v>1903</v>
      </c>
      <c r="D83" s="647">
        <v>118017.31662729921</v>
      </c>
    </row>
    <row r="84" spans="1:4" ht="30" customHeight="1" thickTop="1" thickBot="1">
      <c r="A84" s="10" t="s">
        <v>242</v>
      </c>
      <c r="B84" s="8" t="s">
        <v>113</v>
      </c>
      <c r="C84" s="11" t="s">
        <v>1898</v>
      </c>
      <c r="D84" s="647">
        <v>124181.68526304176</v>
      </c>
    </row>
    <row r="85" spans="1:4" ht="30" customHeight="1" thickTop="1" thickBot="1">
      <c r="A85" s="10" t="s">
        <v>248</v>
      </c>
      <c r="B85" s="8" t="s">
        <v>113</v>
      </c>
      <c r="C85" s="11" t="s">
        <v>1904</v>
      </c>
      <c r="D85" s="647">
        <v>324506.6657437472</v>
      </c>
    </row>
    <row r="86" spans="1:4" ht="30" customHeight="1" thickTop="1" thickBot="1">
      <c r="A86" s="10" t="s">
        <v>249</v>
      </c>
      <c r="B86" s="8" t="s">
        <v>113</v>
      </c>
      <c r="C86" s="11" t="s">
        <v>250</v>
      </c>
      <c r="D86" s="647">
        <v>10222.629675569173</v>
      </c>
    </row>
    <row r="87" spans="1:4" ht="30" customHeight="1" thickTop="1" thickBot="1">
      <c r="A87" s="10" t="s">
        <v>255</v>
      </c>
      <c r="B87" s="8" t="s">
        <v>113</v>
      </c>
      <c r="C87" s="11" t="s">
        <v>256</v>
      </c>
      <c r="D87" s="647">
        <v>1110624.9109412362</v>
      </c>
    </row>
    <row r="88" spans="1:4" ht="30" customHeight="1" thickTop="1" thickBot="1">
      <c r="A88" s="10" t="s">
        <v>253</v>
      </c>
      <c r="B88" s="8" t="s">
        <v>113</v>
      </c>
      <c r="C88" s="11" t="s">
        <v>254</v>
      </c>
      <c r="D88" s="647">
        <v>15844.168624510952</v>
      </c>
    </row>
    <row r="89" spans="1:4" ht="30" customHeight="1" thickTop="1" thickBot="1">
      <c r="A89" s="10" t="s">
        <v>251</v>
      </c>
      <c r="B89" s="8" t="s">
        <v>113</v>
      </c>
      <c r="C89" s="11" t="s">
        <v>252</v>
      </c>
      <c r="D89" s="647">
        <v>24848.082632158323</v>
      </c>
    </row>
    <row r="90" spans="1:4" ht="30" customHeight="1" thickTop="1" thickBot="1">
      <c r="A90" s="10" t="s">
        <v>257</v>
      </c>
      <c r="B90" s="8" t="s">
        <v>113</v>
      </c>
      <c r="C90" s="11" t="s">
        <v>258</v>
      </c>
      <c r="D90" s="647">
        <v>3577.9203864492101</v>
      </c>
    </row>
    <row r="91" spans="1:4" ht="30" customHeight="1" thickTop="1" thickBot="1">
      <c r="A91" s="10" t="s">
        <v>259</v>
      </c>
      <c r="B91" s="8" t="s">
        <v>113</v>
      </c>
      <c r="C91" s="11" t="s">
        <v>260</v>
      </c>
      <c r="D91" s="647">
        <v>72423.861693506842</v>
      </c>
    </row>
    <row r="92" spans="1:4" ht="30" customHeight="1" thickTop="1" thickBot="1">
      <c r="A92" s="10" t="s">
        <v>261</v>
      </c>
      <c r="B92" s="8" t="s">
        <v>113</v>
      </c>
      <c r="C92" s="11" t="s">
        <v>262</v>
      </c>
      <c r="D92" s="647">
        <v>3450.1375155045953</v>
      </c>
    </row>
    <row r="93" spans="1:4" ht="30" customHeight="1" thickTop="1" thickBot="1">
      <c r="A93" s="10" t="s">
        <v>263</v>
      </c>
      <c r="B93" s="8" t="s">
        <v>113</v>
      </c>
      <c r="C93" s="11" t="s">
        <v>264</v>
      </c>
      <c r="D93" s="647">
        <v>5750.2291925076588</v>
      </c>
    </row>
    <row r="94" spans="1:4" ht="30" customHeight="1" thickTop="1" thickBot="1">
      <c r="A94" s="10" t="s">
        <v>265</v>
      </c>
      <c r="B94" s="8" t="s">
        <v>113</v>
      </c>
      <c r="C94" s="11" t="s">
        <v>266</v>
      </c>
      <c r="D94" s="647">
        <v>7666.9722566768787</v>
      </c>
    </row>
    <row r="95" spans="1:4" ht="30" customHeight="1" thickTop="1" thickBot="1">
      <c r="A95" s="10" t="s">
        <v>267</v>
      </c>
      <c r="B95" s="8" t="s">
        <v>113</v>
      </c>
      <c r="C95" s="11" t="s">
        <v>268</v>
      </c>
      <c r="D95" s="647">
        <v>54003.908079967587</v>
      </c>
    </row>
    <row r="96" spans="1:4" ht="30" customHeight="1" thickTop="1" thickBot="1">
      <c r="A96" s="10" t="s">
        <v>269</v>
      </c>
      <c r="B96" s="8" t="s">
        <v>113</v>
      </c>
      <c r="C96" s="11" t="s">
        <v>270</v>
      </c>
      <c r="D96" s="647">
        <v>143116.81545796839</v>
      </c>
    </row>
    <row r="97" spans="1:4" ht="30" customHeight="1" thickTop="1" thickBot="1">
      <c r="A97" s="10" t="s">
        <v>271</v>
      </c>
      <c r="B97" s="8" t="s">
        <v>113</v>
      </c>
      <c r="C97" s="11" t="s">
        <v>272</v>
      </c>
      <c r="D97" s="647">
        <v>122671.55610683006</v>
      </c>
    </row>
    <row r="98" spans="1:4" ht="30" customHeight="1" thickTop="1" thickBot="1">
      <c r="A98" s="10" t="s">
        <v>273</v>
      </c>
      <c r="B98" s="8" t="s">
        <v>113</v>
      </c>
      <c r="C98" s="11" t="s">
        <v>274</v>
      </c>
      <c r="D98" s="647">
        <v>4344.6176121168983</v>
      </c>
    </row>
    <row r="99" spans="1:4" ht="30" customHeight="1" thickTop="1" thickBot="1">
      <c r="A99" s="10" t="s">
        <v>275</v>
      </c>
      <c r="B99" s="8" t="s">
        <v>113</v>
      </c>
      <c r="C99" s="11" t="s">
        <v>276</v>
      </c>
      <c r="D99" s="647">
        <v>19167.430641692197</v>
      </c>
    </row>
    <row r="100" spans="1:4" ht="30" customHeight="1" thickTop="1" thickBot="1">
      <c r="A100" s="10" t="s">
        <v>277</v>
      </c>
      <c r="B100" s="8" t="s">
        <v>113</v>
      </c>
      <c r="C100" s="11" t="s">
        <v>278</v>
      </c>
      <c r="D100" s="647">
        <v>395729.18131837127</v>
      </c>
    </row>
    <row r="101" spans="1:4" ht="30" customHeight="1" thickTop="1" thickBot="1">
      <c r="A101" s="10" t="s">
        <v>279</v>
      </c>
      <c r="B101" s="8" t="s">
        <v>113</v>
      </c>
      <c r="C101" s="11" t="s">
        <v>1905</v>
      </c>
      <c r="D101" s="647">
        <v>418399.18016380729</v>
      </c>
    </row>
    <row r="102" spans="1:4" ht="30" customHeight="1" thickTop="1" thickBot="1">
      <c r="A102" s="10" t="s">
        <v>280</v>
      </c>
      <c r="B102" s="8" t="s">
        <v>113</v>
      </c>
      <c r="C102" s="11" t="s">
        <v>281</v>
      </c>
      <c r="D102" s="647">
        <v>352961.8776745408</v>
      </c>
    </row>
    <row r="103" spans="1:4" ht="30" customHeight="1" thickTop="1" thickBot="1">
      <c r="A103" s="10" t="s">
        <v>282</v>
      </c>
      <c r="B103" s="8" t="s">
        <v>113</v>
      </c>
      <c r="C103" s="11" t="s">
        <v>283</v>
      </c>
      <c r="D103" s="647">
        <v>542716.86687426968</v>
      </c>
    </row>
    <row r="104" spans="1:4" ht="30" customHeight="1" thickTop="1" thickBot="1">
      <c r="A104" s="10" t="s">
        <v>284</v>
      </c>
      <c r="B104" s="8" t="s">
        <v>113</v>
      </c>
      <c r="C104" s="11" t="s">
        <v>285</v>
      </c>
      <c r="D104" s="647">
        <v>630889.07799069572</v>
      </c>
    </row>
    <row r="105" spans="1:4" ht="30" customHeight="1" thickTop="1" thickBot="1">
      <c r="A105" s="10" t="s">
        <v>286</v>
      </c>
      <c r="B105" s="8" t="s">
        <v>113</v>
      </c>
      <c r="C105" s="11" t="s">
        <v>287</v>
      </c>
      <c r="D105" s="647">
        <v>261173.26443351913</v>
      </c>
    </row>
    <row r="106" spans="1:4" ht="30" customHeight="1" thickTop="1" thickBot="1">
      <c r="A106" s="10" t="s">
        <v>288</v>
      </c>
      <c r="B106" s="8" t="s">
        <v>113</v>
      </c>
      <c r="C106" s="11" t="s">
        <v>289</v>
      </c>
      <c r="D106" s="647">
        <v>7347.5150793153416</v>
      </c>
    </row>
    <row r="107" spans="1:4" ht="30" customHeight="1" thickTop="1" thickBot="1">
      <c r="A107" s="10" t="s">
        <v>290</v>
      </c>
      <c r="B107" s="8" t="s">
        <v>113</v>
      </c>
      <c r="C107" s="11" t="s">
        <v>291</v>
      </c>
      <c r="D107" s="647">
        <v>391759.38149328087</v>
      </c>
    </row>
    <row r="108" spans="1:4" ht="30" customHeight="1" thickTop="1" thickBot="1">
      <c r="A108" s="10" t="s">
        <v>292</v>
      </c>
      <c r="B108" s="8" t="s">
        <v>113</v>
      </c>
      <c r="C108" s="11" t="s">
        <v>293</v>
      </c>
      <c r="D108" s="647">
        <v>2896.4117414112616</v>
      </c>
    </row>
    <row r="109" spans="1:4" ht="30" customHeight="1" thickTop="1" thickBot="1">
      <c r="A109" s="10" t="s">
        <v>294</v>
      </c>
      <c r="B109" s="8" t="s">
        <v>113</v>
      </c>
      <c r="C109" s="11" t="s">
        <v>1906</v>
      </c>
      <c r="D109" s="647">
        <v>507936.55732441816</v>
      </c>
    </row>
    <row r="110" spans="1:4" ht="30" customHeight="1" thickTop="1" thickBot="1">
      <c r="A110" s="10" t="s">
        <v>295</v>
      </c>
      <c r="B110" s="8" t="s">
        <v>113</v>
      </c>
      <c r="C110" s="11" t="s">
        <v>296</v>
      </c>
      <c r="D110" s="647">
        <v>1916.7430641692197</v>
      </c>
    </row>
    <row r="111" spans="1:4" ht="30" customHeight="1" thickTop="1" thickBot="1">
      <c r="A111" s="10" t="s">
        <v>297</v>
      </c>
      <c r="B111" s="8" t="s">
        <v>113</v>
      </c>
      <c r="C111" s="11" t="s">
        <v>298</v>
      </c>
      <c r="D111" s="647">
        <v>91643.338967640506</v>
      </c>
    </row>
    <row r="112" spans="1:4" ht="30" customHeight="1" thickTop="1" thickBot="1">
      <c r="A112" s="10" t="s">
        <v>299</v>
      </c>
      <c r="B112" s="8" t="s">
        <v>113</v>
      </c>
      <c r="C112" s="11" t="s">
        <v>300</v>
      </c>
      <c r="D112" s="647">
        <v>319786.79732985172</v>
      </c>
    </row>
    <row r="113" spans="1:4" ht="30" customHeight="1" thickTop="1" thickBot="1">
      <c r="A113" s="10" t="s">
        <v>301</v>
      </c>
      <c r="B113" s="8" t="s">
        <v>113</v>
      </c>
      <c r="C113" s="11" t="s">
        <v>302</v>
      </c>
      <c r="D113" s="647">
        <v>3258.4632090876735</v>
      </c>
    </row>
    <row r="114" spans="1:4" ht="30" customHeight="1" thickTop="1" thickBot="1">
      <c r="A114" s="10" t="s">
        <v>305</v>
      </c>
      <c r="B114" s="8" t="s">
        <v>113</v>
      </c>
      <c r="C114" s="11" t="s">
        <v>306</v>
      </c>
      <c r="D114" s="647">
        <v>99455.17968236556</v>
      </c>
    </row>
    <row r="115" spans="1:4" ht="30" customHeight="1" thickTop="1" thickBot="1">
      <c r="A115" s="10" t="s">
        <v>303</v>
      </c>
      <c r="B115" s="8" t="s">
        <v>113</v>
      </c>
      <c r="C115" s="11" t="s">
        <v>304</v>
      </c>
      <c r="D115" s="647">
        <v>90757.268931414772</v>
      </c>
    </row>
    <row r="116" spans="1:4" ht="30" customHeight="1" thickTop="1" thickBot="1">
      <c r="A116" s="10" t="s">
        <v>309</v>
      </c>
      <c r="B116" s="8" t="s">
        <v>113</v>
      </c>
      <c r="C116" s="11" t="s">
        <v>1907</v>
      </c>
      <c r="D116" s="647">
        <v>83574.950068008227</v>
      </c>
    </row>
    <row r="117" spans="1:4" ht="30" customHeight="1" thickTop="1" thickBot="1">
      <c r="A117" s="10" t="s">
        <v>310</v>
      </c>
      <c r="B117" s="8" t="s">
        <v>113</v>
      </c>
      <c r="C117" s="11" t="s">
        <v>311</v>
      </c>
      <c r="D117" s="647">
        <v>117827.7388521067</v>
      </c>
    </row>
    <row r="118" spans="1:4" ht="30" customHeight="1" thickTop="1" thickBot="1">
      <c r="A118" s="10" t="s">
        <v>313</v>
      </c>
      <c r="B118" s="8" t="s">
        <v>113</v>
      </c>
      <c r="C118" s="11" t="s">
        <v>1909</v>
      </c>
      <c r="D118" s="647">
        <v>220163.67646620155</v>
      </c>
    </row>
    <row r="119" spans="1:4" ht="30" customHeight="1" thickTop="1" thickBot="1">
      <c r="A119" s="10" t="s">
        <v>318</v>
      </c>
      <c r="B119" s="8" t="s">
        <v>113</v>
      </c>
      <c r="C119" s="11" t="s">
        <v>319</v>
      </c>
      <c r="D119" s="647">
        <v>160150.97716382871</v>
      </c>
    </row>
    <row r="120" spans="1:4" ht="30" customHeight="1" thickTop="1" thickBot="1">
      <c r="A120" s="10" t="s">
        <v>314</v>
      </c>
      <c r="B120" s="8" t="s">
        <v>113</v>
      </c>
      <c r="C120" s="11" t="s">
        <v>315</v>
      </c>
      <c r="D120" s="647">
        <v>140145.3703110436</v>
      </c>
    </row>
    <row r="121" spans="1:4" ht="30" customHeight="1" thickTop="1" thickBot="1">
      <c r="A121" s="10" t="s">
        <v>1648</v>
      </c>
      <c r="B121" s="8" t="s">
        <v>113</v>
      </c>
      <c r="C121" s="11" t="s">
        <v>1649</v>
      </c>
      <c r="D121" s="647">
        <v>79225.379985661086</v>
      </c>
    </row>
    <row r="122" spans="1:4" ht="30" customHeight="1" thickTop="1" thickBot="1">
      <c r="A122" s="10" t="s">
        <v>322</v>
      </c>
      <c r="B122" s="8" t="s">
        <v>113</v>
      </c>
      <c r="C122" s="11" t="s">
        <v>323</v>
      </c>
      <c r="D122" s="647">
        <v>103947.34870323093</v>
      </c>
    </row>
    <row r="123" spans="1:4" ht="30" customHeight="1" thickTop="1" thickBot="1">
      <c r="A123" s="10" t="s">
        <v>320</v>
      </c>
      <c r="B123" s="8" t="s">
        <v>113</v>
      </c>
      <c r="C123" s="11" t="s">
        <v>321</v>
      </c>
      <c r="D123" s="647">
        <v>117527.91747938382</v>
      </c>
    </row>
    <row r="124" spans="1:4" ht="30" customHeight="1" thickTop="1" thickBot="1">
      <c r="A124" s="10" t="s">
        <v>312</v>
      </c>
      <c r="B124" s="8" t="s">
        <v>113</v>
      </c>
      <c r="C124" s="11" t="s">
        <v>1908</v>
      </c>
      <c r="D124" s="647">
        <v>160974.19804632216</v>
      </c>
    </row>
    <row r="125" spans="1:4" ht="30" customHeight="1" thickTop="1" thickBot="1">
      <c r="A125" s="10" t="s">
        <v>316</v>
      </c>
      <c r="B125" s="8" t="s">
        <v>113</v>
      </c>
      <c r="C125" s="11" t="s">
        <v>317</v>
      </c>
      <c r="D125" s="647">
        <v>168854.03948475755</v>
      </c>
    </row>
    <row r="126" spans="1:4" ht="30" customHeight="1" thickTop="1" thickBot="1">
      <c r="A126" s="10" t="s">
        <v>307</v>
      </c>
      <c r="B126" s="8" t="s">
        <v>113</v>
      </c>
      <c r="C126" s="11" t="s">
        <v>308</v>
      </c>
      <c r="D126" s="647">
        <v>146257.19293301</v>
      </c>
    </row>
    <row r="127" spans="1:4" ht="30" customHeight="1" thickTop="1" thickBot="1">
      <c r="A127" s="10" t="s">
        <v>324</v>
      </c>
      <c r="B127" s="8" t="s">
        <v>113</v>
      </c>
      <c r="C127" s="11" t="s">
        <v>325</v>
      </c>
      <c r="D127" s="647">
        <v>1533.3944513353756</v>
      </c>
    </row>
    <row r="128" spans="1:4" ht="30" customHeight="1" thickTop="1" thickBot="1">
      <c r="A128" s="10" t="s">
        <v>326</v>
      </c>
      <c r="B128" s="8" t="s">
        <v>113</v>
      </c>
      <c r="C128" s="11" t="s">
        <v>327</v>
      </c>
      <c r="D128" s="647">
        <v>73786.967109700636</v>
      </c>
    </row>
    <row r="129" spans="1:4" ht="30" customHeight="1" thickTop="1" thickBot="1">
      <c r="A129" s="10" t="s">
        <v>328</v>
      </c>
      <c r="B129" s="8" t="s">
        <v>113</v>
      </c>
      <c r="C129" s="11" t="s">
        <v>329</v>
      </c>
      <c r="D129" s="647">
        <v>62.849153732290809</v>
      </c>
    </row>
    <row r="130" spans="1:4" ht="30" customHeight="1" thickTop="1" thickBot="1">
      <c r="A130" s="10" t="s">
        <v>330</v>
      </c>
      <c r="B130" s="8" t="s">
        <v>113</v>
      </c>
      <c r="C130" s="11" t="s">
        <v>331</v>
      </c>
      <c r="D130" s="647">
        <v>2427.8745479476784</v>
      </c>
    </row>
    <row r="131" spans="1:4" ht="30" customHeight="1" thickTop="1" thickBot="1">
      <c r="A131" s="10" t="s">
        <v>332</v>
      </c>
      <c r="B131" s="8" t="s">
        <v>113</v>
      </c>
      <c r="C131" s="11" t="s">
        <v>333</v>
      </c>
      <c r="D131" s="647">
        <v>2427.8745479476784</v>
      </c>
    </row>
    <row r="132" spans="1:4" ht="30" customHeight="1" thickTop="1" thickBot="1">
      <c r="A132" s="10" t="s">
        <v>334</v>
      </c>
      <c r="B132" s="8" t="s">
        <v>113</v>
      </c>
      <c r="C132" s="11" t="s">
        <v>1676</v>
      </c>
      <c r="D132" s="647">
        <v>7763.4159569313324</v>
      </c>
    </row>
    <row r="133" spans="1:4" ht="30" customHeight="1" thickTop="1" thickBot="1">
      <c r="A133" s="10" t="s">
        <v>335</v>
      </c>
      <c r="B133" s="8" t="s">
        <v>92</v>
      </c>
      <c r="C133" s="11" t="s">
        <v>1910</v>
      </c>
      <c r="D133" s="647">
        <v>198644.53835386343</v>
      </c>
    </row>
    <row r="134" spans="1:4" ht="30" customHeight="1" thickTop="1" thickBot="1">
      <c r="A134" s="10" t="s">
        <v>336</v>
      </c>
      <c r="B134" s="8" t="s">
        <v>113</v>
      </c>
      <c r="C134" s="11" t="s">
        <v>337</v>
      </c>
      <c r="D134" s="647">
        <v>37254.093453314286</v>
      </c>
    </row>
    <row r="135" spans="1:4" ht="30" customHeight="1" thickTop="1" thickBot="1">
      <c r="A135" s="10" t="s">
        <v>338</v>
      </c>
      <c r="B135" s="8" t="s">
        <v>339</v>
      </c>
      <c r="C135" s="11" t="s">
        <v>340</v>
      </c>
      <c r="D135" s="647">
        <v>1567.1075873248251</v>
      </c>
    </row>
    <row r="136" spans="1:4" ht="30" customHeight="1" thickTop="1" thickBot="1">
      <c r="A136" s="10" t="s">
        <v>352</v>
      </c>
      <c r="B136" s="8" t="s">
        <v>339</v>
      </c>
      <c r="C136" s="11" t="s">
        <v>353</v>
      </c>
      <c r="D136" s="647">
        <v>995.28331976053971</v>
      </c>
    </row>
    <row r="137" spans="1:4" ht="30" customHeight="1" thickTop="1" thickBot="1">
      <c r="A137" s="10" t="s">
        <v>343</v>
      </c>
      <c r="B137" s="8" t="s">
        <v>344</v>
      </c>
      <c r="C137" s="11" t="s">
        <v>345</v>
      </c>
      <c r="D137" s="647">
        <v>0.26716394730266113</v>
      </c>
    </row>
    <row r="138" spans="1:4" ht="30" customHeight="1" thickTop="1" thickBot="1">
      <c r="A138" s="10" t="s">
        <v>346</v>
      </c>
      <c r="B138" s="8" t="s">
        <v>344</v>
      </c>
      <c r="C138" s="11" t="s">
        <v>347</v>
      </c>
      <c r="D138" s="647">
        <v>0.32370553699565319</v>
      </c>
    </row>
    <row r="139" spans="1:4" ht="30" customHeight="1" thickTop="1" thickBot="1">
      <c r="A139" s="10" t="s">
        <v>350</v>
      </c>
      <c r="B139" s="8" t="s">
        <v>339</v>
      </c>
      <c r="C139" s="11" t="s">
        <v>351</v>
      </c>
      <c r="D139" s="647">
        <v>1005.5864597166529</v>
      </c>
    </row>
    <row r="140" spans="1:4" ht="30" customHeight="1" thickTop="1" thickBot="1">
      <c r="A140" s="10" t="s">
        <v>348</v>
      </c>
      <c r="B140" s="8" t="s">
        <v>339</v>
      </c>
      <c r="C140" s="11" t="s">
        <v>349</v>
      </c>
      <c r="D140" s="647">
        <v>1528.9859694872061</v>
      </c>
    </row>
    <row r="141" spans="1:4" ht="30" customHeight="1" thickTop="1" thickBot="1">
      <c r="A141" s="10" t="s">
        <v>356</v>
      </c>
      <c r="B141" s="8" t="s">
        <v>113</v>
      </c>
      <c r="C141" s="11" t="s">
        <v>357</v>
      </c>
      <c r="D141" s="647">
        <v>43330.88539942987</v>
      </c>
    </row>
    <row r="142" spans="1:4" ht="30" customHeight="1" thickTop="1" thickBot="1">
      <c r="A142" s="10" t="s">
        <v>341</v>
      </c>
      <c r="B142" s="8" t="s">
        <v>339</v>
      </c>
      <c r="C142" s="11" t="s">
        <v>342</v>
      </c>
      <c r="D142" s="647">
        <v>1409.4695459962923</v>
      </c>
    </row>
    <row r="143" spans="1:4" ht="30" customHeight="1" thickTop="1" thickBot="1">
      <c r="A143" s="10" t="s">
        <v>354</v>
      </c>
      <c r="B143" s="8" t="s">
        <v>113</v>
      </c>
      <c r="C143" s="11" t="s">
        <v>355</v>
      </c>
      <c r="D143" s="647">
        <v>39172.53811314256</v>
      </c>
    </row>
    <row r="144" spans="1:4" ht="30" customHeight="1" thickTop="1" thickBot="1">
      <c r="A144" s="10" t="s">
        <v>359</v>
      </c>
      <c r="B144" s="8" t="s">
        <v>113</v>
      </c>
      <c r="C144" s="11" t="s">
        <v>360</v>
      </c>
      <c r="D144" s="647">
        <v>194383.15966801497</v>
      </c>
    </row>
    <row r="145" spans="1:4" ht="68.25" customHeight="1" thickTop="1" thickBot="1">
      <c r="A145" s="10" t="s">
        <v>358</v>
      </c>
      <c r="B145" s="8" t="s">
        <v>113</v>
      </c>
      <c r="C145" s="11" t="s">
        <v>2197</v>
      </c>
      <c r="D145" s="647">
        <v>229833.17331501385</v>
      </c>
    </row>
    <row r="146" spans="1:4" ht="30" customHeight="1" thickTop="1" thickBot="1">
      <c r="A146" s="10" t="s">
        <v>361</v>
      </c>
      <c r="B146" s="8" t="s">
        <v>113</v>
      </c>
      <c r="C146" s="11" t="s">
        <v>1911</v>
      </c>
      <c r="D146" s="647">
        <v>81032.135126839465</v>
      </c>
    </row>
    <row r="147" spans="1:4" ht="30" customHeight="1" thickTop="1" thickBot="1">
      <c r="A147" s="10" t="s">
        <v>362</v>
      </c>
      <c r="B147" s="8" t="s">
        <v>113</v>
      </c>
      <c r="C147" s="11" t="s">
        <v>1912</v>
      </c>
      <c r="D147" s="647">
        <v>89349.860013409692</v>
      </c>
    </row>
    <row r="148" spans="1:4" ht="30" customHeight="1" thickTop="1" thickBot="1">
      <c r="A148" s="10" t="s">
        <v>367</v>
      </c>
      <c r="B148" s="8" t="s">
        <v>113</v>
      </c>
      <c r="C148" s="11" t="s">
        <v>368</v>
      </c>
      <c r="D148" s="647">
        <v>4600.183354006128</v>
      </c>
    </row>
    <row r="149" spans="1:4" ht="30" customHeight="1" thickTop="1" thickBot="1">
      <c r="A149" s="10" t="s">
        <v>363</v>
      </c>
      <c r="B149" s="8" t="s">
        <v>113</v>
      </c>
      <c r="C149" s="11" t="s">
        <v>364</v>
      </c>
      <c r="D149" s="647">
        <v>7357.4722426604703</v>
      </c>
    </row>
    <row r="150" spans="1:4" ht="30" customHeight="1" thickTop="1" thickBot="1">
      <c r="A150" s="10" t="s">
        <v>158</v>
      </c>
      <c r="B150" s="8" t="s">
        <v>113</v>
      </c>
      <c r="C150" s="11" t="s">
        <v>159</v>
      </c>
      <c r="D150" s="647">
        <v>10542.08685293071</v>
      </c>
    </row>
    <row r="151" spans="1:4" ht="30" customHeight="1" thickTop="1" thickBot="1">
      <c r="A151" s="10" t="s">
        <v>369</v>
      </c>
      <c r="B151" s="8" t="s">
        <v>113</v>
      </c>
      <c r="C151" s="11" t="s">
        <v>370</v>
      </c>
      <c r="D151" s="647">
        <v>102226.29675569171</v>
      </c>
    </row>
    <row r="152" spans="1:4" ht="30" customHeight="1" thickTop="1" thickBot="1">
      <c r="A152" s="10" t="s">
        <v>371</v>
      </c>
      <c r="B152" s="8" t="s">
        <v>113</v>
      </c>
      <c r="C152" s="11" t="s">
        <v>372</v>
      </c>
      <c r="D152" s="647">
        <v>109171.04066098038</v>
      </c>
    </row>
    <row r="153" spans="1:4" ht="30" customHeight="1" thickTop="1" thickBot="1">
      <c r="A153" s="10" t="s">
        <v>365</v>
      </c>
      <c r="B153" s="8" t="s">
        <v>113</v>
      </c>
      <c r="C153" s="11" t="s">
        <v>366</v>
      </c>
      <c r="D153" s="647">
        <v>102226.29675569171</v>
      </c>
    </row>
    <row r="154" spans="1:4" ht="30" customHeight="1" thickTop="1" thickBot="1">
      <c r="A154" s="10" t="s">
        <v>373</v>
      </c>
      <c r="B154" s="8" t="s">
        <v>113</v>
      </c>
      <c r="C154" s="11" t="s">
        <v>374</v>
      </c>
      <c r="D154" s="647">
        <v>80790.011337870805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7109375" style="183" customWidth="1"/>
  </cols>
  <sheetData>
    <row r="1" spans="1:4" ht="81.75" customHeight="1" thickTop="1" thickBot="1">
      <c r="A1" s="686" t="s">
        <v>1850</v>
      </c>
      <c r="B1" s="687"/>
      <c r="C1" s="687"/>
      <c r="D1" s="688"/>
    </row>
    <row r="2" spans="1:4" ht="48" customHeight="1" thickTop="1" thickBot="1">
      <c r="A2" s="685" t="s">
        <v>375</v>
      </c>
      <c r="B2" s="685"/>
      <c r="C2" s="685"/>
      <c r="D2" s="685"/>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2" t="s">
        <v>742</v>
      </c>
      <c r="B6" s="662" t="s">
        <v>377</v>
      </c>
      <c r="C6" s="663" t="s">
        <v>2239</v>
      </c>
      <c r="D6" s="646">
        <v>2545.0569487821735</v>
      </c>
    </row>
    <row r="7" spans="1:4" ht="16.5" thickTop="1" thickBot="1">
      <c r="A7" s="662" t="s">
        <v>747</v>
      </c>
      <c r="B7" s="662" t="s">
        <v>377</v>
      </c>
      <c r="C7" s="663" t="s">
        <v>748</v>
      </c>
      <c r="D7" s="646">
        <v>2412.8180442883818</v>
      </c>
    </row>
    <row r="8" spans="1:4" ht="16.5" thickTop="1" thickBot="1">
      <c r="A8" s="662" t="s">
        <v>743</v>
      </c>
      <c r="B8" s="662" t="s">
        <v>377</v>
      </c>
      <c r="C8" s="663" t="s">
        <v>744</v>
      </c>
      <c r="D8" s="646">
        <v>2328.271859448088</v>
      </c>
    </row>
    <row r="9" spans="1:4" ht="16.5" thickTop="1" thickBot="1">
      <c r="A9" s="662" t="s">
        <v>745</v>
      </c>
      <c r="B9" s="662" t="s">
        <v>377</v>
      </c>
      <c r="C9" s="663" t="s">
        <v>746</v>
      </c>
      <c r="D9" s="646">
        <v>2863.7310301032812</v>
      </c>
    </row>
    <row r="10" spans="1:4" ht="16.5" thickTop="1" thickBot="1">
      <c r="A10" s="662" t="s">
        <v>1668</v>
      </c>
      <c r="B10" s="662" t="s">
        <v>377</v>
      </c>
      <c r="C10" s="663" t="s">
        <v>1667</v>
      </c>
      <c r="D10" s="646">
        <v>3098.9428520307642</v>
      </c>
    </row>
    <row r="11" spans="1:4" ht="16.5" thickTop="1" thickBot="1">
      <c r="A11" s="662" t="s">
        <v>751</v>
      </c>
      <c r="B11" s="662" t="s">
        <v>377</v>
      </c>
      <c r="C11" s="663" t="s">
        <v>752</v>
      </c>
      <c r="D11" s="646">
        <v>17796.903146478988</v>
      </c>
    </row>
    <row r="12" spans="1:4" ht="16.5" thickTop="1" thickBot="1">
      <c r="A12" s="662" t="s">
        <v>749</v>
      </c>
      <c r="B12" s="662" t="s">
        <v>377</v>
      </c>
      <c r="C12" s="663" t="s">
        <v>750</v>
      </c>
      <c r="D12" s="646">
        <v>11495.829668142107</v>
      </c>
    </row>
    <row r="13" spans="1:4" ht="16.5" thickTop="1" thickBot="1">
      <c r="A13" s="662" t="s">
        <v>753</v>
      </c>
      <c r="B13" s="662" t="s">
        <v>92</v>
      </c>
      <c r="C13" s="663" t="s">
        <v>1935</v>
      </c>
      <c r="D13" s="646">
        <v>1117.9761830116388</v>
      </c>
    </row>
    <row r="14" spans="1:4" ht="16.5" thickTop="1" thickBot="1">
      <c r="A14" s="662" t="s">
        <v>755</v>
      </c>
      <c r="B14" s="662" t="s">
        <v>233</v>
      </c>
      <c r="C14" s="663" t="s">
        <v>1937</v>
      </c>
      <c r="D14" s="646">
        <v>69208.049424530021</v>
      </c>
    </row>
    <row r="15" spans="1:4" ht="16.5" thickTop="1" thickBot="1">
      <c r="A15" s="662" t="s">
        <v>756</v>
      </c>
      <c r="B15" s="662" t="s">
        <v>92</v>
      </c>
      <c r="C15" s="663" t="s">
        <v>1938</v>
      </c>
      <c r="D15" s="646">
        <v>1040.5684288036146</v>
      </c>
    </row>
    <row r="16" spans="1:4" ht="16.5" thickTop="1" thickBot="1">
      <c r="A16" s="662" t="s">
        <v>754</v>
      </c>
      <c r="B16" s="662" t="s">
        <v>233</v>
      </c>
      <c r="C16" s="663" t="s">
        <v>1936</v>
      </c>
      <c r="D16" s="646">
        <v>45930.256877212872</v>
      </c>
    </row>
    <row r="17" spans="1:4" ht="16.5" thickTop="1" thickBot="1">
      <c r="A17" s="662" t="s">
        <v>776</v>
      </c>
      <c r="B17" s="662" t="s">
        <v>422</v>
      </c>
      <c r="C17" s="663" t="s">
        <v>777</v>
      </c>
      <c r="D17" s="646">
        <v>684507.59097595105</v>
      </c>
    </row>
    <row r="18" spans="1:4" ht="16.5" thickTop="1" thickBot="1">
      <c r="A18" s="662" t="s">
        <v>757</v>
      </c>
      <c r="B18" s="662" t="s">
        <v>387</v>
      </c>
      <c r="C18" s="663" t="s">
        <v>1939</v>
      </c>
      <c r="D18" s="646">
        <v>50041.586096433828</v>
      </c>
    </row>
    <row r="19" spans="1:4" ht="16.5" thickTop="1" thickBot="1">
      <c r="A19" s="662" t="s">
        <v>758</v>
      </c>
      <c r="B19" s="662" t="s">
        <v>387</v>
      </c>
      <c r="C19" s="663" t="s">
        <v>2240</v>
      </c>
      <c r="D19" s="646">
        <v>45029.514831029745</v>
      </c>
    </row>
    <row r="20" spans="1:4" ht="16.5" thickTop="1" thickBot="1">
      <c r="A20" s="662" t="s">
        <v>761</v>
      </c>
      <c r="B20" s="662" t="s">
        <v>387</v>
      </c>
      <c r="C20" s="663" t="s">
        <v>762</v>
      </c>
      <c r="D20" s="646">
        <v>48072.093559833651</v>
      </c>
    </row>
    <row r="21" spans="1:4" ht="16.5" thickTop="1" thickBot="1">
      <c r="A21" s="662" t="s">
        <v>759</v>
      </c>
      <c r="B21" s="662" t="s">
        <v>387</v>
      </c>
      <c r="C21" s="663" t="s">
        <v>2241</v>
      </c>
      <c r="D21" s="646">
        <v>44619.791012188332</v>
      </c>
    </row>
    <row r="22" spans="1:4" ht="16.5" thickTop="1" thickBot="1">
      <c r="A22" s="662" t="s">
        <v>760</v>
      </c>
      <c r="B22" s="662" t="s">
        <v>387</v>
      </c>
      <c r="C22" s="663" t="s">
        <v>2242</v>
      </c>
      <c r="D22" s="646">
        <v>48072.093559833651</v>
      </c>
    </row>
    <row r="23" spans="1:4" ht="16.5" thickTop="1" thickBot="1">
      <c r="A23" s="662" t="s">
        <v>763</v>
      </c>
      <c r="B23" s="662" t="s">
        <v>387</v>
      </c>
      <c r="C23" s="663" t="s">
        <v>764</v>
      </c>
      <c r="D23" s="646">
        <v>54897.572097517361</v>
      </c>
    </row>
    <row r="24" spans="1:4" ht="16.5" thickTop="1" thickBot="1">
      <c r="A24" s="662" t="s">
        <v>772</v>
      </c>
      <c r="B24" s="662" t="s">
        <v>387</v>
      </c>
      <c r="C24" s="663" t="s">
        <v>773</v>
      </c>
      <c r="D24" s="646">
        <v>24578.440198705401</v>
      </c>
    </row>
    <row r="25" spans="1:4" ht="16.5" thickTop="1" thickBot="1">
      <c r="A25" s="662" t="s">
        <v>765</v>
      </c>
      <c r="B25" s="662" t="s">
        <v>387</v>
      </c>
      <c r="C25" s="663" t="s">
        <v>766</v>
      </c>
      <c r="D25" s="646">
        <v>45752.493103958928</v>
      </c>
    </row>
    <row r="26" spans="1:4" ht="16.5" thickTop="1" thickBot="1">
      <c r="A26" s="662" t="s">
        <v>768</v>
      </c>
      <c r="B26" s="662" t="s">
        <v>387</v>
      </c>
      <c r="C26" s="663" t="s">
        <v>2002</v>
      </c>
      <c r="D26" s="646">
        <v>49808.54212539969</v>
      </c>
    </row>
    <row r="27" spans="1:4" ht="16.5" thickTop="1" thickBot="1">
      <c r="A27" s="662" t="s">
        <v>767</v>
      </c>
      <c r="B27" s="662" t="s">
        <v>387</v>
      </c>
      <c r="C27" s="663" t="s">
        <v>2004</v>
      </c>
      <c r="D27" s="646">
        <v>40506.293942074037</v>
      </c>
    </row>
    <row r="28" spans="1:4" ht="16.5" thickTop="1" thickBot="1">
      <c r="A28" s="662" t="s">
        <v>770</v>
      </c>
      <c r="B28" s="662" t="s">
        <v>387</v>
      </c>
      <c r="C28" s="663" t="s">
        <v>2003</v>
      </c>
      <c r="D28" s="646">
        <v>40959.374778782279</v>
      </c>
    </row>
    <row r="29" spans="1:4" ht="16.5" thickTop="1" thickBot="1">
      <c r="A29" s="662" t="s">
        <v>769</v>
      </c>
      <c r="B29" s="662" t="s">
        <v>387</v>
      </c>
      <c r="C29" s="663" t="s">
        <v>2001</v>
      </c>
      <c r="D29" s="646">
        <v>41888.298886578836</v>
      </c>
    </row>
    <row r="30" spans="1:4" ht="16.5" thickTop="1" thickBot="1">
      <c r="A30" s="662" t="s">
        <v>771</v>
      </c>
      <c r="B30" s="662" t="s">
        <v>387</v>
      </c>
      <c r="C30" s="663" t="s">
        <v>2243</v>
      </c>
      <c r="D30" s="646">
        <v>52097.690128342365</v>
      </c>
    </row>
    <row r="31" spans="1:4" ht="16.5" thickTop="1" thickBot="1">
      <c r="A31" s="662" t="s">
        <v>774</v>
      </c>
      <c r="B31" s="662" t="s">
        <v>422</v>
      </c>
      <c r="C31" s="663" t="s">
        <v>775</v>
      </c>
      <c r="D31" s="646">
        <v>40.105241526805976</v>
      </c>
    </row>
    <row r="32" spans="1:4" ht="16.5" thickTop="1" thickBot="1">
      <c r="A32" s="662" t="s">
        <v>779</v>
      </c>
      <c r="B32" s="662" t="s">
        <v>144</v>
      </c>
      <c r="C32" s="663" t="s">
        <v>1941</v>
      </c>
      <c r="D32" s="646">
        <v>505.44889657660622</v>
      </c>
    </row>
    <row r="33" spans="1:4" ht="16.5" thickTop="1" thickBot="1">
      <c r="A33" s="662" t="s">
        <v>780</v>
      </c>
      <c r="B33" s="662" t="s">
        <v>377</v>
      </c>
      <c r="C33" s="663" t="s">
        <v>781</v>
      </c>
      <c r="D33" s="646">
        <v>6355.054893828742</v>
      </c>
    </row>
    <row r="34" spans="1:4" ht="16.5" thickTop="1" thickBot="1">
      <c r="A34" s="662" t="s">
        <v>786</v>
      </c>
      <c r="B34" s="662" t="s">
        <v>377</v>
      </c>
      <c r="C34" s="663" t="s">
        <v>787</v>
      </c>
      <c r="D34" s="646">
        <v>4002.9366745539046</v>
      </c>
    </row>
    <row r="35" spans="1:4" ht="16.5" thickTop="1" thickBot="1">
      <c r="A35" s="662" t="s">
        <v>782</v>
      </c>
      <c r="B35" s="662" t="s">
        <v>377</v>
      </c>
      <c r="C35" s="663" t="s">
        <v>783</v>
      </c>
      <c r="D35" s="646">
        <v>4638.9250500923836</v>
      </c>
    </row>
    <row r="36" spans="1:4" ht="16.5" thickTop="1" thickBot="1">
      <c r="A36" s="662" t="s">
        <v>784</v>
      </c>
      <c r="B36" s="662" t="s">
        <v>377</v>
      </c>
      <c r="C36" s="663" t="s">
        <v>785</v>
      </c>
      <c r="D36" s="646">
        <v>4303.1840232816139</v>
      </c>
    </row>
    <row r="37" spans="1:4" ht="16.5" thickTop="1" thickBot="1">
      <c r="A37" s="662" t="s">
        <v>898</v>
      </c>
      <c r="B37" s="662" t="s">
        <v>377</v>
      </c>
      <c r="C37" s="663" t="s">
        <v>899</v>
      </c>
      <c r="D37" s="646">
        <v>4736.0345908272184</v>
      </c>
    </row>
    <row r="38" spans="1:4" ht="16.5" thickTop="1" thickBot="1">
      <c r="A38" s="662" t="s">
        <v>788</v>
      </c>
      <c r="B38" s="662" t="s">
        <v>377</v>
      </c>
      <c r="C38" s="663" t="s">
        <v>789</v>
      </c>
      <c r="D38" s="646">
        <v>3867.8004280513501</v>
      </c>
    </row>
    <row r="39" spans="1:4" ht="16.5" thickTop="1" thickBot="1">
      <c r="A39" s="662" t="s">
        <v>917</v>
      </c>
      <c r="B39" s="662" t="s">
        <v>92</v>
      </c>
      <c r="C39" s="663" t="s">
        <v>2244</v>
      </c>
      <c r="D39" s="646">
        <v>380111.90222395718</v>
      </c>
    </row>
    <row r="40" spans="1:4" ht="16.5" thickTop="1" thickBot="1">
      <c r="A40" s="662" t="s">
        <v>896</v>
      </c>
      <c r="B40" s="662" t="s">
        <v>92</v>
      </c>
      <c r="C40" s="663" t="s">
        <v>897</v>
      </c>
      <c r="D40" s="646">
        <v>53215.666311354005</v>
      </c>
    </row>
    <row r="41" spans="1:4" ht="16.5" thickTop="1" thickBot="1">
      <c r="A41" s="662" t="s">
        <v>827</v>
      </c>
      <c r="B41" s="662" t="s">
        <v>92</v>
      </c>
      <c r="C41" s="663" t="s">
        <v>828</v>
      </c>
      <c r="D41" s="646">
        <v>716.47472024915544</v>
      </c>
    </row>
    <row r="42" spans="1:4" ht="16.5" thickTop="1" thickBot="1">
      <c r="A42" s="662" t="s">
        <v>432</v>
      </c>
      <c r="B42" s="662" t="s">
        <v>92</v>
      </c>
      <c r="C42" s="663" t="s">
        <v>433</v>
      </c>
      <c r="D42" s="646">
        <v>11098.312648458552</v>
      </c>
    </row>
    <row r="43" spans="1:4" ht="16.5" thickTop="1" thickBot="1">
      <c r="A43" s="662" t="s">
        <v>376</v>
      </c>
      <c r="B43" s="662" t="s">
        <v>377</v>
      </c>
      <c r="C43" s="663" t="s">
        <v>378</v>
      </c>
      <c r="D43" s="646">
        <v>7287.5011304808195</v>
      </c>
    </row>
    <row r="44" spans="1:4" ht="16.5" thickTop="1" thickBot="1">
      <c r="A44" s="662" t="s">
        <v>379</v>
      </c>
      <c r="B44" s="662" t="s">
        <v>144</v>
      </c>
      <c r="C44" s="663" t="s">
        <v>2245</v>
      </c>
      <c r="D44" s="646">
        <v>10847.337823076636</v>
      </c>
    </row>
    <row r="45" spans="1:4" ht="16.5" thickTop="1" thickBot="1">
      <c r="A45" s="662" t="s">
        <v>778</v>
      </c>
      <c r="B45" s="662" t="s">
        <v>377</v>
      </c>
      <c r="C45" s="663" t="s">
        <v>1940</v>
      </c>
      <c r="D45" s="646">
        <v>6250.2854174514978</v>
      </c>
    </row>
    <row r="46" spans="1:4" ht="16.5" thickTop="1" thickBot="1">
      <c r="A46" s="662" t="s">
        <v>913</v>
      </c>
      <c r="B46" s="662" t="s">
        <v>92</v>
      </c>
      <c r="C46" s="663" t="s">
        <v>1954</v>
      </c>
      <c r="D46" s="646">
        <v>851.79137753267719</v>
      </c>
    </row>
    <row r="47" spans="1:4" ht="16.5" thickTop="1" thickBot="1">
      <c r="A47" s="662" t="s">
        <v>914</v>
      </c>
      <c r="B47" s="662" t="s">
        <v>92</v>
      </c>
      <c r="C47" s="663" t="s">
        <v>1955</v>
      </c>
      <c r="D47" s="646">
        <v>12776.870662990159</v>
      </c>
    </row>
    <row r="48" spans="1:4" ht="16.5" thickTop="1" thickBot="1">
      <c r="A48" s="662" t="s">
        <v>797</v>
      </c>
      <c r="B48" s="662" t="s">
        <v>387</v>
      </c>
      <c r="C48" s="663" t="s">
        <v>798</v>
      </c>
      <c r="D48" s="646">
        <v>44337.970396054014</v>
      </c>
    </row>
    <row r="49" spans="1:4" ht="16.5" thickTop="1" thickBot="1">
      <c r="A49" s="662" t="s">
        <v>800</v>
      </c>
      <c r="B49" s="662" t="s">
        <v>387</v>
      </c>
      <c r="C49" s="663" t="s">
        <v>801</v>
      </c>
      <c r="D49" s="646">
        <v>29141.912503836716</v>
      </c>
    </row>
    <row r="50" spans="1:4" ht="16.5" thickTop="1" thickBot="1">
      <c r="A50" s="662" t="s">
        <v>799</v>
      </c>
      <c r="B50" s="662" t="s">
        <v>387</v>
      </c>
      <c r="C50" s="663" t="s">
        <v>1943</v>
      </c>
      <c r="D50" s="646">
        <v>58283.825007673433</v>
      </c>
    </row>
    <row r="51" spans="1:4" ht="16.5" thickTop="1" thickBot="1">
      <c r="A51" s="662" t="s">
        <v>796</v>
      </c>
      <c r="B51" s="662" t="s">
        <v>387</v>
      </c>
      <c r="C51" s="663" t="s">
        <v>1942</v>
      </c>
      <c r="D51" s="646">
        <v>54258.400922683555</v>
      </c>
    </row>
    <row r="52" spans="1:4" ht="16.5" thickTop="1" thickBot="1">
      <c r="A52" s="662" t="s">
        <v>802</v>
      </c>
      <c r="B52" s="662" t="s">
        <v>387</v>
      </c>
      <c r="C52" s="663" t="s">
        <v>803</v>
      </c>
      <c r="D52" s="646">
        <v>55387.734324062338</v>
      </c>
    </row>
    <row r="53" spans="1:4" ht="16.5" thickTop="1" thickBot="1">
      <c r="A53" s="662" t="s">
        <v>380</v>
      </c>
      <c r="B53" s="662" t="s">
        <v>144</v>
      </c>
      <c r="C53" s="663" t="s">
        <v>381</v>
      </c>
      <c r="D53" s="646">
        <v>3183.489036871058</v>
      </c>
    </row>
    <row r="54" spans="1:4" ht="16.5" thickTop="1" thickBot="1">
      <c r="A54" s="662" t="s">
        <v>794</v>
      </c>
      <c r="B54" s="662" t="s">
        <v>377</v>
      </c>
      <c r="C54" s="663" t="s">
        <v>795</v>
      </c>
      <c r="D54" s="646">
        <v>2074.6333049272066</v>
      </c>
    </row>
    <row r="55" spans="1:4" ht="16.5" thickTop="1" thickBot="1">
      <c r="A55" s="662" t="s">
        <v>790</v>
      </c>
      <c r="B55" s="662" t="s">
        <v>422</v>
      </c>
      <c r="C55" s="663" t="s">
        <v>791</v>
      </c>
      <c r="D55" s="646">
        <v>2207.9561348676702</v>
      </c>
    </row>
    <row r="56" spans="1:4" ht="16.5" thickTop="1" thickBot="1">
      <c r="A56" s="662" t="s">
        <v>792</v>
      </c>
      <c r="B56" s="662" t="s">
        <v>606</v>
      </c>
      <c r="C56" s="663" t="s">
        <v>793</v>
      </c>
      <c r="D56" s="646">
        <v>5696.0282222531196</v>
      </c>
    </row>
    <row r="57" spans="1:4" ht="16.5" thickTop="1" thickBot="1">
      <c r="A57" s="662" t="s">
        <v>382</v>
      </c>
      <c r="B57" s="662" t="s">
        <v>377</v>
      </c>
      <c r="C57" s="663" t="s">
        <v>383</v>
      </c>
      <c r="D57" s="646">
        <v>3205.167545804467</v>
      </c>
    </row>
    <row r="58" spans="1:4" ht="16.5" thickTop="1" thickBot="1">
      <c r="A58" s="662" t="s">
        <v>384</v>
      </c>
      <c r="B58" s="662" t="s">
        <v>377</v>
      </c>
      <c r="C58" s="663" t="s">
        <v>385</v>
      </c>
      <c r="D58" s="646">
        <v>2478.9374965352777</v>
      </c>
    </row>
    <row r="59" spans="1:4" ht="16.5" thickTop="1" thickBot="1">
      <c r="A59" s="662" t="s">
        <v>386</v>
      </c>
      <c r="B59" s="662" t="s">
        <v>387</v>
      </c>
      <c r="C59" s="663" t="s">
        <v>2246</v>
      </c>
      <c r="D59" s="646">
        <v>22402.571131784487</v>
      </c>
    </row>
    <row r="60" spans="1:4" ht="16.5" thickTop="1" thickBot="1">
      <c r="A60" s="662" t="s">
        <v>388</v>
      </c>
      <c r="B60" s="662" t="s">
        <v>377</v>
      </c>
      <c r="C60" s="663" t="s">
        <v>389</v>
      </c>
      <c r="D60" s="646">
        <v>1192.5079285457482</v>
      </c>
    </row>
    <row r="61" spans="1:4" ht="16.5" thickTop="1" thickBot="1">
      <c r="A61" s="662" t="s">
        <v>390</v>
      </c>
      <c r="B61" s="662" t="s">
        <v>233</v>
      </c>
      <c r="C61" s="663" t="s">
        <v>391</v>
      </c>
      <c r="D61" s="646">
        <v>70436.727300984669</v>
      </c>
    </row>
    <row r="62" spans="1:4" ht="16.5" thickTop="1" thickBot="1">
      <c r="A62" s="662" t="s">
        <v>398</v>
      </c>
      <c r="B62" s="662" t="s">
        <v>233</v>
      </c>
      <c r="C62" s="663" t="s">
        <v>399</v>
      </c>
      <c r="D62" s="646">
        <v>5517.9577806177786</v>
      </c>
    </row>
    <row r="63" spans="1:4" ht="16.5" thickTop="1" thickBot="1">
      <c r="A63" s="662" t="s">
        <v>392</v>
      </c>
      <c r="B63" s="662" t="s">
        <v>387</v>
      </c>
      <c r="C63" s="663" t="s">
        <v>393</v>
      </c>
      <c r="D63" s="646">
        <v>20933.667483811954</v>
      </c>
    </row>
    <row r="64" spans="1:4" ht="16.5" thickTop="1" thickBot="1">
      <c r="A64" s="662" t="s">
        <v>400</v>
      </c>
      <c r="B64" s="662" t="s">
        <v>92</v>
      </c>
      <c r="C64" s="663" t="s">
        <v>401</v>
      </c>
      <c r="D64" s="646">
        <v>32719.373533193655</v>
      </c>
    </row>
    <row r="65" spans="1:4" ht="16.5" thickTop="1" thickBot="1">
      <c r="A65" s="662" t="s">
        <v>394</v>
      </c>
      <c r="B65" s="662" t="s">
        <v>92</v>
      </c>
      <c r="C65" s="663" t="s">
        <v>395</v>
      </c>
      <c r="D65" s="646">
        <v>120521.67041528532</v>
      </c>
    </row>
    <row r="66" spans="1:4" ht="16.5" thickTop="1" thickBot="1">
      <c r="A66" s="662" t="s">
        <v>396</v>
      </c>
      <c r="B66" s="662" t="s">
        <v>92</v>
      </c>
      <c r="C66" s="663" t="s">
        <v>397</v>
      </c>
      <c r="D66" s="646">
        <v>751529.95311992394</v>
      </c>
    </row>
    <row r="67" spans="1:4" ht="16.5" thickTop="1" thickBot="1">
      <c r="A67" s="662" t="s">
        <v>918</v>
      </c>
      <c r="B67" s="662" t="s">
        <v>144</v>
      </c>
      <c r="C67" s="663" t="s">
        <v>919</v>
      </c>
      <c r="D67" s="646">
        <v>11418.070655226331</v>
      </c>
    </row>
    <row r="68" spans="1:4" ht="16.5" thickTop="1" thickBot="1">
      <c r="A68" s="662" t="s">
        <v>402</v>
      </c>
      <c r="B68" s="662" t="s">
        <v>377</v>
      </c>
      <c r="C68" s="663" t="s">
        <v>403</v>
      </c>
      <c r="D68" s="646">
        <v>974.23638805299947</v>
      </c>
    </row>
    <row r="69" spans="1:4" ht="16.5" thickTop="1" thickBot="1">
      <c r="A69" s="662" t="s">
        <v>404</v>
      </c>
      <c r="B69" s="662" t="s">
        <v>377</v>
      </c>
      <c r="C69" s="663" t="s">
        <v>405</v>
      </c>
      <c r="D69" s="646">
        <v>6533.9025925293636</v>
      </c>
    </row>
    <row r="70" spans="1:4" ht="16.5" thickTop="1" thickBot="1">
      <c r="A70" s="662" t="s">
        <v>406</v>
      </c>
      <c r="B70" s="662" t="s">
        <v>144</v>
      </c>
      <c r="C70" s="663" t="s">
        <v>407</v>
      </c>
      <c r="D70" s="646">
        <v>32411.538706339255</v>
      </c>
    </row>
    <row r="71" spans="1:4" ht="16.5" thickTop="1" thickBot="1">
      <c r="A71" s="662" t="s">
        <v>408</v>
      </c>
      <c r="B71" s="662" t="s">
        <v>92</v>
      </c>
      <c r="C71" s="663" t="s">
        <v>409</v>
      </c>
      <c r="D71" s="646">
        <v>15204.476088958289</v>
      </c>
    </row>
    <row r="72" spans="1:4" ht="16.5" thickTop="1" thickBot="1">
      <c r="A72" s="662" t="s">
        <v>410</v>
      </c>
      <c r="B72" s="662" t="s">
        <v>92</v>
      </c>
      <c r="C72" s="663" t="s">
        <v>411</v>
      </c>
      <c r="D72" s="646">
        <v>13020435.475188337</v>
      </c>
    </row>
    <row r="73" spans="1:4" ht="16.5" thickTop="1" thickBot="1">
      <c r="A73" s="662" t="s">
        <v>810</v>
      </c>
      <c r="B73" s="662" t="s">
        <v>377</v>
      </c>
      <c r="C73" s="663" t="s">
        <v>811</v>
      </c>
      <c r="D73" s="646">
        <v>1748.5147502302032</v>
      </c>
    </row>
    <row r="74" spans="1:4" ht="16.5" thickTop="1" thickBot="1">
      <c r="A74" s="662" t="s">
        <v>805</v>
      </c>
      <c r="B74" s="662" t="s">
        <v>377</v>
      </c>
      <c r="C74" s="663" t="s">
        <v>806</v>
      </c>
      <c r="D74" s="646">
        <v>1655.1541570657496</v>
      </c>
    </row>
    <row r="75" spans="1:4" ht="16.5" thickTop="1" thickBot="1">
      <c r="A75" s="662" t="s">
        <v>808</v>
      </c>
      <c r="B75" s="662" t="s">
        <v>377</v>
      </c>
      <c r="C75" s="663" t="s">
        <v>809</v>
      </c>
      <c r="D75" s="646">
        <v>1609.1403860814189</v>
      </c>
    </row>
    <row r="76" spans="1:4" ht="16.5" thickTop="1" thickBot="1">
      <c r="A76" s="662" t="s">
        <v>822</v>
      </c>
      <c r="B76" s="662" t="s">
        <v>377</v>
      </c>
      <c r="C76" s="663" t="s">
        <v>823</v>
      </c>
      <c r="D76" s="646">
        <v>2320.684381321395</v>
      </c>
    </row>
    <row r="77" spans="1:4" ht="16.5" thickTop="1" thickBot="1">
      <c r="A77" s="662" t="s">
        <v>807</v>
      </c>
      <c r="B77" s="662" t="s">
        <v>377</v>
      </c>
      <c r="C77" s="663" t="s">
        <v>2037</v>
      </c>
      <c r="D77" s="646">
        <v>1116.4432100705449</v>
      </c>
    </row>
    <row r="78" spans="1:4" ht="16.5" thickTop="1" thickBot="1">
      <c r="A78" s="662" t="s">
        <v>817</v>
      </c>
      <c r="B78" s="662" t="s">
        <v>377</v>
      </c>
      <c r="C78" s="663" t="s">
        <v>818</v>
      </c>
      <c r="D78" s="646">
        <v>2262.1524072011907</v>
      </c>
    </row>
    <row r="79" spans="1:4" ht="16.5" thickTop="1" thickBot="1">
      <c r="A79" s="662" t="s">
        <v>819</v>
      </c>
      <c r="B79" s="662" t="s">
        <v>377</v>
      </c>
      <c r="C79" s="663" t="s">
        <v>2023</v>
      </c>
      <c r="D79" s="646">
        <v>2262.1524072011907</v>
      </c>
    </row>
    <row r="80" spans="1:4" ht="16.5" thickTop="1" thickBot="1">
      <c r="A80" s="662" t="s">
        <v>820</v>
      </c>
      <c r="B80" s="662" t="s">
        <v>377</v>
      </c>
      <c r="C80" s="663" t="s">
        <v>2024</v>
      </c>
      <c r="D80" s="646">
        <v>2262.1524072011907</v>
      </c>
    </row>
    <row r="81" spans="1:4" ht="16.5" thickTop="1" thickBot="1">
      <c r="A81" s="662" t="s">
        <v>812</v>
      </c>
      <c r="B81" s="662" t="s">
        <v>377</v>
      </c>
      <c r="C81" s="663" t="s">
        <v>2247</v>
      </c>
      <c r="D81" s="646">
        <v>1892.533829886574</v>
      </c>
    </row>
    <row r="82" spans="1:4" ht="16.5" thickTop="1" thickBot="1">
      <c r="A82" s="662" t="s">
        <v>813</v>
      </c>
      <c r="B82" s="662" t="s">
        <v>377</v>
      </c>
      <c r="C82" s="663" t="s">
        <v>2248</v>
      </c>
      <c r="D82" s="646">
        <v>2280.6714133437431</v>
      </c>
    </row>
    <row r="83" spans="1:4" ht="16.5" thickTop="1" thickBot="1">
      <c r="A83" s="662" t="s">
        <v>814</v>
      </c>
      <c r="B83" s="662" t="s">
        <v>377</v>
      </c>
      <c r="C83" s="663" t="s">
        <v>2249</v>
      </c>
      <c r="D83" s="646">
        <v>2356.6937937885345</v>
      </c>
    </row>
    <row r="84" spans="1:4" ht="16.5" thickTop="1" thickBot="1">
      <c r="A84" s="662" t="s">
        <v>815</v>
      </c>
      <c r="B84" s="662" t="s">
        <v>377</v>
      </c>
      <c r="C84" s="663" t="s">
        <v>2250</v>
      </c>
      <c r="D84" s="646">
        <v>2039.9476906337527</v>
      </c>
    </row>
    <row r="85" spans="1:4" ht="16.5" thickTop="1" thickBot="1">
      <c r="A85" s="662" t="s">
        <v>821</v>
      </c>
      <c r="B85" s="662" t="s">
        <v>377</v>
      </c>
      <c r="C85" s="663" t="s">
        <v>1944</v>
      </c>
      <c r="D85" s="646">
        <v>2432.716174233326</v>
      </c>
    </row>
    <row r="86" spans="1:4" ht="16.5" thickTop="1" thickBot="1">
      <c r="A86" s="662" t="s">
        <v>816</v>
      </c>
      <c r="B86" s="662" t="s">
        <v>377</v>
      </c>
      <c r="C86" s="663" t="s">
        <v>2251</v>
      </c>
      <c r="D86" s="646">
        <v>2502.7838563620271</v>
      </c>
    </row>
    <row r="87" spans="1:4" ht="16.5" thickTop="1" thickBot="1">
      <c r="A87" s="662" t="s">
        <v>804</v>
      </c>
      <c r="B87" s="662" t="s">
        <v>377</v>
      </c>
      <c r="C87" s="663" t="s">
        <v>2252</v>
      </c>
      <c r="D87" s="646">
        <v>428.02516721017031</v>
      </c>
    </row>
    <row r="88" spans="1:4" ht="16.5" thickTop="1" thickBot="1">
      <c r="A88" s="662" t="s">
        <v>826</v>
      </c>
      <c r="B88" s="662" t="s">
        <v>377</v>
      </c>
      <c r="C88" s="663" t="s">
        <v>1945</v>
      </c>
      <c r="D88" s="646">
        <v>527.87169252850038</v>
      </c>
    </row>
    <row r="89" spans="1:4" ht="16.5" thickTop="1" thickBot="1">
      <c r="A89" s="662" t="s">
        <v>824</v>
      </c>
      <c r="B89" s="662" t="s">
        <v>377</v>
      </c>
      <c r="C89" s="663" t="s">
        <v>825</v>
      </c>
      <c r="D89" s="646">
        <v>459.58438938826311</v>
      </c>
    </row>
    <row r="90" spans="1:4" ht="16.5" thickTop="1" thickBot="1">
      <c r="A90" s="662" t="s">
        <v>915</v>
      </c>
      <c r="B90" s="662" t="s">
        <v>233</v>
      </c>
      <c r="C90" s="663" t="s">
        <v>916</v>
      </c>
      <c r="D90" s="646">
        <v>13148.015668112339</v>
      </c>
    </row>
    <row r="91" spans="1:4" ht="16.5" thickTop="1" thickBot="1">
      <c r="A91" s="662" t="s">
        <v>412</v>
      </c>
      <c r="B91" s="662" t="s">
        <v>377</v>
      </c>
      <c r="C91" s="663" t="s">
        <v>2253</v>
      </c>
      <c r="D91" s="646">
        <v>15000</v>
      </c>
    </row>
    <row r="92" spans="1:4" ht="16.5" thickTop="1" thickBot="1">
      <c r="A92" s="662" t="s">
        <v>413</v>
      </c>
      <c r="B92" s="662" t="s">
        <v>144</v>
      </c>
      <c r="C92" s="663" t="s">
        <v>414</v>
      </c>
      <c r="D92" s="646">
        <v>33858.068413390771</v>
      </c>
    </row>
    <row r="93" spans="1:4" ht="16.5" thickTop="1" thickBot="1">
      <c r="A93" s="662" t="s">
        <v>415</v>
      </c>
      <c r="B93" s="662" t="s">
        <v>144</v>
      </c>
      <c r="C93" s="663" t="s">
        <v>416</v>
      </c>
      <c r="D93" s="646">
        <v>975.30112727491542</v>
      </c>
    </row>
    <row r="94" spans="1:4" ht="16.5" thickTop="1" thickBot="1">
      <c r="A94" s="662" t="s">
        <v>417</v>
      </c>
      <c r="B94" s="662" t="s">
        <v>144</v>
      </c>
      <c r="C94" s="663" t="s">
        <v>418</v>
      </c>
      <c r="D94" s="646">
        <v>975.30112727491542</v>
      </c>
    </row>
    <row r="95" spans="1:4" ht="16.5" thickTop="1" thickBot="1">
      <c r="A95" s="662" t="s">
        <v>419</v>
      </c>
      <c r="B95" s="662" t="s">
        <v>377</v>
      </c>
      <c r="C95" s="663" t="s">
        <v>420</v>
      </c>
      <c r="D95" s="646">
        <v>53686.827373586493</v>
      </c>
    </row>
    <row r="96" spans="1:4" ht="16.5" thickTop="1" thickBot="1">
      <c r="A96" s="662" t="s">
        <v>436</v>
      </c>
      <c r="B96" s="662" t="s">
        <v>377</v>
      </c>
      <c r="C96" s="663" t="s">
        <v>437</v>
      </c>
      <c r="D96" s="646">
        <v>39863.526152198479</v>
      </c>
    </row>
    <row r="97" spans="1:4" ht="16.5" thickTop="1" thickBot="1">
      <c r="A97" s="662" t="s">
        <v>434</v>
      </c>
      <c r="B97" s="662" t="s">
        <v>377</v>
      </c>
      <c r="C97" s="663" t="s">
        <v>435</v>
      </c>
      <c r="D97" s="646">
        <v>42661.137730054856</v>
      </c>
    </row>
    <row r="98" spans="1:4" ht="16.5" thickTop="1" thickBot="1">
      <c r="A98" s="662" t="s">
        <v>421</v>
      </c>
      <c r="B98" s="662" t="s">
        <v>422</v>
      </c>
      <c r="C98" s="663" t="s">
        <v>423</v>
      </c>
      <c r="D98" s="646">
        <v>1057531.8620440068</v>
      </c>
    </row>
    <row r="99" spans="1:4" ht="16.5" thickTop="1" thickBot="1">
      <c r="A99" s="662" t="s">
        <v>835</v>
      </c>
      <c r="B99" s="662" t="s">
        <v>387</v>
      </c>
      <c r="C99" s="663" t="s">
        <v>2254</v>
      </c>
      <c r="D99" s="646">
        <v>275414.61674449005</v>
      </c>
    </row>
    <row r="100" spans="1:4" ht="16.5" thickTop="1" thickBot="1">
      <c r="A100" s="662" t="s">
        <v>836</v>
      </c>
      <c r="B100" s="662" t="s">
        <v>387</v>
      </c>
      <c r="C100" s="663" t="s">
        <v>2255</v>
      </c>
      <c r="D100" s="646">
        <v>420004.85170309228</v>
      </c>
    </row>
    <row r="101" spans="1:4" ht="16.5" thickTop="1" thickBot="1">
      <c r="A101" s="662" t="s">
        <v>837</v>
      </c>
      <c r="B101" s="662" t="s">
        <v>387</v>
      </c>
      <c r="C101" s="663" t="s">
        <v>2256</v>
      </c>
      <c r="D101" s="646">
        <v>623689.6180887199</v>
      </c>
    </row>
    <row r="102" spans="1:4" ht="16.5" thickTop="1" thickBot="1">
      <c r="A102" s="662" t="s">
        <v>838</v>
      </c>
      <c r="B102" s="662" t="s">
        <v>387</v>
      </c>
      <c r="C102" s="663" t="s">
        <v>2257</v>
      </c>
      <c r="D102" s="646">
        <v>519705.39821328525</v>
      </c>
    </row>
    <row r="103" spans="1:4" ht="16.5" thickTop="1" thickBot="1">
      <c r="A103" s="662" t="s">
        <v>839</v>
      </c>
      <c r="B103" s="662" t="s">
        <v>387</v>
      </c>
      <c r="C103" s="663" t="s">
        <v>2258</v>
      </c>
      <c r="D103" s="646">
        <v>482415.11107148242</v>
      </c>
    </row>
    <row r="104" spans="1:4" ht="16.5" thickTop="1" thickBot="1">
      <c r="A104" s="662" t="s">
        <v>833</v>
      </c>
      <c r="B104" s="662" t="s">
        <v>387</v>
      </c>
      <c r="C104" s="663" t="s">
        <v>2006</v>
      </c>
      <c r="D104" s="646">
        <v>367258.87161721574</v>
      </c>
    </row>
    <row r="105" spans="1:4" ht="16.5" thickTop="1" thickBot="1">
      <c r="A105" s="662" t="s">
        <v>832</v>
      </c>
      <c r="B105" s="662" t="s">
        <v>387</v>
      </c>
      <c r="C105" s="663" t="s">
        <v>2007</v>
      </c>
      <c r="D105" s="646">
        <v>380111.90222395718</v>
      </c>
    </row>
    <row r="106" spans="1:4" ht="16.5" thickTop="1" thickBot="1">
      <c r="A106" s="662" t="s">
        <v>1661</v>
      </c>
      <c r="B106" s="662" t="s">
        <v>387</v>
      </c>
      <c r="C106" s="663" t="s">
        <v>2005</v>
      </c>
      <c r="D106" s="646">
        <v>430793.48918715148</v>
      </c>
    </row>
    <row r="107" spans="1:4" ht="16.5" thickTop="1" thickBot="1">
      <c r="A107" s="662" t="s">
        <v>829</v>
      </c>
      <c r="B107" s="662" t="s">
        <v>387</v>
      </c>
      <c r="C107" s="663" t="s">
        <v>2005</v>
      </c>
      <c r="D107" s="646">
        <v>430019.23890488042</v>
      </c>
    </row>
    <row r="108" spans="1:4" ht="16.5" thickTop="1" thickBot="1">
      <c r="A108" s="662" t="s">
        <v>831</v>
      </c>
      <c r="B108" s="662" t="s">
        <v>387</v>
      </c>
      <c r="C108" s="663" t="s">
        <v>2008</v>
      </c>
      <c r="D108" s="646">
        <v>456635.02824787283</v>
      </c>
    </row>
    <row r="109" spans="1:4" ht="16.5" thickTop="1" thickBot="1">
      <c r="A109" s="662" t="s">
        <v>830</v>
      </c>
      <c r="B109" s="662" t="s">
        <v>387</v>
      </c>
      <c r="C109" s="663" t="s">
        <v>2009</v>
      </c>
      <c r="D109" s="646">
        <v>478323.29251030151</v>
      </c>
    </row>
    <row r="110" spans="1:4" ht="16.5" thickTop="1" thickBot="1">
      <c r="A110" s="662" t="s">
        <v>834</v>
      </c>
      <c r="B110" s="662" t="s">
        <v>387</v>
      </c>
      <c r="C110" s="663" t="s">
        <v>2010</v>
      </c>
      <c r="D110" s="646">
        <v>265320.01905964833</v>
      </c>
    </row>
    <row r="111" spans="1:4" ht="16.5" thickTop="1" thickBot="1">
      <c r="A111" s="662" t="s">
        <v>424</v>
      </c>
      <c r="B111" s="662" t="s">
        <v>144</v>
      </c>
      <c r="C111" s="663" t="s">
        <v>425</v>
      </c>
      <c r="D111" s="646">
        <v>1856.6496656079764</v>
      </c>
    </row>
    <row r="112" spans="1:4" ht="16.5" thickTop="1" thickBot="1">
      <c r="A112" s="662" t="s">
        <v>426</v>
      </c>
      <c r="B112" s="662" t="s">
        <v>233</v>
      </c>
      <c r="C112" s="663" t="s">
        <v>427</v>
      </c>
      <c r="D112" s="646">
        <v>5931.2400441806039</v>
      </c>
    </row>
    <row r="113" spans="1:4" ht="16.5" thickTop="1" thickBot="1">
      <c r="A113" s="662" t="s">
        <v>428</v>
      </c>
      <c r="B113" s="662" t="s">
        <v>92</v>
      </c>
      <c r="C113" s="663" t="s">
        <v>427</v>
      </c>
      <c r="D113" s="646">
        <v>5259.2062672449356</v>
      </c>
    </row>
    <row r="114" spans="1:4" ht="16.5" thickTop="1" thickBot="1">
      <c r="A114" s="662" t="s">
        <v>429</v>
      </c>
      <c r="B114" s="662" t="s">
        <v>144</v>
      </c>
      <c r="C114" s="663" t="s">
        <v>2259</v>
      </c>
      <c r="D114" s="646">
        <v>33785.956172717364</v>
      </c>
    </row>
    <row r="115" spans="1:4" ht="16.5" thickTop="1" thickBot="1">
      <c r="A115" s="662" t="s">
        <v>430</v>
      </c>
      <c r="B115" s="662" t="s">
        <v>92</v>
      </c>
      <c r="C115" s="663" t="s">
        <v>431</v>
      </c>
      <c r="D115" s="646">
        <v>30876.700273853919</v>
      </c>
    </row>
    <row r="116" spans="1:4" ht="16.5" thickTop="1" thickBot="1">
      <c r="A116" s="662" t="s">
        <v>438</v>
      </c>
      <c r="B116" s="662" t="s">
        <v>92</v>
      </c>
      <c r="C116" s="663" t="s">
        <v>1913</v>
      </c>
      <c r="D116" s="646">
        <v>280063.68123663473</v>
      </c>
    </row>
    <row r="117" spans="1:4" ht="16.5" thickTop="1" thickBot="1">
      <c r="A117" s="662" t="s">
        <v>440</v>
      </c>
      <c r="B117" s="662" t="s">
        <v>92</v>
      </c>
      <c r="C117" s="663" t="s">
        <v>441</v>
      </c>
      <c r="D117" s="646">
        <v>37861.515852198187</v>
      </c>
    </row>
    <row r="118" spans="1:4" ht="16.5" thickTop="1" thickBot="1">
      <c r="A118" s="662" t="s">
        <v>439</v>
      </c>
      <c r="B118" s="662" t="s">
        <v>92</v>
      </c>
      <c r="C118" s="663" t="s">
        <v>2260</v>
      </c>
      <c r="D118" s="646">
        <v>24919.446018953229</v>
      </c>
    </row>
    <row r="119" spans="1:4" ht="16.5" thickTop="1" thickBot="1">
      <c r="A119" s="662" t="s">
        <v>443</v>
      </c>
      <c r="B119" s="662" t="s">
        <v>387</v>
      </c>
      <c r="C119" s="663" t="s">
        <v>2261</v>
      </c>
      <c r="D119" s="646">
        <v>3311.3922395781692</v>
      </c>
    </row>
    <row r="120" spans="1:4" ht="16.5" thickTop="1" thickBot="1">
      <c r="A120" s="662" t="s">
        <v>442</v>
      </c>
      <c r="B120" s="662" t="s">
        <v>387</v>
      </c>
      <c r="C120" s="663" t="s">
        <v>2262</v>
      </c>
      <c r="D120" s="646">
        <v>3152.0551989176156</v>
      </c>
    </row>
    <row r="121" spans="1:4" ht="16.5" thickTop="1" thickBot="1">
      <c r="A121" s="662" t="s">
        <v>840</v>
      </c>
      <c r="B121" s="662" t="s">
        <v>606</v>
      </c>
      <c r="C121" s="663" t="s">
        <v>2263</v>
      </c>
      <c r="D121" s="646">
        <v>27204.08711994988</v>
      </c>
    </row>
    <row r="122" spans="1:4" ht="16.5" thickTop="1" thickBot="1">
      <c r="A122" s="662" t="s">
        <v>841</v>
      </c>
      <c r="B122" s="662" t="s">
        <v>606</v>
      </c>
      <c r="C122" s="663" t="s">
        <v>1946</v>
      </c>
      <c r="D122" s="646">
        <v>28432.448391612099</v>
      </c>
    </row>
    <row r="123" spans="1:4" ht="16.5" thickTop="1" thickBot="1">
      <c r="A123" s="662" t="s">
        <v>444</v>
      </c>
      <c r="B123" s="662" t="s">
        <v>387</v>
      </c>
      <c r="C123" s="663" t="s">
        <v>1914</v>
      </c>
      <c r="D123" s="646">
        <v>2232.8864201410897</v>
      </c>
    </row>
    <row r="124" spans="1:4" ht="16.5" thickTop="1" thickBot="1">
      <c r="A124" s="662" t="s">
        <v>445</v>
      </c>
      <c r="B124" s="662" t="s">
        <v>144</v>
      </c>
      <c r="C124" s="663" t="s">
        <v>446</v>
      </c>
      <c r="D124" s="646">
        <v>11182.858833298846</v>
      </c>
    </row>
    <row r="125" spans="1:4" ht="16.5" thickTop="1" thickBot="1">
      <c r="A125" s="662" t="s">
        <v>865</v>
      </c>
      <c r="B125" s="662" t="s">
        <v>422</v>
      </c>
      <c r="C125" s="663" t="s">
        <v>1947</v>
      </c>
      <c r="D125" s="646">
        <v>1825.3304521930072</v>
      </c>
    </row>
    <row r="126" spans="1:4" ht="16.5" thickTop="1" thickBot="1">
      <c r="A126" s="662" t="s">
        <v>866</v>
      </c>
      <c r="B126" s="662" t="s">
        <v>422</v>
      </c>
      <c r="C126" s="663" t="s">
        <v>1948</v>
      </c>
      <c r="D126" s="646">
        <v>1713.6861311859527</v>
      </c>
    </row>
    <row r="127" spans="1:4" ht="16.5" thickTop="1" thickBot="1">
      <c r="A127" s="662" t="s">
        <v>864</v>
      </c>
      <c r="B127" s="662" t="s">
        <v>422</v>
      </c>
      <c r="C127" s="663" t="s">
        <v>2264</v>
      </c>
      <c r="D127" s="646">
        <v>1667.0773369791241</v>
      </c>
    </row>
    <row r="128" spans="1:4" ht="16.5" thickTop="1" thickBot="1">
      <c r="A128" s="662" t="s">
        <v>846</v>
      </c>
      <c r="B128" s="662" t="s">
        <v>422</v>
      </c>
      <c r="C128" s="663" t="s">
        <v>847</v>
      </c>
      <c r="D128" s="646">
        <v>1191.0172936350657</v>
      </c>
    </row>
    <row r="129" spans="1:4" ht="16.5" thickTop="1" thickBot="1">
      <c r="A129" s="662" t="s">
        <v>848</v>
      </c>
      <c r="B129" s="662" t="s">
        <v>422</v>
      </c>
      <c r="C129" s="663" t="s">
        <v>849</v>
      </c>
      <c r="D129" s="646">
        <v>1216.358087116663</v>
      </c>
    </row>
    <row r="130" spans="1:4" ht="16.5" thickTop="1" thickBot="1">
      <c r="A130" s="662" t="s">
        <v>850</v>
      </c>
      <c r="B130" s="662" t="s">
        <v>422</v>
      </c>
      <c r="C130" s="663" t="s">
        <v>851</v>
      </c>
      <c r="D130" s="646">
        <v>1349.397252895048</v>
      </c>
    </row>
    <row r="131" spans="1:4" ht="16.5" thickTop="1" thickBot="1">
      <c r="A131" s="662" t="s">
        <v>852</v>
      </c>
      <c r="B131" s="662" t="s">
        <v>422</v>
      </c>
      <c r="C131" s="663" t="s">
        <v>853</v>
      </c>
      <c r="D131" s="646">
        <v>1710.5035600078072</v>
      </c>
    </row>
    <row r="132" spans="1:4" ht="16.5" thickTop="1" thickBot="1">
      <c r="A132" s="662" t="s">
        <v>854</v>
      </c>
      <c r="B132" s="662" t="s">
        <v>422</v>
      </c>
      <c r="C132" s="663" t="s">
        <v>855</v>
      </c>
      <c r="D132" s="646">
        <v>1918.5480406066642</v>
      </c>
    </row>
    <row r="133" spans="1:4" ht="16.5" thickTop="1" thickBot="1">
      <c r="A133" s="662" t="s">
        <v>858</v>
      </c>
      <c r="B133" s="662" t="s">
        <v>422</v>
      </c>
      <c r="C133" s="663" t="s">
        <v>859</v>
      </c>
      <c r="D133" s="646">
        <v>1216.358087116663</v>
      </c>
    </row>
    <row r="134" spans="1:4" ht="16.5" thickTop="1" thickBot="1">
      <c r="A134" s="662" t="s">
        <v>856</v>
      </c>
      <c r="B134" s="662" t="s">
        <v>422</v>
      </c>
      <c r="C134" s="663" t="s">
        <v>857</v>
      </c>
      <c r="D134" s="646">
        <v>1716.8387583782066</v>
      </c>
    </row>
    <row r="135" spans="1:4" ht="16.5" thickTop="1" thickBot="1">
      <c r="A135" s="662" t="s">
        <v>860</v>
      </c>
      <c r="B135" s="662" t="s">
        <v>422</v>
      </c>
      <c r="C135" s="663" t="s">
        <v>861</v>
      </c>
      <c r="D135" s="646">
        <v>1292.3804675614542</v>
      </c>
    </row>
    <row r="136" spans="1:4" ht="16.5" thickTop="1" thickBot="1">
      <c r="A136" s="662" t="s">
        <v>862</v>
      </c>
      <c r="B136" s="662" t="s">
        <v>422</v>
      </c>
      <c r="C136" s="663" t="s">
        <v>863</v>
      </c>
      <c r="D136" s="646">
        <v>1773.8555437118002</v>
      </c>
    </row>
    <row r="137" spans="1:4" ht="16.5" thickTop="1" thickBot="1">
      <c r="A137" s="662" t="s">
        <v>845</v>
      </c>
      <c r="B137" s="662" t="s">
        <v>377</v>
      </c>
      <c r="C137" s="663" t="s">
        <v>2265</v>
      </c>
      <c r="D137" s="646">
        <v>5383.8576936120353</v>
      </c>
    </row>
    <row r="138" spans="1:4" ht="31.5" thickTop="1" thickBot="1">
      <c r="A138" s="662" t="s">
        <v>842</v>
      </c>
      <c r="B138" s="662" t="s">
        <v>843</v>
      </c>
      <c r="C138" s="663" t="s">
        <v>844</v>
      </c>
      <c r="D138" s="646">
        <v>2.2095578178690151E-2</v>
      </c>
    </row>
    <row r="139" spans="1:4" ht="16.5" thickTop="1" thickBot="1">
      <c r="A139" s="662" t="s">
        <v>447</v>
      </c>
      <c r="B139" s="662" t="s">
        <v>377</v>
      </c>
      <c r="C139" s="663" t="s">
        <v>448</v>
      </c>
      <c r="D139" s="646">
        <v>6842.0142400312288</v>
      </c>
    </row>
    <row r="140" spans="1:4" ht="16.5" thickTop="1" thickBot="1">
      <c r="A140" s="662" t="s">
        <v>449</v>
      </c>
      <c r="B140" s="662" t="s">
        <v>450</v>
      </c>
      <c r="C140" s="663" t="s">
        <v>2266</v>
      </c>
      <c r="D140" s="646">
        <v>428.62670972494846</v>
      </c>
    </row>
    <row r="141" spans="1:4" ht="16.5" thickTop="1" thickBot="1">
      <c r="A141" s="662" t="s">
        <v>451</v>
      </c>
      <c r="B141" s="662" t="s">
        <v>144</v>
      </c>
      <c r="C141" s="663" t="s">
        <v>2267</v>
      </c>
      <c r="D141" s="646">
        <v>12534.887380025342</v>
      </c>
    </row>
    <row r="142" spans="1:4" ht="16.5" thickTop="1" thickBot="1">
      <c r="A142" s="662" t="s">
        <v>452</v>
      </c>
      <c r="B142" s="662" t="s">
        <v>92</v>
      </c>
      <c r="C142" s="663" t="s">
        <v>2268</v>
      </c>
      <c r="D142" s="646">
        <v>10136.317392638859</v>
      </c>
    </row>
    <row r="143" spans="1:4" ht="16.5" thickTop="1" thickBot="1">
      <c r="A143" s="662" t="s">
        <v>453</v>
      </c>
      <c r="B143" s="662" t="s">
        <v>454</v>
      </c>
      <c r="C143" s="663" t="s">
        <v>455</v>
      </c>
      <c r="D143" s="646">
        <v>12762.198556512158</v>
      </c>
    </row>
    <row r="144" spans="1:4" ht="16.5" thickTop="1" thickBot="1">
      <c r="A144" s="662" t="s">
        <v>456</v>
      </c>
      <c r="B144" s="662" t="s">
        <v>422</v>
      </c>
      <c r="C144" s="663" t="s">
        <v>457</v>
      </c>
      <c r="D144" s="646">
        <v>10956.318414944726</v>
      </c>
    </row>
    <row r="145" spans="1:4" ht="16.5" thickTop="1" thickBot="1">
      <c r="A145" s="662" t="s">
        <v>873</v>
      </c>
      <c r="B145" s="662" t="s">
        <v>233</v>
      </c>
      <c r="C145" s="663" t="s">
        <v>875</v>
      </c>
      <c r="D145" s="646">
        <v>11100.480499351894</v>
      </c>
    </row>
    <row r="146" spans="1:4" ht="31.5" thickTop="1" thickBot="1">
      <c r="A146" s="662" t="s">
        <v>867</v>
      </c>
      <c r="B146" s="662" t="s">
        <v>233</v>
      </c>
      <c r="C146" s="663" t="s">
        <v>2269</v>
      </c>
      <c r="D146" s="646">
        <v>4829.9717903634446</v>
      </c>
    </row>
    <row r="147" spans="1:4" ht="16.5" thickTop="1" thickBot="1">
      <c r="A147" s="662" t="s">
        <v>868</v>
      </c>
      <c r="B147" s="662" t="s">
        <v>233</v>
      </c>
      <c r="C147" s="663" t="s">
        <v>2270</v>
      </c>
      <c r="D147" s="646">
        <v>15953.214724095415</v>
      </c>
    </row>
    <row r="148" spans="1:4" ht="16.5" thickTop="1" thickBot="1">
      <c r="A148" s="662" t="s">
        <v>1691</v>
      </c>
      <c r="B148" s="662" t="s">
        <v>233</v>
      </c>
      <c r="C148" s="663" t="s">
        <v>1949</v>
      </c>
      <c r="D148" s="646">
        <v>9272.9821962655442</v>
      </c>
    </row>
    <row r="149" spans="1:4" ht="16.5" thickTop="1" thickBot="1">
      <c r="A149" s="662" t="s">
        <v>869</v>
      </c>
      <c r="B149" s="662" t="s">
        <v>144</v>
      </c>
      <c r="C149" s="663" t="s">
        <v>2271</v>
      </c>
      <c r="D149" s="646">
        <v>19190.900033299993</v>
      </c>
    </row>
    <row r="150" spans="1:4" ht="16.5" thickTop="1" thickBot="1">
      <c r="A150" s="662" t="s">
        <v>870</v>
      </c>
      <c r="B150" s="662" t="s">
        <v>233</v>
      </c>
      <c r="C150" s="663" t="s">
        <v>871</v>
      </c>
      <c r="D150" s="646">
        <v>5885.7151754204451</v>
      </c>
    </row>
    <row r="151" spans="1:4" ht="16.5" thickTop="1" thickBot="1">
      <c r="A151" s="662" t="s">
        <v>872</v>
      </c>
      <c r="B151" s="662" t="s">
        <v>450</v>
      </c>
      <c r="C151" s="663" t="s">
        <v>2272</v>
      </c>
      <c r="D151" s="646">
        <v>124295.89882059177</v>
      </c>
    </row>
    <row r="152" spans="1:4" ht="16.5" thickTop="1" thickBot="1">
      <c r="A152" s="662" t="s">
        <v>458</v>
      </c>
      <c r="B152" s="662" t="s">
        <v>92</v>
      </c>
      <c r="C152" s="663" t="s">
        <v>459</v>
      </c>
      <c r="D152" s="646">
        <v>1143.5413462373056</v>
      </c>
    </row>
    <row r="153" spans="1:4" ht="16.5" thickTop="1" thickBot="1">
      <c r="A153" s="662" t="s">
        <v>460</v>
      </c>
      <c r="B153" s="662" t="s">
        <v>377</v>
      </c>
      <c r="C153" s="663" t="s">
        <v>461</v>
      </c>
      <c r="D153" s="646">
        <v>32454.895724206068</v>
      </c>
    </row>
    <row r="154" spans="1:4" ht="16.5" thickTop="1" thickBot="1">
      <c r="A154" s="662" t="s">
        <v>462</v>
      </c>
      <c r="B154" s="662" t="s">
        <v>377</v>
      </c>
      <c r="C154" s="663" t="s">
        <v>463</v>
      </c>
      <c r="D154" s="646">
        <v>3764.4730762864101</v>
      </c>
    </row>
    <row r="155" spans="1:4" ht="16.5" thickTop="1" thickBot="1">
      <c r="A155" s="662" t="s">
        <v>909</v>
      </c>
      <c r="B155" s="662" t="s">
        <v>144</v>
      </c>
      <c r="C155" s="663" t="s">
        <v>2273</v>
      </c>
      <c r="D155" s="646">
        <v>80419.00811384854</v>
      </c>
    </row>
    <row r="156" spans="1:4" ht="16.5" thickTop="1" thickBot="1">
      <c r="A156" s="662" t="s">
        <v>910</v>
      </c>
      <c r="B156" s="662" t="s">
        <v>144</v>
      </c>
      <c r="C156" s="663" t="s">
        <v>2274</v>
      </c>
      <c r="D156" s="646">
        <v>17059.422171811198</v>
      </c>
    </row>
    <row r="157" spans="1:4" ht="16.5" thickTop="1" thickBot="1">
      <c r="A157" s="662" t="s">
        <v>911</v>
      </c>
      <c r="B157" s="662" t="s">
        <v>144</v>
      </c>
      <c r="C157" s="663" t="s">
        <v>2275</v>
      </c>
      <c r="D157" s="646">
        <v>32140.995412383741</v>
      </c>
    </row>
    <row r="158" spans="1:4" ht="16.5" thickTop="1" thickBot="1">
      <c r="A158" s="662" t="s">
        <v>912</v>
      </c>
      <c r="B158" s="662" t="s">
        <v>144</v>
      </c>
      <c r="C158" s="663" t="s">
        <v>2276</v>
      </c>
      <c r="D158" s="646">
        <v>63440.676481178452</v>
      </c>
    </row>
    <row r="159" spans="1:4" ht="16.5" thickTop="1" thickBot="1">
      <c r="A159" s="662" t="s">
        <v>466</v>
      </c>
      <c r="B159" s="662" t="s">
        <v>233</v>
      </c>
      <c r="C159" s="663" t="s">
        <v>467</v>
      </c>
      <c r="D159" s="646">
        <v>6344.1943520852528</v>
      </c>
    </row>
    <row r="160" spans="1:4" ht="16.5" thickTop="1" thickBot="1">
      <c r="A160" s="662" t="s">
        <v>902</v>
      </c>
      <c r="B160" s="662" t="s">
        <v>233</v>
      </c>
      <c r="C160" s="663" t="s">
        <v>467</v>
      </c>
      <c r="D160" s="646">
        <v>6344.1943520852528</v>
      </c>
    </row>
    <row r="161" spans="1:4" ht="16.5" thickTop="1" thickBot="1">
      <c r="A161" s="662" t="s">
        <v>468</v>
      </c>
      <c r="B161" s="662" t="s">
        <v>233</v>
      </c>
      <c r="C161" s="663" t="s">
        <v>469</v>
      </c>
      <c r="D161" s="646">
        <v>10048.258135290307</v>
      </c>
    </row>
    <row r="162" spans="1:4" ht="16.5" thickTop="1" thickBot="1">
      <c r="A162" s="662" t="s">
        <v>903</v>
      </c>
      <c r="B162" s="662" t="s">
        <v>233</v>
      </c>
      <c r="C162" s="663" t="s">
        <v>469</v>
      </c>
      <c r="D162" s="646">
        <v>10048.258135290307</v>
      </c>
    </row>
    <row r="163" spans="1:4" ht="16.5" thickTop="1" thickBot="1">
      <c r="A163" s="662" t="s">
        <v>894</v>
      </c>
      <c r="B163" s="662" t="s">
        <v>233</v>
      </c>
      <c r="C163" s="663" t="s">
        <v>895</v>
      </c>
      <c r="D163" s="646">
        <v>7802.1769050489447</v>
      </c>
    </row>
    <row r="164" spans="1:4" ht="16.5" thickTop="1" thickBot="1">
      <c r="A164" s="662" t="s">
        <v>900</v>
      </c>
      <c r="B164" s="662" t="s">
        <v>233</v>
      </c>
      <c r="C164" s="663" t="s">
        <v>895</v>
      </c>
      <c r="D164" s="646">
        <v>7802.1769050489447</v>
      </c>
    </row>
    <row r="165" spans="1:4" ht="16.5" thickTop="1" thickBot="1">
      <c r="A165" s="662" t="s">
        <v>907</v>
      </c>
      <c r="B165" s="662" t="s">
        <v>874</v>
      </c>
      <c r="C165" s="663" t="s">
        <v>908</v>
      </c>
      <c r="D165" s="646">
        <v>9136.4075899850723</v>
      </c>
    </row>
    <row r="166" spans="1:4" ht="16.5" thickTop="1" thickBot="1">
      <c r="A166" s="662" t="s">
        <v>905</v>
      </c>
      <c r="B166" s="662" t="s">
        <v>233</v>
      </c>
      <c r="C166" s="663" t="s">
        <v>906</v>
      </c>
      <c r="D166" s="646">
        <v>9108.7482169600935</v>
      </c>
    </row>
    <row r="167" spans="1:4" ht="16.5" thickTop="1" thickBot="1">
      <c r="A167" s="662" t="s">
        <v>470</v>
      </c>
      <c r="B167" s="662" t="s">
        <v>233</v>
      </c>
      <c r="C167" s="663" t="s">
        <v>471</v>
      </c>
      <c r="D167" s="646">
        <v>10064.096131216307</v>
      </c>
    </row>
    <row r="168" spans="1:4" ht="16.5" thickTop="1" thickBot="1">
      <c r="A168" s="662" t="s">
        <v>904</v>
      </c>
      <c r="B168" s="662" t="s">
        <v>233</v>
      </c>
      <c r="C168" s="663" t="s">
        <v>471</v>
      </c>
      <c r="D168" s="646">
        <v>10064.096131216307</v>
      </c>
    </row>
    <row r="169" spans="1:4" ht="16.5" thickTop="1" thickBot="1">
      <c r="A169" s="662" t="s">
        <v>464</v>
      </c>
      <c r="B169" s="662" t="s">
        <v>233</v>
      </c>
      <c r="C169" s="663" t="s">
        <v>465</v>
      </c>
      <c r="D169" s="646">
        <v>14264.586058725848</v>
      </c>
    </row>
    <row r="170" spans="1:4" ht="16.5" thickTop="1" thickBot="1">
      <c r="A170" s="662" t="s">
        <v>901</v>
      </c>
      <c r="B170" s="662" t="s">
        <v>233</v>
      </c>
      <c r="C170" s="663" t="s">
        <v>465</v>
      </c>
      <c r="D170" s="646">
        <v>14264.586058725848</v>
      </c>
    </row>
    <row r="171" spans="1:4" ht="16.5" thickTop="1" thickBot="1">
      <c r="A171" s="662" t="s">
        <v>877</v>
      </c>
      <c r="B171" s="662" t="s">
        <v>233</v>
      </c>
      <c r="C171" s="663" t="s">
        <v>878</v>
      </c>
      <c r="D171" s="646">
        <v>9919.0017624811226</v>
      </c>
    </row>
    <row r="172" spans="1:4" ht="16.5" thickTop="1" thickBot="1">
      <c r="A172" s="662" t="s">
        <v>890</v>
      </c>
      <c r="B172" s="662" t="s">
        <v>874</v>
      </c>
      <c r="C172" s="663" t="s">
        <v>891</v>
      </c>
      <c r="D172" s="646">
        <v>12678.675949704042</v>
      </c>
    </row>
    <row r="173" spans="1:4" ht="16.5" thickTop="1" thickBot="1">
      <c r="A173" s="662" t="s">
        <v>892</v>
      </c>
      <c r="B173" s="662" t="s">
        <v>874</v>
      </c>
      <c r="C173" s="663" t="s">
        <v>893</v>
      </c>
      <c r="D173" s="646">
        <v>7560.4257352345076</v>
      </c>
    </row>
    <row r="174" spans="1:4" ht="16.5" thickTop="1" thickBot="1">
      <c r="A174" s="662" t="s">
        <v>879</v>
      </c>
      <c r="B174" s="662" t="s">
        <v>233</v>
      </c>
      <c r="C174" s="663" t="s">
        <v>880</v>
      </c>
      <c r="D174" s="646">
        <v>2263.2363326478617</v>
      </c>
    </row>
    <row r="175" spans="1:4" ht="16.5" thickTop="1" thickBot="1">
      <c r="A175" s="662" t="s">
        <v>881</v>
      </c>
      <c r="B175" s="662" t="s">
        <v>233</v>
      </c>
      <c r="C175" s="663" t="s">
        <v>882</v>
      </c>
      <c r="D175" s="646">
        <v>4993.6445328106802</v>
      </c>
    </row>
    <row r="176" spans="1:4" ht="31.5" thickTop="1" thickBot="1">
      <c r="A176" s="662" t="s">
        <v>887</v>
      </c>
      <c r="B176" s="662" t="s">
        <v>233</v>
      </c>
      <c r="C176" s="663" t="s">
        <v>1952</v>
      </c>
      <c r="D176" s="646">
        <v>5206.2660207941335</v>
      </c>
    </row>
    <row r="177" spans="1:4" ht="31.5" thickTop="1" thickBot="1">
      <c r="A177" s="662" t="s">
        <v>883</v>
      </c>
      <c r="B177" s="662" t="s">
        <v>233</v>
      </c>
      <c r="C177" s="663" t="s">
        <v>1951</v>
      </c>
      <c r="D177" s="646">
        <v>6349.1358068141653</v>
      </c>
    </row>
    <row r="178" spans="1:4" ht="16.5" thickTop="1" thickBot="1">
      <c r="A178" s="662" t="s">
        <v>884</v>
      </c>
      <c r="B178" s="662" t="s">
        <v>233</v>
      </c>
      <c r="C178" s="663" t="s">
        <v>2277</v>
      </c>
      <c r="D178" s="646">
        <v>7976.0147483327028</v>
      </c>
    </row>
    <row r="179" spans="1:4" ht="31.5" thickTop="1" thickBot="1">
      <c r="A179" s="662" t="s">
        <v>889</v>
      </c>
      <c r="B179" s="662" t="s">
        <v>233</v>
      </c>
      <c r="C179" s="663" t="s">
        <v>1953</v>
      </c>
      <c r="D179" s="646">
        <v>5894.6771747806379</v>
      </c>
    </row>
    <row r="180" spans="1:4" ht="31.5" thickTop="1" thickBot="1">
      <c r="A180" s="662" t="s">
        <v>876</v>
      </c>
      <c r="B180" s="662" t="s">
        <v>233</v>
      </c>
      <c r="C180" s="663" t="s">
        <v>1950</v>
      </c>
      <c r="D180" s="646">
        <v>6291.2605927676332</v>
      </c>
    </row>
    <row r="181" spans="1:4" ht="16.5" thickTop="1" thickBot="1">
      <c r="A181" s="662" t="s">
        <v>885</v>
      </c>
      <c r="B181" s="662" t="s">
        <v>233</v>
      </c>
      <c r="C181" s="663" t="s">
        <v>886</v>
      </c>
      <c r="D181" s="646">
        <v>3390.5187971851105</v>
      </c>
    </row>
    <row r="182" spans="1:4" ht="16.5" thickTop="1" thickBot="1">
      <c r="A182" s="662" t="s">
        <v>888</v>
      </c>
      <c r="B182" s="662" t="s">
        <v>233</v>
      </c>
      <c r="C182" s="663" t="s">
        <v>886</v>
      </c>
      <c r="D182" s="646">
        <v>3390.5187971851105</v>
      </c>
    </row>
    <row r="183" spans="1:4" ht="16.5" thickTop="1" thickBot="1">
      <c r="A183" s="662" t="s">
        <v>472</v>
      </c>
      <c r="B183" s="662" t="s">
        <v>377</v>
      </c>
      <c r="C183" s="663" t="s">
        <v>473</v>
      </c>
      <c r="D183" s="646">
        <v>7506.4115145067171</v>
      </c>
    </row>
    <row r="184" spans="1:4" ht="16.5" thickTop="1" thickBot="1">
      <c r="A184" s="662" t="s">
        <v>476</v>
      </c>
      <c r="B184" s="662" t="s">
        <v>92</v>
      </c>
      <c r="C184" s="663" t="s">
        <v>477</v>
      </c>
      <c r="D184" s="646">
        <v>6477.5384693025007</v>
      </c>
    </row>
    <row r="185" spans="1:4" ht="16.5" thickTop="1" thickBot="1">
      <c r="A185" s="662" t="s">
        <v>474</v>
      </c>
      <c r="B185" s="662" t="s">
        <v>387</v>
      </c>
      <c r="C185" s="663" t="s">
        <v>475</v>
      </c>
      <c r="D185" s="646">
        <v>36427.922999406852</v>
      </c>
    </row>
    <row r="186" spans="1:4" ht="16.5" thickTop="1" thickBot="1">
      <c r="A186" s="662" t="s">
        <v>478</v>
      </c>
      <c r="B186" s="662" t="s">
        <v>144</v>
      </c>
      <c r="C186" s="663" t="s">
        <v>1915</v>
      </c>
      <c r="D186" s="646">
        <v>1384.1609884906004</v>
      </c>
    </row>
    <row r="187" spans="1:4" ht="16.5" thickTop="1" thickBot="1">
      <c r="A187" s="662" t="s">
        <v>1455</v>
      </c>
      <c r="B187" s="662" t="s">
        <v>377</v>
      </c>
      <c r="C187" s="663" t="s">
        <v>1454</v>
      </c>
      <c r="D187" s="646">
        <v>11733.492960207424</v>
      </c>
    </row>
    <row r="188" spans="1:4" ht="16.5" thickTop="1" thickBot="1">
      <c r="A188" s="662" t="s">
        <v>1709</v>
      </c>
      <c r="B188" s="662" t="s">
        <v>377</v>
      </c>
      <c r="C188" s="663" t="s">
        <v>1708</v>
      </c>
      <c r="D188" s="646">
        <v>11733.492960207424</v>
      </c>
    </row>
    <row r="189" spans="1:4" ht="16.5" thickTop="1" thickBot="1">
      <c r="A189" s="662" t="s">
        <v>479</v>
      </c>
      <c r="B189" s="662" t="s">
        <v>377</v>
      </c>
      <c r="C189" s="663" t="s">
        <v>480</v>
      </c>
      <c r="D189" s="646">
        <v>47002.259143969932</v>
      </c>
    </row>
    <row r="190" spans="1:4" ht="16.5" thickTop="1" thickBot="1">
      <c r="A190" s="662" t="s">
        <v>1666</v>
      </c>
      <c r="B190" s="662" t="s">
        <v>144</v>
      </c>
      <c r="C190" s="663" t="s">
        <v>1665</v>
      </c>
      <c r="D190" s="646">
        <v>542708.46404252527</v>
      </c>
    </row>
    <row r="191" spans="1:4" ht="16.5" thickTop="1" thickBot="1">
      <c r="A191" s="662" t="s">
        <v>488</v>
      </c>
      <c r="B191" s="662" t="s">
        <v>92</v>
      </c>
      <c r="C191" s="663" t="s">
        <v>489</v>
      </c>
      <c r="D191" s="646">
        <v>888588.86086861882</v>
      </c>
    </row>
    <row r="192" spans="1:4" ht="16.5" thickTop="1" thickBot="1">
      <c r="A192" s="662" t="s">
        <v>490</v>
      </c>
      <c r="B192" s="662" t="s">
        <v>92</v>
      </c>
      <c r="C192" s="663" t="s">
        <v>491</v>
      </c>
      <c r="D192" s="646">
        <v>445440.46781951463</v>
      </c>
    </row>
    <row r="193" spans="1:4" ht="16.5" thickTop="1" thickBot="1">
      <c r="A193" s="662" t="s">
        <v>481</v>
      </c>
      <c r="B193" s="662" t="s">
        <v>233</v>
      </c>
      <c r="C193" s="663" t="s">
        <v>482</v>
      </c>
      <c r="D193" s="646">
        <v>1719.1057584193049</v>
      </c>
    </row>
    <row r="194" spans="1:4" ht="16.5" thickTop="1" thickBot="1">
      <c r="A194" s="662" t="s">
        <v>492</v>
      </c>
      <c r="B194" s="662" t="s">
        <v>92</v>
      </c>
      <c r="C194" s="663" t="s">
        <v>493</v>
      </c>
      <c r="D194" s="646">
        <v>1113.1914337305334</v>
      </c>
    </row>
    <row r="195" spans="1:4" ht="16.5" thickTop="1" thickBot="1">
      <c r="A195" s="662" t="s">
        <v>483</v>
      </c>
      <c r="B195" s="662" t="s">
        <v>422</v>
      </c>
      <c r="C195" s="663" t="s">
        <v>2278</v>
      </c>
      <c r="D195" s="646">
        <v>796.68520330276749</v>
      </c>
    </row>
    <row r="196" spans="1:4" ht="16.5" thickTop="1" thickBot="1">
      <c r="A196" s="662" t="s">
        <v>484</v>
      </c>
      <c r="B196" s="662" t="s">
        <v>92</v>
      </c>
      <c r="C196" s="663" t="s">
        <v>485</v>
      </c>
      <c r="D196" s="646">
        <v>25525.360343641998</v>
      </c>
    </row>
    <row r="197" spans="1:4" ht="16.5" thickTop="1" thickBot="1">
      <c r="A197" s="662" t="s">
        <v>486</v>
      </c>
      <c r="B197" s="662" t="s">
        <v>144</v>
      </c>
      <c r="C197" s="663" t="s">
        <v>487</v>
      </c>
      <c r="D197" s="646">
        <v>1744.0360436927249</v>
      </c>
    </row>
    <row r="198" spans="1:4" ht="16.5" thickTop="1" thickBot="1">
      <c r="A198" s="662" t="s">
        <v>494</v>
      </c>
      <c r="B198" s="662" t="s">
        <v>92</v>
      </c>
      <c r="C198" s="663" t="s">
        <v>495</v>
      </c>
      <c r="D198" s="646">
        <v>19943.204470016954</v>
      </c>
    </row>
    <row r="199" spans="1:4" ht="16.5" thickTop="1" thickBot="1">
      <c r="A199" s="662" t="s">
        <v>925</v>
      </c>
      <c r="B199" s="662" t="s">
        <v>92</v>
      </c>
      <c r="C199" s="663" t="s">
        <v>926</v>
      </c>
      <c r="D199" s="646">
        <v>122233.18869557793</v>
      </c>
    </row>
    <row r="200" spans="1:4" ht="31.5" thickTop="1" thickBot="1">
      <c r="A200" s="662" t="s">
        <v>929</v>
      </c>
      <c r="B200" s="662" t="s">
        <v>92</v>
      </c>
      <c r="C200" s="663" t="s">
        <v>930</v>
      </c>
      <c r="D200" s="646">
        <v>323221.82085777161</v>
      </c>
    </row>
    <row r="201" spans="1:4" ht="16.5" thickTop="1" thickBot="1">
      <c r="A201" s="662" t="s">
        <v>927</v>
      </c>
      <c r="B201" s="662" t="s">
        <v>92</v>
      </c>
      <c r="C201" s="663" t="s">
        <v>928</v>
      </c>
      <c r="D201" s="646">
        <v>146680.04321978285</v>
      </c>
    </row>
    <row r="202" spans="1:4" ht="16.5" thickTop="1" thickBot="1">
      <c r="A202" s="662" t="s">
        <v>931</v>
      </c>
      <c r="B202" s="662" t="s">
        <v>233</v>
      </c>
      <c r="C202" s="663" t="s">
        <v>932</v>
      </c>
      <c r="D202" s="646">
        <v>17509.548145838729</v>
      </c>
    </row>
    <row r="203" spans="1:4" ht="16.5" thickTop="1" thickBot="1">
      <c r="A203" s="662" t="s">
        <v>920</v>
      </c>
      <c r="B203" s="662" t="s">
        <v>233</v>
      </c>
      <c r="C203" s="663" t="s">
        <v>2279</v>
      </c>
      <c r="D203" s="646">
        <v>14452.339288939054</v>
      </c>
    </row>
    <row r="204" spans="1:4" ht="16.5" thickTop="1" thickBot="1">
      <c r="A204" s="662" t="s">
        <v>923</v>
      </c>
      <c r="B204" s="662" t="s">
        <v>92</v>
      </c>
      <c r="C204" s="663" t="s">
        <v>924</v>
      </c>
      <c r="D204" s="646">
        <v>108126.98293260894</v>
      </c>
    </row>
    <row r="205" spans="1:4" ht="16.5" thickTop="1" thickBot="1">
      <c r="A205" s="662" t="s">
        <v>921</v>
      </c>
      <c r="B205" s="662" t="s">
        <v>92</v>
      </c>
      <c r="C205" s="663" t="s">
        <v>922</v>
      </c>
      <c r="D205" s="646">
        <v>78042.632160271096</v>
      </c>
    </row>
    <row r="206" spans="1:4" ht="16.5" thickTop="1" thickBot="1">
      <c r="A206" s="662" t="s">
        <v>496</v>
      </c>
      <c r="B206" s="662" t="s">
        <v>144</v>
      </c>
      <c r="C206" s="663" t="s">
        <v>1916</v>
      </c>
      <c r="D206" s="646">
        <v>11516.929250389774</v>
      </c>
    </row>
    <row r="207" spans="1:4" ht="16.5" thickTop="1" thickBot="1">
      <c r="A207" s="662" t="s">
        <v>505</v>
      </c>
      <c r="B207" s="662" t="s">
        <v>144</v>
      </c>
      <c r="C207" s="663" t="s">
        <v>506</v>
      </c>
      <c r="D207" s="646">
        <v>80000</v>
      </c>
    </row>
    <row r="208" spans="1:4" ht="16.5" thickTop="1" thickBot="1">
      <c r="A208" s="662" t="s">
        <v>507</v>
      </c>
      <c r="B208" s="662" t="s">
        <v>144</v>
      </c>
      <c r="C208" s="663" t="s">
        <v>508</v>
      </c>
      <c r="D208" s="646">
        <v>7370.6930373589366</v>
      </c>
    </row>
    <row r="209" spans="1:4" ht="16.5" thickTop="1" thickBot="1">
      <c r="A209" s="662" t="s">
        <v>509</v>
      </c>
      <c r="B209" s="662" t="s">
        <v>233</v>
      </c>
      <c r="C209" s="663" t="s">
        <v>510</v>
      </c>
      <c r="D209" s="646">
        <v>11696.043231431162</v>
      </c>
    </row>
    <row r="210" spans="1:4" ht="16.5" thickTop="1" thickBot="1">
      <c r="A210" s="662" t="s">
        <v>512</v>
      </c>
      <c r="B210" s="662" t="s">
        <v>233</v>
      </c>
      <c r="C210" s="663" t="s">
        <v>1918</v>
      </c>
      <c r="D210" s="646">
        <v>15255.157675921482</v>
      </c>
    </row>
    <row r="211" spans="1:4" ht="16.5" thickTop="1" thickBot="1">
      <c r="A211" s="662" t="s">
        <v>511</v>
      </c>
      <c r="B211" s="662" t="s">
        <v>233</v>
      </c>
      <c r="C211" s="663" t="s">
        <v>1917</v>
      </c>
      <c r="D211" s="646">
        <v>4558.8087473393261</v>
      </c>
    </row>
    <row r="212" spans="1:4" ht="16.5" thickTop="1" thickBot="1">
      <c r="A212" s="662" t="s">
        <v>519</v>
      </c>
      <c r="B212" s="662" t="s">
        <v>387</v>
      </c>
      <c r="C212" s="663" t="s">
        <v>520</v>
      </c>
      <c r="D212" s="646">
        <v>18100.566772569389</v>
      </c>
    </row>
    <row r="213" spans="1:4" ht="16.5" thickTop="1" thickBot="1">
      <c r="A213" s="662" t="s">
        <v>515</v>
      </c>
      <c r="B213" s="662" t="s">
        <v>387</v>
      </c>
      <c r="C213" s="663" t="s">
        <v>516</v>
      </c>
      <c r="D213" s="646">
        <v>45261.354497494656</v>
      </c>
    </row>
    <row r="214" spans="1:4" ht="16.5" thickTop="1" thickBot="1">
      <c r="A214" s="662" t="s">
        <v>513</v>
      </c>
      <c r="B214" s="662" t="s">
        <v>387</v>
      </c>
      <c r="C214" s="663" t="s">
        <v>514</v>
      </c>
      <c r="D214" s="646">
        <v>18100.566772569389</v>
      </c>
    </row>
    <row r="215" spans="1:4" ht="16.5" thickTop="1" thickBot="1">
      <c r="A215" s="662" t="s">
        <v>521</v>
      </c>
      <c r="B215" s="662" t="s">
        <v>387</v>
      </c>
      <c r="C215" s="663" t="s">
        <v>522</v>
      </c>
      <c r="D215" s="646">
        <v>60041.177093445542</v>
      </c>
    </row>
    <row r="216" spans="1:4" ht="16.5" thickTop="1" thickBot="1">
      <c r="A216" s="662" t="s">
        <v>525</v>
      </c>
      <c r="B216" s="662" t="s">
        <v>387</v>
      </c>
      <c r="C216" s="663" t="s">
        <v>526</v>
      </c>
      <c r="D216" s="646">
        <v>46507.80921328417</v>
      </c>
    </row>
    <row r="217" spans="1:4" ht="16.5" thickTop="1" thickBot="1">
      <c r="A217" s="662" t="s">
        <v>527</v>
      </c>
      <c r="B217" s="662" t="s">
        <v>387</v>
      </c>
      <c r="C217" s="663" t="s">
        <v>528</v>
      </c>
      <c r="D217" s="646">
        <v>44034.471270986294</v>
      </c>
    </row>
    <row r="218" spans="1:4" ht="16.5" thickTop="1" thickBot="1">
      <c r="A218" s="662" t="s">
        <v>529</v>
      </c>
      <c r="B218" s="662" t="s">
        <v>387</v>
      </c>
      <c r="C218" s="663" t="s">
        <v>530</v>
      </c>
      <c r="D218" s="646">
        <v>44629.546341208363</v>
      </c>
    </row>
    <row r="219" spans="1:4" ht="16.5" thickTop="1" thickBot="1">
      <c r="A219" s="662" t="s">
        <v>531</v>
      </c>
      <c r="B219" s="662" t="s">
        <v>387</v>
      </c>
      <c r="C219" s="663" t="s">
        <v>532</v>
      </c>
      <c r="D219" s="646">
        <v>48995.598040396857</v>
      </c>
    </row>
    <row r="220" spans="1:4" ht="16.5" thickTop="1" thickBot="1">
      <c r="A220" s="662" t="s">
        <v>523</v>
      </c>
      <c r="B220" s="662" t="s">
        <v>387</v>
      </c>
      <c r="C220" s="663" t="s">
        <v>524</v>
      </c>
      <c r="D220" s="646">
        <v>6789.708997943585</v>
      </c>
    </row>
    <row r="221" spans="1:4" ht="16.5" thickTop="1" thickBot="1">
      <c r="A221" s="662" t="s">
        <v>533</v>
      </c>
      <c r="B221" s="662" t="s">
        <v>387</v>
      </c>
      <c r="C221" s="663" t="s">
        <v>534</v>
      </c>
      <c r="D221" s="646">
        <v>20658.535088091761</v>
      </c>
    </row>
    <row r="222" spans="1:4" ht="16.5" thickTop="1" thickBot="1">
      <c r="A222" s="662" t="s">
        <v>540</v>
      </c>
      <c r="B222" s="662" t="s">
        <v>387</v>
      </c>
      <c r="C222" s="663" t="s">
        <v>541</v>
      </c>
      <c r="D222" s="646">
        <v>7668.7725351933059</v>
      </c>
    </row>
    <row r="223" spans="1:4" ht="16.5" thickTop="1" thickBot="1">
      <c r="A223" s="662" t="s">
        <v>551</v>
      </c>
      <c r="B223" s="662" t="s">
        <v>387</v>
      </c>
      <c r="C223" s="663" t="s">
        <v>1856</v>
      </c>
      <c r="D223" s="646">
        <v>5896.5544298871491</v>
      </c>
    </row>
    <row r="224" spans="1:4" ht="16.5" thickTop="1" thickBot="1">
      <c r="A224" s="662" t="s">
        <v>535</v>
      </c>
      <c r="B224" s="662" t="s">
        <v>387</v>
      </c>
      <c r="C224" s="663" t="s">
        <v>2280</v>
      </c>
      <c r="D224" s="646">
        <v>42078.494050114256</v>
      </c>
    </row>
    <row r="225" spans="1:4" ht="16.5" thickTop="1" thickBot="1">
      <c r="A225" s="662" t="s">
        <v>536</v>
      </c>
      <c r="B225" s="662" t="s">
        <v>387</v>
      </c>
      <c r="C225" s="663" t="s">
        <v>2281</v>
      </c>
      <c r="D225" s="646">
        <v>41555.533774451011</v>
      </c>
    </row>
    <row r="226" spans="1:4" ht="16.5" thickTop="1" thickBot="1">
      <c r="A226" s="662" t="s">
        <v>537</v>
      </c>
      <c r="B226" s="662" t="s">
        <v>387</v>
      </c>
      <c r="C226" s="663" t="s">
        <v>1919</v>
      </c>
      <c r="D226" s="646">
        <v>41555.533774451011</v>
      </c>
    </row>
    <row r="227" spans="1:4" ht="16.5" thickTop="1" thickBot="1">
      <c r="A227" s="662" t="s">
        <v>538</v>
      </c>
      <c r="B227" s="662" t="s">
        <v>387</v>
      </c>
      <c r="C227" s="663" t="s">
        <v>2282</v>
      </c>
      <c r="D227" s="646">
        <v>45261.354497494656</v>
      </c>
    </row>
    <row r="228" spans="1:4" ht="16.5" thickTop="1" thickBot="1">
      <c r="A228" s="662" t="s">
        <v>539</v>
      </c>
      <c r="B228" s="662" t="s">
        <v>387</v>
      </c>
      <c r="C228" s="663" t="s">
        <v>2283</v>
      </c>
      <c r="D228" s="646">
        <v>43131.561373909819</v>
      </c>
    </row>
    <row r="229" spans="1:4" ht="16.5" thickTop="1" thickBot="1">
      <c r="A229" s="662" t="s">
        <v>542</v>
      </c>
      <c r="B229" s="662" t="s">
        <v>387</v>
      </c>
      <c r="C229" s="663" t="s">
        <v>543</v>
      </c>
      <c r="D229" s="646">
        <v>42044.384150899379</v>
      </c>
    </row>
    <row r="230" spans="1:4" ht="16.5" thickTop="1" thickBot="1">
      <c r="A230" s="662" t="s">
        <v>544</v>
      </c>
      <c r="B230" s="662" t="s">
        <v>387</v>
      </c>
      <c r="C230" s="663" t="s">
        <v>545</v>
      </c>
      <c r="D230" s="646">
        <v>54478.979398157157</v>
      </c>
    </row>
    <row r="231" spans="1:4" ht="16.5" thickTop="1" thickBot="1">
      <c r="A231" s="662" t="s">
        <v>517</v>
      </c>
      <c r="B231" s="662" t="s">
        <v>387</v>
      </c>
      <c r="C231" s="663" t="s">
        <v>518</v>
      </c>
      <c r="D231" s="646">
        <v>60041.177093445542</v>
      </c>
    </row>
    <row r="232" spans="1:4" ht="16.5" thickTop="1" thickBot="1">
      <c r="A232" s="662" t="s">
        <v>546</v>
      </c>
      <c r="B232" s="662" t="s">
        <v>387</v>
      </c>
      <c r="C232" s="663" t="s">
        <v>547</v>
      </c>
      <c r="D232" s="646">
        <v>35658.979344563864</v>
      </c>
    </row>
    <row r="233" spans="1:4" ht="16.5" thickTop="1" thickBot="1">
      <c r="A233" s="662" t="s">
        <v>548</v>
      </c>
      <c r="B233" s="662" t="s">
        <v>387</v>
      </c>
      <c r="C233" s="663" t="s">
        <v>549</v>
      </c>
      <c r="D233" s="646">
        <v>24334.126277751198</v>
      </c>
    </row>
    <row r="234" spans="1:4" ht="16.5" thickTop="1" thickBot="1">
      <c r="A234" s="662" t="s">
        <v>550</v>
      </c>
      <c r="B234" s="662" t="s">
        <v>387</v>
      </c>
      <c r="C234" s="663" t="s">
        <v>2284</v>
      </c>
      <c r="D234" s="646">
        <v>15634.540642774309</v>
      </c>
    </row>
    <row r="235" spans="1:4" ht="16.5" thickTop="1" thickBot="1">
      <c r="A235" s="662" t="s">
        <v>552</v>
      </c>
      <c r="B235" s="662" t="s">
        <v>144</v>
      </c>
      <c r="C235" s="663" t="s">
        <v>553</v>
      </c>
      <c r="D235" s="646">
        <v>1106.7325368282075</v>
      </c>
    </row>
    <row r="236" spans="1:4" ht="16.5" thickTop="1" thickBot="1">
      <c r="A236" s="662" t="s">
        <v>556</v>
      </c>
      <c r="B236" s="662" t="s">
        <v>387</v>
      </c>
      <c r="C236" s="663" t="s">
        <v>2285</v>
      </c>
      <c r="D236" s="646">
        <v>358824.8477166731</v>
      </c>
    </row>
    <row r="237" spans="1:4" ht="16.5" thickTop="1" thickBot="1">
      <c r="A237" s="662" t="s">
        <v>557</v>
      </c>
      <c r="B237" s="662" t="s">
        <v>387</v>
      </c>
      <c r="C237" s="663" t="s">
        <v>2286</v>
      </c>
      <c r="D237" s="646">
        <v>358824.8477166731</v>
      </c>
    </row>
    <row r="238" spans="1:4" ht="16.5" thickTop="1" thickBot="1">
      <c r="A238" s="662" t="s">
        <v>558</v>
      </c>
      <c r="B238" s="662" t="s">
        <v>387</v>
      </c>
      <c r="C238" s="663" t="s">
        <v>2287</v>
      </c>
      <c r="D238" s="646">
        <v>358824.8477166731</v>
      </c>
    </row>
    <row r="239" spans="1:4" ht="16.5" thickTop="1" thickBot="1">
      <c r="A239" s="662" t="s">
        <v>570</v>
      </c>
      <c r="B239" s="662" t="s">
        <v>571</v>
      </c>
      <c r="C239" s="663" t="s">
        <v>572</v>
      </c>
      <c r="D239" s="646">
        <v>232369.76940631383</v>
      </c>
    </row>
    <row r="240" spans="1:4" ht="16.5" thickTop="1" thickBot="1">
      <c r="A240" s="662" t="s">
        <v>559</v>
      </c>
      <c r="B240" s="662" t="s">
        <v>387</v>
      </c>
      <c r="C240" s="663" t="s">
        <v>1920</v>
      </c>
      <c r="D240" s="646">
        <v>236450.74871302801</v>
      </c>
    </row>
    <row r="241" spans="1:4" ht="16.5" thickTop="1" thickBot="1">
      <c r="A241" s="662" t="s">
        <v>560</v>
      </c>
      <c r="B241" s="662" t="s">
        <v>387</v>
      </c>
      <c r="C241" s="663" t="s">
        <v>2011</v>
      </c>
      <c r="D241" s="646">
        <v>227036.85620869533</v>
      </c>
    </row>
    <row r="242" spans="1:4" ht="16.5" thickTop="1" thickBot="1">
      <c r="A242" s="664" t="s">
        <v>2013</v>
      </c>
      <c r="B242" s="662" t="s">
        <v>387</v>
      </c>
      <c r="C242" s="663" t="s">
        <v>2012</v>
      </c>
      <c r="D242" s="646">
        <v>328287.41610762704</v>
      </c>
    </row>
    <row r="243" spans="1:4" ht="16.5" thickTop="1" thickBot="1">
      <c r="A243" s="662" t="s">
        <v>561</v>
      </c>
      <c r="B243" s="662" t="s">
        <v>387</v>
      </c>
      <c r="C243" s="663" t="s">
        <v>562</v>
      </c>
      <c r="D243" s="646">
        <v>383970.83415398042</v>
      </c>
    </row>
    <row r="244" spans="1:4" ht="16.5" thickTop="1" thickBot="1">
      <c r="A244" s="662" t="s">
        <v>563</v>
      </c>
      <c r="B244" s="662" t="s">
        <v>387</v>
      </c>
      <c r="C244" s="663" t="s">
        <v>564</v>
      </c>
      <c r="D244" s="646">
        <v>445928.75722668524</v>
      </c>
    </row>
    <row r="245" spans="1:4" ht="16.5" thickTop="1" thickBot="1">
      <c r="A245" s="662" t="s">
        <v>565</v>
      </c>
      <c r="B245" s="662" t="s">
        <v>387</v>
      </c>
      <c r="C245" s="663" t="s">
        <v>566</v>
      </c>
      <c r="D245" s="646">
        <v>358824.8477166731</v>
      </c>
    </row>
    <row r="246" spans="1:4" ht="16.5" thickTop="1" thickBot="1">
      <c r="A246" s="662" t="s">
        <v>567</v>
      </c>
      <c r="B246" s="662" t="s">
        <v>387</v>
      </c>
      <c r="C246" s="663" t="s">
        <v>2014</v>
      </c>
      <c r="D246" s="646">
        <v>241642.7516025794</v>
      </c>
    </row>
    <row r="247" spans="1:4" ht="16.5" thickTop="1" thickBot="1">
      <c r="A247" s="662" t="s">
        <v>568</v>
      </c>
      <c r="B247" s="662" t="s">
        <v>387</v>
      </c>
      <c r="C247" s="663" t="s">
        <v>569</v>
      </c>
      <c r="D247" s="646">
        <v>242587.93459207602</v>
      </c>
    </row>
    <row r="248" spans="1:4" ht="16.5" thickTop="1" thickBot="1">
      <c r="A248" s="662" t="s">
        <v>573</v>
      </c>
      <c r="B248" s="662" t="s">
        <v>387</v>
      </c>
      <c r="C248" s="663" t="s">
        <v>574</v>
      </c>
      <c r="D248" s="646">
        <v>243012.83336717082</v>
      </c>
    </row>
    <row r="249" spans="1:4" ht="16.5" thickTop="1" thickBot="1">
      <c r="A249" s="662" t="s">
        <v>575</v>
      </c>
      <c r="B249" s="662" t="s">
        <v>387</v>
      </c>
      <c r="C249" s="663" t="s">
        <v>576</v>
      </c>
      <c r="D249" s="646">
        <v>230194.33103484628</v>
      </c>
    </row>
    <row r="250" spans="1:4" ht="16.5" thickTop="1" thickBot="1">
      <c r="A250" s="662" t="s">
        <v>577</v>
      </c>
      <c r="B250" s="662" t="s">
        <v>387</v>
      </c>
      <c r="C250" s="663" t="s">
        <v>578</v>
      </c>
      <c r="D250" s="646">
        <v>175173.1914364085</v>
      </c>
    </row>
    <row r="251" spans="1:4" ht="16.5" thickTop="1" thickBot="1">
      <c r="A251" s="662" t="s">
        <v>579</v>
      </c>
      <c r="B251" s="662" t="s">
        <v>387</v>
      </c>
      <c r="C251" s="663" t="s">
        <v>580</v>
      </c>
      <c r="D251" s="646">
        <v>180043.26846829875</v>
      </c>
    </row>
    <row r="252" spans="1:4" ht="16.5" thickTop="1" thickBot="1">
      <c r="A252" s="662" t="s">
        <v>581</v>
      </c>
      <c r="B252" s="662" t="s">
        <v>387</v>
      </c>
      <c r="C252" s="663" t="s">
        <v>2288</v>
      </c>
      <c r="D252" s="646">
        <v>192162.63888752085</v>
      </c>
    </row>
    <row r="253" spans="1:4" ht="16.5" thickTop="1" thickBot="1">
      <c r="A253" s="662" t="s">
        <v>582</v>
      </c>
      <c r="B253" s="662" t="s">
        <v>387</v>
      </c>
      <c r="C253" s="663" t="s">
        <v>2289</v>
      </c>
      <c r="D253" s="646">
        <v>154023.63812097503</v>
      </c>
    </row>
    <row r="254" spans="1:4" ht="16.5" thickTop="1" thickBot="1">
      <c r="A254" s="662" t="s">
        <v>584</v>
      </c>
      <c r="B254" s="662" t="s">
        <v>233</v>
      </c>
      <c r="C254" s="663" t="s">
        <v>1921</v>
      </c>
      <c r="D254" s="646">
        <v>13195.708387765837</v>
      </c>
    </row>
    <row r="255" spans="1:4" ht="16.5" thickTop="1" thickBot="1">
      <c r="A255" s="662" t="s">
        <v>583</v>
      </c>
      <c r="B255" s="662" t="s">
        <v>387</v>
      </c>
      <c r="C255" s="663" t="s">
        <v>2290</v>
      </c>
      <c r="D255" s="646">
        <v>248461.72658758308</v>
      </c>
    </row>
    <row r="256" spans="1:4" ht="16.5" thickTop="1" thickBot="1">
      <c r="A256" s="662" t="s">
        <v>554</v>
      </c>
      <c r="B256" s="662" t="s">
        <v>387</v>
      </c>
      <c r="C256" s="663" t="s">
        <v>555</v>
      </c>
      <c r="D256" s="646">
        <v>246934.47563322444</v>
      </c>
    </row>
    <row r="257" spans="1:4" ht="16.5" thickTop="1" thickBot="1">
      <c r="A257" s="662" t="s">
        <v>585</v>
      </c>
      <c r="B257" s="662" t="s">
        <v>387</v>
      </c>
      <c r="C257" s="663" t="s">
        <v>586</v>
      </c>
      <c r="D257" s="646">
        <v>429998.64432139369</v>
      </c>
    </row>
    <row r="258" spans="1:4" ht="16.5" thickTop="1" thickBot="1">
      <c r="A258" s="662" t="s">
        <v>587</v>
      </c>
      <c r="B258" s="662" t="s">
        <v>387</v>
      </c>
      <c r="C258" s="663" t="s">
        <v>588</v>
      </c>
      <c r="D258" s="646">
        <v>446701.93545458501</v>
      </c>
    </row>
    <row r="259" spans="1:4" ht="16.5" thickTop="1" thickBot="1">
      <c r="A259" s="662" t="s">
        <v>497</v>
      </c>
      <c r="B259" s="662" t="s">
        <v>387</v>
      </c>
      <c r="C259" s="663" t="s">
        <v>498</v>
      </c>
      <c r="D259" s="646">
        <v>429998.64432139369</v>
      </c>
    </row>
    <row r="260" spans="1:4" ht="16.5" thickTop="1" thickBot="1">
      <c r="A260" s="662" t="s">
        <v>1669</v>
      </c>
      <c r="B260" s="662" t="s">
        <v>387</v>
      </c>
      <c r="C260" s="663" t="s">
        <v>1670</v>
      </c>
      <c r="D260" s="646">
        <v>468928.91066400893</v>
      </c>
    </row>
    <row r="261" spans="1:4" ht="16.5" thickTop="1" thickBot="1">
      <c r="A261" s="662" t="s">
        <v>499</v>
      </c>
      <c r="B261" s="662" t="s">
        <v>377</v>
      </c>
      <c r="C261" s="663" t="s">
        <v>500</v>
      </c>
      <c r="D261" s="646">
        <v>14384.774602763302</v>
      </c>
    </row>
    <row r="262" spans="1:4" ht="31.5" thickTop="1" thickBot="1">
      <c r="A262" s="662" t="s">
        <v>589</v>
      </c>
      <c r="B262" s="662" t="s">
        <v>377</v>
      </c>
      <c r="C262" s="663" t="s">
        <v>2291</v>
      </c>
      <c r="D262" s="646">
        <v>1677.9296592842927</v>
      </c>
    </row>
    <row r="263" spans="1:4" ht="16.5" thickTop="1" thickBot="1">
      <c r="A263" s="662" t="s">
        <v>590</v>
      </c>
      <c r="B263" s="662" t="s">
        <v>233</v>
      </c>
      <c r="C263" s="663" t="s">
        <v>2292</v>
      </c>
      <c r="D263" s="646">
        <v>35218.905613215669</v>
      </c>
    </row>
    <row r="264" spans="1:4" ht="16.5" thickTop="1" thickBot="1">
      <c r="A264" s="662" t="s">
        <v>591</v>
      </c>
      <c r="B264" s="662" t="s">
        <v>377</v>
      </c>
      <c r="C264" s="663" t="s">
        <v>2293</v>
      </c>
      <c r="D264" s="646">
        <v>16867.592365155509</v>
      </c>
    </row>
    <row r="265" spans="1:4" ht="16.5" thickTop="1" thickBot="1">
      <c r="A265" s="662" t="s">
        <v>592</v>
      </c>
      <c r="B265" s="662" t="s">
        <v>144</v>
      </c>
      <c r="C265" s="663" t="s">
        <v>2294</v>
      </c>
      <c r="D265" s="646">
        <v>7319.7485413654276</v>
      </c>
    </row>
    <row r="266" spans="1:4" ht="16.5" thickTop="1" thickBot="1">
      <c r="A266" s="662" t="s">
        <v>593</v>
      </c>
      <c r="B266" s="662" t="s">
        <v>92</v>
      </c>
      <c r="C266" s="663" t="s">
        <v>2295</v>
      </c>
      <c r="D266" s="646">
        <v>34748.481969360706</v>
      </c>
    </row>
    <row r="267" spans="1:4" ht="16.5" thickTop="1" thickBot="1">
      <c r="A267" s="662" t="s">
        <v>594</v>
      </c>
      <c r="B267" s="662" t="s">
        <v>92</v>
      </c>
      <c r="C267" s="663" t="s">
        <v>2296</v>
      </c>
      <c r="D267" s="646">
        <v>45584.484659725014</v>
      </c>
    </row>
    <row r="268" spans="1:4" ht="16.5" thickTop="1" thickBot="1">
      <c r="A268" s="662" t="s">
        <v>595</v>
      </c>
      <c r="B268" s="662" t="s">
        <v>92</v>
      </c>
      <c r="C268" s="663" t="s">
        <v>2297</v>
      </c>
      <c r="D268" s="646">
        <v>42396.659921067272</v>
      </c>
    </row>
    <row r="269" spans="1:4" ht="16.5" thickTop="1" thickBot="1">
      <c r="A269" s="662" t="s">
        <v>596</v>
      </c>
      <c r="B269" s="662" t="s">
        <v>377</v>
      </c>
      <c r="C269" s="663" t="s">
        <v>597</v>
      </c>
      <c r="D269" s="646">
        <v>40545.269570555436</v>
      </c>
    </row>
    <row r="270" spans="1:4" ht="16.5" thickTop="1" thickBot="1">
      <c r="A270" s="662" t="s">
        <v>599</v>
      </c>
      <c r="B270" s="662" t="s">
        <v>144</v>
      </c>
      <c r="C270" s="663" t="s">
        <v>600</v>
      </c>
      <c r="D270" s="646">
        <v>127587.78040212987</v>
      </c>
    </row>
    <row r="271" spans="1:4" ht="16.5" thickTop="1" thickBot="1">
      <c r="A271" s="662" t="s">
        <v>601</v>
      </c>
      <c r="B271" s="662" t="s">
        <v>387</v>
      </c>
      <c r="C271" s="663" t="s">
        <v>1922</v>
      </c>
      <c r="D271" s="646">
        <v>50998.879251325219</v>
      </c>
    </row>
    <row r="272" spans="1:4" ht="16.5" thickTop="1" thickBot="1">
      <c r="A272" s="662" t="s">
        <v>598</v>
      </c>
      <c r="B272" s="662" t="s">
        <v>387</v>
      </c>
      <c r="C272" s="663" t="s">
        <v>2298</v>
      </c>
      <c r="D272" s="646">
        <v>50998.879251325219</v>
      </c>
    </row>
    <row r="273" spans="1:4" ht="16.5" thickTop="1" thickBot="1">
      <c r="A273" s="662" t="s">
        <v>602</v>
      </c>
      <c r="B273" s="662" t="s">
        <v>387</v>
      </c>
      <c r="C273" s="663" t="s">
        <v>2299</v>
      </c>
      <c r="D273" s="646">
        <v>53588.325039024552</v>
      </c>
    </row>
    <row r="274" spans="1:4" ht="16.5" thickTop="1" thickBot="1">
      <c r="A274" s="662" t="s">
        <v>603</v>
      </c>
      <c r="B274" s="662" t="s">
        <v>144</v>
      </c>
      <c r="C274" s="663" t="s">
        <v>2300</v>
      </c>
      <c r="D274" s="646">
        <v>40274.333896486562</v>
      </c>
    </row>
    <row r="275" spans="1:4" ht="16.5" thickTop="1" thickBot="1">
      <c r="A275" s="662" t="s">
        <v>604</v>
      </c>
      <c r="B275" s="662" t="s">
        <v>144</v>
      </c>
      <c r="C275" s="663" t="s">
        <v>2301</v>
      </c>
      <c r="D275" s="646">
        <v>69110.002554260063</v>
      </c>
    </row>
    <row r="276" spans="1:4" ht="16.5" thickTop="1" thickBot="1">
      <c r="A276" s="662" t="s">
        <v>605</v>
      </c>
      <c r="B276" s="662" t="s">
        <v>606</v>
      </c>
      <c r="C276" s="663" t="s">
        <v>2302</v>
      </c>
      <c r="D276" s="646">
        <v>89058.337651781083</v>
      </c>
    </row>
    <row r="277" spans="1:4" ht="16.5" thickTop="1" thickBot="1">
      <c r="A277" s="662" t="s">
        <v>607</v>
      </c>
      <c r="B277" s="662" t="s">
        <v>606</v>
      </c>
      <c r="C277" s="663" t="s">
        <v>1923</v>
      </c>
      <c r="D277" s="646">
        <v>53183.724134696531</v>
      </c>
    </row>
    <row r="278" spans="1:4" ht="16.5" thickTop="1" thickBot="1">
      <c r="A278" s="662" t="s">
        <v>608</v>
      </c>
      <c r="B278" s="662" t="s">
        <v>606</v>
      </c>
      <c r="C278" s="663" t="s">
        <v>609</v>
      </c>
      <c r="D278" s="646">
        <v>48761.86214608002</v>
      </c>
    </row>
    <row r="279" spans="1:4" ht="16.5" thickTop="1" thickBot="1">
      <c r="A279" s="662" t="s">
        <v>501</v>
      </c>
      <c r="B279" s="662" t="s">
        <v>141</v>
      </c>
      <c r="C279" s="663" t="s">
        <v>502</v>
      </c>
      <c r="D279" s="646">
        <v>69154.812463434224</v>
      </c>
    </row>
    <row r="280" spans="1:4" ht="16.5" thickTop="1" thickBot="1">
      <c r="A280" s="662" t="s">
        <v>503</v>
      </c>
      <c r="B280" s="662" t="s">
        <v>141</v>
      </c>
      <c r="C280" s="663" t="s">
        <v>504</v>
      </c>
      <c r="D280" s="646">
        <v>44612.573398273969</v>
      </c>
    </row>
    <row r="281" spans="1:4" ht="16.5" thickTop="1" thickBot="1">
      <c r="A281" s="662" t="s">
        <v>610</v>
      </c>
      <c r="B281" s="662" t="s">
        <v>92</v>
      </c>
      <c r="C281" s="663" t="s">
        <v>2303</v>
      </c>
      <c r="D281" s="646">
        <v>52312.409907208385</v>
      </c>
    </row>
    <row r="282" spans="1:4" ht="16.5" thickTop="1" thickBot="1">
      <c r="A282" s="662" t="s">
        <v>611</v>
      </c>
      <c r="B282" s="662" t="s">
        <v>377</v>
      </c>
      <c r="C282" s="663" t="s">
        <v>2304</v>
      </c>
      <c r="D282" s="646">
        <v>13397.659922376779</v>
      </c>
    </row>
    <row r="283" spans="1:4" ht="16.5" thickTop="1" thickBot="1">
      <c r="A283" s="662" t="s">
        <v>612</v>
      </c>
      <c r="B283" s="662" t="s">
        <v>144</v>
      </c>
      <c r="C283" s="663" t="s">
        <v>2305</v>
      </c>
      <c r="D283" s="646">
        <v>7281.2919262516771</v>
      </c>
    </row>
    <row r="284" spans="1:4" ht="16.5" thickTop="1" thickBot="1">
      <c r="A284" s="662" t="s">
        <v>613</v>
      </c>
      <c r="B284" s="662" t="s">
        <v>92</v>
      </c>
      <c r="C284" s="663" t="s">
        <v>614</v>
      </c>
      <c r="D284" s="646">
        <v>21730.537354848821</v>
      </c>
    </row>
    <row r="285" spans="1:4" ht="16.5" thickTop="1" thickBot="1">
      <c r="A285" s="662" t="s">
        <v>615</v>
      </c>
      <c r="B285" s="662" t="s">
        <v>92</v>
      </c>
      <c r="C285" s="663" t="s">
        <v>2306</v>
      </c>
      <c r="D285" s="646">
        <v>127768.70662990159</v>
      </c>
    </row>
    <row r="286" spans="1:4" ht="16.5" thickTop="1" thickBot="1">
      <c r="A286" s="662" t="s">
        <v>616</v>
      </c>
      <c r="B286" s="662" t="s">
        <v>92</v>
      </c>
      <c r="C286" s="663" t="s">
        <v>617</v>
      </c>
      <c r="D286" s="646">
        <v>247072.73644557217</v>
      </c>
    </row>
    <row r="287" spans="1:4" ht="16.5" thickTop="1" thickBot="1">
      <c r="A287" s="662" t="s">
        <v>620</v>
      </c>
      <c r="B287" s="662" t="s">
        <v>92</v>
      </c>
      <c r="C287" s="663" t="s">
        <v>621</v>
      </c>
      <c r="D287" s="646">
        <v>31225.724267681802</v>
      </c>
    </row>
    <row r="288" spans="1:4" ht="16.5" thickTop="1" thickBot="1">
      <c r="A288" s="662" t="s">
        <v>618</v>
      </c>
      <c r="B288" s="662" t="s">
        <v>92</v>
      </c>
      <c r="C288" s="663" t="s">
        <v>2307</v>
      </c>
      <c r="D288" s="646">
        <v>32715.037831406971</v>
      </c>
    </row>
    <row r="289" spans="1:4" ht="16.5" thickTop="1" thickBot="1">
      <c r="A289" s="662" t="s">
        <v>619</v>
      </c>
      <c r="B289" s="662" t="s">
        <v>92</v>
      </c>
      <c r="C289" s="663" t="s">
        <v>2308</v>
      </c>
      <c r="D289" s="646">
        <v>161547.55844518181</v>
      </c>
    </row>
    <row r="290" spans="1:4" ht="16.5" thickTop="1" thickBot="1">
      <c r="A290" s="662" t="s">
        <v>622</v>
      </c>
      <c r="B290" s="662" t="s">
        <v>454</v>
      </c>
      <c r="C290" s="663" t="s">
        <v>623</v>
      </c>
      <c r="D290" s="646">
        <v>2450.2772731334544</v>
      </c>
    </row>
    <row r="291" spans="1:4" ht="16.5" thickTop="1" thickBot="1">
      <c r="A291" s="662" t="s">
        <v>624</v>
      </c>
      <c r="B291" s="662" t="s">
        <v>422</v>
      </c>
      <c r="C291" s="663" t="s">
        <v>1924</v>
      </c>
      <c r="D291" s="646">
        <v>47599.502065085348</v>
      </c>
    </row>
    <row r="292" spans="1:4" ht="16.5" thickTop="1" thickBot="1">
      <c r="A292" s="662" t="s">
        <v>625</v>
      </c>
      <c r="B292" s="662" t="s">
        <v>377</v>
      </c>
      <c r="C292" s="663" t="s">
        <v>2309</v>
      </c>
      <c r="D292" s="646">
        <v>2693.5367221085457</v>
      </c>
    </row>
    <row r="293" spans="1:4" ht="16.5" thickTop="1" thickBot="1">
      <c r="A293" s="662" t="s">
        <v>626</v>
      </c>
      <c r="B293" s="662" t="s">
        <v>377</v>
      </c>
      <c r="C293" s="663" t="s">
        <v>1925</v>
      </c>
      <c r="D293" s="646">
        <v>11085.305543098504</v>
      </c>
    </row>
    <row r="294" spans="1:4" ht="16.5" thickTop="1" thickBot="1">
      <c r="A294" s="662" t="s">
        <v>627</v>
      </c>
      <c r="B294" s="662" t="s">
        <v>92</v>
      </c>
      <c r="C294" s="663" t="s">
        <v>628</v>
      </c>
      <c r="D294" s="646">
        <v>1518.5795507852749</v>
      </c>
    </row>
    <row r="295" spans="1:4" ht="16.5" thickTop="1" thickBot="1">
      <c r="A295" s="662" t="s">
        <v>633</v>
      </c>
      <c r="B295" s="662" t="s">
        <v>92</v>
      </c>
      <c r="C295" s="663" t="s">
        <v>1926</v>
      </c>
      <c r="D295" s="646">
        <v>54482.705985433866</v>
      </c>
    </row>
    <row r="296" spans="1:4" ht="16.5" thickTop="1" thickBot="1">
      <c r="A296" s="662" t="s">
        <v>629</v>
      </c>
      <c r="B296" s="662" t="s">
        <v>92</v>
      </c>
      <c r="C296" s="663" t="s">
        <v>630</v>
      </c>
      <c r="D296" s="646">
        <v>86158.6978374303</v>
      </c>
    </row>
    <row r="297" spans="1:4" ht="16.5" thickTop="1" thickBot="1">
      <c r="A297" s="662" t="s">
        <v>631</v>
      </c>
      <c r="B297" s="662" t="s">
        <v>92</v>
      </c>
      <c r="C297" s="663" t="s">
        <v>632</v>
      </c>
      <c r="D297" s="646">
        <v>57084.933648898295</v>
      </c>
    </row>
    <row r="298" spans="1:4" ht="16.5" thickTop="1" thickBot="1">
      <c r="A298" s="662" t="s">
        <v>646</v>
      </c>
      <c r="B298" s="662" t="s">
        <v>144</v>
      </c>
      <c r="C298" s="663" t="s">
        <v>647</v>
      </c>
      <c r="D298" s="646">
        <v>3865.2781428267604</v>
      </c>
    </row>
    <row r="299" spans="1:4" ht="16.5" thickTop="1" thickBot="1">
      <c r="A299" s="662" t="s">
        <v>634</v>
      </c>
      <c r="B299" s="662" t="s">
        <v>377</v>
      </c>
      <c r="C299" s="663" t="s">
        <v>635</v>
      </c>
      <c r="D299" s="646">
        <v>23763.981492802548</v>
      </c>
    </row>
    <row r="300" spans="1:4" ht="16.5" thickTop="1" thickBot="1">
      <c r="A300" s="662" t="s">
        <v>650</v>
      </c>
      <c r="B300" s="662" t="s">
        <v>377</v>
      </c>
      <c r="C300" s="663" t="s">
        <v>651</v>
      </c>
      <c r="D300" s="646">
        <v>67491.701862381116</v>
      </c>
    </row>
    <row r="301" spans="1:4" ht="31.5" thickTop="1" thickBot="1">
      <c r="A301" s="662" t="s">
        <v>652</v>
      </c>
      <c r="B301" s="662" t="s">
        <v>92</v>
      </c>
      <c r="C301" s="663" t="s">
        <v>2310</v>
      </c>
      <c r="D301" s="646">
        <v>424458.29081675224</v>
      </c>
    </row>
    <row r="302" spans="1:4" ht="31.5" thickTop="1" thickBot="1">
      <c r="A302" s="662" t="s">
        <v>653</v>
      </c>
      <c r="B302" s="662" t="s">
        <v>92</v>
      </c>
      <c r="C302" s="663" t="s">
        <v>2311</v>
      </c>
      <c r="D302" s="646">
        <v>373776.70385355793</v>
      </c>
    </row>
    <row r="303" spans="1:4" ht="31.5" thickTop="1" thickBot="1">
      <c r="A303" s="662" t="s">
        <v>654</v>
      </c>
      <c r="B303" s="662" t="s">
        <v>92</v>
      </c>
      <c r="C303" s="663" t="s">
        <v>2312</v>
      </c>
      <c r="D303" s="646">
        <v>304089.52177916572</v>
      </c>
    </row>
    <row r="304" spans="1:4" ht="31.5" thickTop="1" thickBot="1">
      <c r="A304" s="662" t="s">
        <v>655</v>
      </c>
      <c r="B304" s="662" t="s">
        <v>92</v>
      </c>
      <c r="C304" s="663" t="s">
        <v>2313</v>
      </c>
      <c r="D304" s="646">
        <v>373776.70385355793</v>
      </c>
    </row>
    <row r="305" spans="1:4" ht="31.5" thickTop="1" thickBot="1">
      <c r="A305" s="662" t="s">
        <v>656</v>
      </c>
      <c r="B305" s="662" t="s">
        <v>92</v>
      </c>
      <c r="C305" s="663" t="s">
        <v>2314</v>
      </c>
      <c r="D305" s="646">
        <v>342100.71200156148</v>
      </c>
    </row>
    <row r="306" spans="1:4" ht="31.5" thickTop="1" thickBot="1">
      <c r="A306" s="662" t="s">
        <v>657</v>
      </c>
      <c r="B306" s="662" t="s">
        <v>233</v>
      </c>
      <c r="C306" s="663" t="s">
        <v>2315</v>
      </c>
      <c r="D306" s="646">
        <v>388956.8912086644</v>
      </c>
    </row>
    <row r="307" spans="1:4" ht="16.5" thickTop="1" thickBot="1">
      <c r="A307" s="662" t="s">
        <v>658</v>
      </c>
      <c r="B307" s="662" t="s">
        <v>92</v>
      </c>
      <c r="C307" s="663" t="s">
        <v>659</v>
      </c>
      <c r="D307" s="646">
        <v>158869.86879303853</v>
      </c>
    </row>
    <row r="308" spans="1:4" ht="16.5" thickTop="1" thickBot="1">
      <c r="A308" s="662" t="s">
        <v>636</v>
      </c>
      <c r="B308" s="662" t="s">
        <v>377</v>
      </c>
      <c r="C308" s="663" t="s">
        <v>637</v>
      </c>
      <c r="D308" s="646">
        <v>24895.993239298852</v>
      </c>
    </row>
    <row r="309" spans="1:4" ht="16.5" thickTop="1" thickBot="1">
      <c r="A309" s="662" t="s">
        <v>642</v>
      </c>
      <c r="B309" s="662" t="s">
        <v>377</v>
      </c>
      <c r="C309" s="663" t="s">
        <v>643</v>
      </c>
      <c r="D309" s="646">
        <v>6138.3793534888446</v>
      </c>
    </row>
    <row r="310" spans="1:4" ht="16.5" thickTop="1" thickBot="1">
      <c r="A310" s="662" t="s">
        <v>640</v>
      </c>
      <c r="B310" s="662" t="s">
        <v>377</v>
      </c>
      <c r="C310" s="663" t="s">
        <v>641</v>
      </c>
      <c r="D310" s="646">
        <v>18447.770834089151</v>
      </c>
    </row>
    <row r="311" spans="1:4" ht="16.5" thickTop="1" thickBot="1">
      <c r="A311" s="662" t="s">
        <v>638</v>
      </c>
      <c r="B311" s="662" t="s">
        <v>377</v>
      </c>
      <c r="C311" s="663" t="s">
        <v>639</v>
      </c>
      <c r="D311" s="646">
        <v>97460.904678067003</v>
      </c>
    </row>
    <row r="312" spans="1:4" ht="16.5" thickTop="1" thickBot="1">
      <c r="A312" s="662" t="s">
        <v>644</v>
      </c>
      <c r="B312" s="662" t="s">
        <v>377</v>
      </c>
      <c r="C312" s="663" t="s">
        <v>645</v>
      </c>
      <c r="D312" s="646">
        <v>16128.030890048092</v>
      </c>
    </row>
    <row r="313" spans="1:4" ht="16.5" thickTop="1" thickBot="1">
      <c r="A313" s="662" t="s">
        <v>660</v>
      </c>
      <c r="B313" s="662" t="s">
        <v>377</v>
      </c>
      <c r="C313" s="663" t="s">
        <v>661</v>
      </c>
      <c r="D313" s="646">
        <v>9050.2833862846946</v>
      </c>
    </row>
    <row r="314" spans="1:4" ht="16.5" thickTop="1" thickBot="1">
      <c r="A314" s="662" t="s">
        <v>662</v>
      </c>
      <c r="B314" s="662" t="s">
        <v>377</v>
      </c>
      <c r="C314" s="663" t="s">
        <v>663</v>
      </c>
      <c r="D314" s="646">
        <v>10540.91829696688</v>
      </c>
    </row>
    <row r="315" spans="1:4" ht="16.5" thickTop="1" thickBot="1">
      <c r="A315" s="662" t="s">
        <v>667</v>
      </c>
      <c r="B315" s="662" t="s">
        <v>377</v>
      </c>
      <c r="C315" s="663" t="s">
        <v>2316</v>
      </c>
      <c r="D315" s="646">
        <v>7790.1721852203937</v>
      </c>
    </row>
    <row r="316" spans="1:4" ht="16.5" thickTop="1" thickBot="1">
      <c r="A316" s="662" t="s">
        <v>664</v>
      </c>
      <c r="B316" s="662" t="s">
        <v>92</v>
      </c>
      <c r="C316" s="663" t="s">
        <v>2317</v>
      </c>
      <c r="D316" s="646">
        <v>41938.842853767768</v>
      </c>
    </row>
    <row r="317" spans="1:4" ht="16.5" thickTop="1" thickBot="1">
      <c r="A317" s="662" t="s">
        <v>665</v>
      </c>
      <c r="B317" s="662" t="s">
        <v>377</v>
      </c>
      <c r="C317" s="663" t="s">
        <v>666</v>
      </c>
      <c r="D317" s="646">
        <v>13584.837623120522</v>
      </c>
    </row>
    <row r="318" spans="1:4" ht="16.5" thickTop="1" thickBot="1">
      <c r="A318" s="662" t="s">
        <v>668</v>
      </c>
      <c r="B318" s="662" t="s">
        <v>606</v>
      </c>
      <c r="C318" s="663" t="s">
        <v>2318</v>
      </c>
      <c r="D318" s="646">
        <v>43517.027473346352</v>
      </c>
    </row>
    <row r="319" spans="1:4" ht="16.5" thickTop="1" thickBot="1">
      <c r="A319" s="662" t="s">
        <v>669</v>
      </c>
      <c r="B319" s="662" t="s">
        <v>92</v>
      </c>
      <c r="C319" s="663" t="s">
        <v>2319</v>
      </c>
      <c r="D319" s="646">
        <v>11082.053766758496</v>
      </c>
    </row>
    <row r="320" spans="1:4" ht="16.5" thickTop="1" thickBot="1">
      <c r="A320" s="662" t="s">
        <v>673</v>
      </c>
      <c r="B320" s="662" t="s">
        <v>92</v>
      </c>
      <c r="C320" s="663" t="s">
        <v>2320</v>
      </c>
      <c r="D320" s="646">
        <v>291419.12503836717</v>
      </c>
    </row>
    <row r="321" spans="1:4" ht="16.5" thickTop="1" thickBot="1">
      <c r="A321" s="662" t="s">
        <v>674</v>
      </c>
      <c r="B321" s="662" t="s">
        <v>92</v>
      </c>
      <c r="C321" s="663" t="s">
        <v>2321</v>
      </c>
      <c r="D321" s="646">
        <v>361106.30711275939</v>
      </c>
    </row>
    <row r="322" spans="1:4" ht="16.5" thickTop="1" thickBot="1">
      <c r="A322" s="662" t="s">
        <v>672</v>
      </c>
      <c r="B322" s="662" t="s">
        <v>92</v>
      </c>
      <c r="C322" s="663" t="s">
        <v>2322</v>
      </c>
      <c r="D322" s="646">
        <v>304089.52177916572</v>
      </c>
    </row>
    <row r="323" spans="1:4" ht="31.5" thickTop="1" thickBot="1">
      <c r="A323" s="662" t="s">
        <v>671</v>
      </c>
      <c r="B323" s="662" t="s">
        <v>92</v>
      </c>
      <c r="C323" s="663" t="s">
        <v>2323</v>
      </c>
      <c r="D323" s="646">
        <v>430793.48918715148</v>
      </c>
    </row>
    <row r="324" spans="1:4" ht="16.5" thickTop="1" thickBot="1">
      <c r="A324" s="662" t="s">
        <v>675</v>
      </c>
      <c r="B324" s="662" t="s">
        <v>92</v>
      </c>
      <c r="C324" s="663" t="s">
        <v>676</v>
      </c>
      <c r="D324" s="646">
        <v>392782.29896475578</v>
      </c>
    </row>
    <row r="325" spans="1:4" ht="16.5" thickTop="1" thickBot="1">
      <c r="A325" s="662" t="s">
        <v>678</v>
      </c>
      <c r="B325" s="662" t="s">
        <v>92</v>
      </c>
      <c r="C325" s="663" t="s">
        <v>679</v>
      </c>
      <c r="D325" s="646">
        <v>16141.81775181607</v>
      </c>
    </row>
    <row r="326" spans="1:4" ht="16.5" thickTop="1" thickBot="1">
      <c r="A326" s="662" t="s">
        <v>670</v>
      </c>
      <c r="B326" s="662" t="s">
        <v>92</v>
      </c>
      <c r="C326" s="663" t="s">
        <v>2324</v>
      </c>
      <c r="D326" s="646">
        <v>3834.9282303199884</v>
      </c>
    </row>
    <row r="327" spans="1:4" ht="16.5" thickTop="1" thickBot="1">
      <c r="A327" s="662" t="s">
        <v>677</v>
      </c>
      <c r="B327" s="662" t="s">
        <v>92</v>
      </c>
      <c r="C327" s="663" t="s">
        <v>2325</v>
      </c>
      <c r="D327" s="646">
        <v>20693.220702385213</v>
      </c>
    </row>
    <row r="328" spans="1:4" ht="16.5" thickTop="1" thickBot="1">
      <c r="A328" s="662" t="s">
        <v>680</v>
      </c>
      <c r="B328" s="662" t="s">
        <v>92</v>
      </c>
      <c r="C328" s="663" t="s">
        <v>2326</v>
      </c>
      <c r="D328" s="646">
        <v>66703.688062651709</v>
      </c>
    </row>
    <row r="329" spans="1:4" ht="16.5" thickTop="1" thickBot="1">
      <c r="A329" s="662" t="s">
        <v>681</v>
      </c>
      <c r="B329" s="662" t="s">
        <v>92</v>
      </c>
      <c r="C329" s="663" t="s">
        <v>682</v>
      </c>
      <c r="D329" s="646">
        <v>11403.357066718716</v>
      </c>
    </row>
    <row r="330" spans="1:4" ht="16.5" thickTop="1" thickBot="1">
      <c r="A330" s="662" t="s">
        <v>683</v>
      </c>
      <c r="B330" s="662" t="s">
        <v>92</v>
      </c>
      <c r="C330" s="663" t="s">
        <v>2327</v>
      </c>
      <c r="D330" s="646">
        <v>95027.975555989295</v>
      </c>
    </row>
    <row r="331" spans="1:4" ht="16.5" thickTop="1" thickBot="1">
      <c r="A331" s="662" t="s">
        <v>684</v>
      </c>
      <c r="B331" s="662" t="s">
        <v>92</v>
      </c>
      <c r="C331" s="663" t="s">
        <v>2328</v>
      </c>
      <c r="D331" s="646">
        <v>1247.5283278382494</v>
      </c>
    </row>
    <row r="332" spans="1:4" ht="16.5" thickTop="1" thickBot="1">
      <c r="A332" s="662" t="s">
        <v>686</v>
      </c>
      <c r="B332" s="662" t="s">
        <v>387</v>
      </c>
      <c r="C332" s="663" t="s">
        <v>687</v>
      </c>
      <c r="D332" s="646">
        <v>283930.45917755942</v>
      </c>
    </row>
    <row r="333" spans="1:4" ht="16.5" thickTop="1" thickBot="1">
      <c r="A333" s="662" t="s">
        <v>685</v>
      </c>
      <c r="B333" s="662" t="s">
        <v>387</v>
      </c>
      <c r="C333" s="663" t="s">
        <v>2329</v>
      </c>
      <c r="D333" s="646">
        <v>16063.775119655802</v>
      </c>
    </row>
    <row r="334" spans="1:4" ht="16.5" thickTop="1" thickBot="1">
      <c r="A334" s="662" t="s">
        <v>690</v>
      </c>
      <c r="B334" s="662" t="s">
        <v>92</v>
      </c>
      <c r="C334" s="663" t="s">
        <v>1929</v>
      </c>
      <c r="D334" s="646">
        <v>932.17588413657143</v>
      </c>
    </row>
    <row r="335" spans="1:4" ht="16.5" thickTop="1" thickBot="1">
      <c r="A335" s="662" t="s">
        <v>688</v>
      </c>
      <c r="B335" s="662" t="s">
        <v>92</v>
      </c>
      <c r="C335" s="663" t="s">
        <v>689</v>
      </c>
      <c r="D335" s="646">
        <v>7602.2380444791443</v>
      </c>
    </row>
    <row r="336" spans="1:4" ht="16.5" thickTop="1" thickBot="1">
      <c r="A336" s="662" t="s">
        <v>691</v>
      </c>
      <c r="B336" s="662" t="s">
        <v>377</v>
      </c>
      <c r="C336" s="663" t="s">
        <v>692</v>
      </c>
      <c r="D336" s="646">
        <v>4333.5339357883859</v>
      </c>
    </row>
    <row r="337" spans="1:4" ht="16.5" thickTop="1" thickBot="1">
      <c r="A337" s="662" t="s">
        <v>696</v>
      </c>
      <c r="B337" s="662" t="s">
        <v>92</v>
      </c>
      <c r="C337" s="663" t="s">
        <v>697</v>
      </c>
      <c r="D337" s="646">
        <v>384673.24505064468</v>
      </c>
    </row>
    <row r="338" spans="1:4" ht="16.5" thickTop="1" thickBot="1">
      <c r="A338" s="662" t="s">
        <v>694</v>
      </c>
      <c r="B338" s="662" t="s">
        <v>92</v>
      </c>
      <c r="C338" s="663" t="s">
        <v>695</v>
      </c>
      <c r="D338" s="646">
        <v>76022.38044479143</v>
      </c>
    </row>
    <row r="339" spans="1:4" ht="16.5" thickTop="1" thickBot="1">
      <c r="A339" s="662" t="s">
        <v>693</v>
      </c>
      <c r="B339" s="662" t="s">
        <v>144</v>
      </c>
      <c r="C339" s="663" t="s">
        <v>2330</v>
      </c>
      <c r="D339" s="646">
        <v>320561.03754220385</v>
      </c>
    </row>
    <row r="340" spans="1:4" ht="31.5" thickTop="1" thickBot="1">
      <c r="A340" s="662" t="s">
        <v>648</v>
      </c>
      <c r="B340" s="662" t="s">
        <v>92</v>
      </c>
      <c r="C340" s="663" t="s">
        <v>1927</v>
      </c>
      <c r="D340" s="646">
        <v>1263781.1960364566</v>
      </c>
    </row>
    <row r="341" spans="1:4" ht="31.5" thickTop="1" thickBot="1">
      <c r="A341" s="662" t="s">
        <v>698</v>
      </c>
      <c r="B341" s="662" t="s">
        <v>92</v>
      </c>
      <c r="C341" s="663" t="s">
        <v>699</v>
      </c>
      <c r="D341" s="646">
        <v>1287436.7849845921</v>
      </c>
    </row>
    <row r="342" spans="1:4" ht="31.5" thickTop="1" thickBot="1">
      <c r="A342" s="662" t="s">
        <v>649</v>
      </c>
      <c r="B342" s="662" t="s">
        <v>92</v>
      </c>
      <c r="C342" s="663" t="s">
        <v>1928</v>
      </c>
      <c r="D342" s="646">
        <v>820350.54757992295</v>
      </c>
    </row>
    <row r="343" spans="1:4" ht="31.5" thickTop="1" thickBot="1">
      <c r="A343" s="662" t="s">
        <v>700</v>
      </c>
      <c r="B343" s="662" t="s">
        <v>92</v>
      </c>
      <c r="C343" s="663" t="s">
        <v>701</v>
      </c>
      <c r="D343" s="646">
        <v>789515.03647304256</v>
      </c>
    </row>
    <row r="344" spans="1:4" ht="16.5" thickTop="1" thickBot="1">
      <c r="A344" s="662" t="s">
        <v>737</v>
      </c>
      <c r="B344" s="662" t="s">
        <v>387</v>
      </c>
      <c r="C344" s="663" t="s">
        <v>2331</v>
      </c>
      <c r="D344" s="646">
        <v>55675.213913979613</v>
      </c>
    </row>
    <row r="345" spans="1:4" ht="16.5" thickTop="1" thickBot="1">
      <c r="A345" s="662" t="s">
        <v>702</v>
      </c>
      <c r="B345" s="662" t="s">
        <v>377</v>
      </c>
      <c r="C345" s="663" t="s">
        <v>2332</v>
      </c>
      <c r="D345" s="646">
        <v>49686.058549925925</v>
      </c>
    </row>
    <row r="346" spans="1:4" ht="16.5" thickTop="1" thickBot="1">
      <c r="A346" s="662" t="s">
        <v>703</v>
      </c>
      <c r="B346" s="662" t="s">
        <v>144</v>
      </c>
      <c r="C346" s="663" t="s">
        <v>2333</v>
      </c>
      <c r="D346" s="646">
        <v>33546.408649003199</v>
      </c>
    </row>
    <row r="347" spans="1:4" ht="16.5" thickTop="1" thickBot="1">
      <c r="A347" s="662" t="s">
        <v>708</v>
      </c>
      <c r="B347" s="662" t="s">
        <v>92</v>
      </c>
      <c r="C347" s="663" t="s">
        <v>2334</v>
      </c>
      <c r="D347" s="646">
        <v>57616.057117766803</v>
      </c>
    </row>
    <row r="348" spans="1:4" ht="16.5" thickTop="1" thickBot="1">
      <c r="A348" s="662" t="s">
        <v>713</v>
      </c>
      <c r="B348" s="662" t="s">
        <v>144</v>
      </c>
      <c r="C348" s="663" t="s">
        <v>1931</v>
      </c>
      <c r="D348" s="646">
        <v>10906.457844397884</v>
      </c>
    </row>
    <row r="349" spans="1:4" ht="16.5" thickTop="1" thickBot="1">
      <c r="A349" s="662" t="s">
        <v>704</v>
      </c>
      <c r="B349" s="662" t="s">
        <v>144</v>
      </c>
      <c r="C349" s="663" t="s">
        <v>2335</v>
      </c>
      <c r="D349" s="646">
        <v>40769.68782561495</v>
      </c>
    </row>
    <row r="350" spans="1:4" ht="16.5" thickTop="1" thickBot="1">
      <c r="A350" s="662" t="s">
        <v>705</v>
      </c>
      <c r="B350" s="662" t="s">
        <v>144</v>
      </c>
      <c r="C350" s="663" t="s">
        <v>2336</v>
      </c>
      <c r="D350" s="646">
        <v>21660.082200815243</v>
      </c>
    </row>
    <row r="351" spans="1:4" ht="16.5" thickTop="1" thickBot="1">
      <c r="A351" s="662" t="s">
        <v>736</v>
      </c>
      <c r="B351" s="662" t="s">
        <v>144</v>
      </c>
      <c r="C351" s="663" t="s">
        <v>1933</v>
      </c>
      <c r="D351" s="646">
        <v>112553.73445681097</v>
      </c>
    </row>
    <row r="352" spans="1:4" ht="16.5" thickTop="1" thickBot="1">
      <c r="A352" s="662" t="s">
        <v>709</v>
      </c>
      <c r="B352" s="662" t="s">
        <v>144</v>
      </c>
      <c r="C352" s="663" t="s">
        <v>710</v>
      </c>
      <c r="D352" s="646">
        <v>326424.40983089362</v>
      </c>
    </row>
    <row r="353" spans="1:4" ht="16.5" thickTop="1" thickBot="1">
      <c r="A353" s="662" t="s">
        <v>711</v>
      </c>
      <c r="B353" s="662" t="s">
        <v>144</v>
      </c>
      <c r="C353" s="663" t="s">
        <v>712</v>
      </c>
      <c r="D353" s="646">
        <v>905317.19582713407</v>
      </c>
    </row>
    <row r="354" spans="1:4" ht="16.5" thickTop="1" thickBot="1">
      <c r="A354" s="662" t="s">
        <v>707</v>
      </c>
      <c r="B354" s="662" t="s">
        <v>144</v>
      </c>
      <c r="C354" s="663" t="s">
        <v>2337</v>
      </c>
      <c r="D354" s="646">
        <v>4350.8060251201614</v>
      </c>
    </row>
    <row r="355" spans="1:4" ht="16.5" thickTop="1" thickBot="1">
      <c r="A355" s="662" t="s">
        <v>706</v>
      </c>
      <c r="B355" s="662" t="s">
        <v>144</v>
      </c>
      <c r="C355" s="663" t="s">
        <v>1930</v>
      </c>
      <c r="D355" s="646">
        <v>4592.4207900098363</v>
      </c>
    </row>
    <row r="356" spans="1:4" ht="16.5" thickTop="1" thickBot="1">
      <c r="A356" s="662" t="s">
        <v>716</v>
      </c>
      <c r="B356" s="662" t="s">
        <v>144</v>
      </c>
      <c r="C356" s="663" t="s">
        <v>717</v>
      </c>
      <c r="D356" s="646">
        <v>38316.764539799769</v>
      </c>
    </row>
    <row r="357" spans="1:4" ht="16.5" thickTop="1" thickBot="1">
      <c r="A357" s="662" t="s">
        <v>714</v>
      </c>
      <c r="B357" s="662" t="s">
        <v>144</v>
      </c>
      <c r="C357" s="663" t="s">
        <v>2338</v>
      </c>
      <c r="D357" s="646">
        <v>386342.4630312954</v>
      </c>
    </row>
    <row r="358" spans="1:4" ht="16.5" thickTop="1" thickBot="1">
      <c r="A358" s="662" t="s">
        <v>715</v>
      </c>
      <c r="B358" s="662" t="s">
        <v>144</v>
      </c>
      <c r="C358" s="663" t="s">
        <v>2339</v>
      </c>
      <c r="D358" s="646">
        <v>404007.19603568339</v>
      </c>
    </row>
    <row r="359" spans="1:4" ht="16.5" thickTop="1" thickBot="1">
      <c r="A359" s="662" t="s">
        <v>718</v>
      </c>
      <c r="B359" s="662" t="s">
        <v>144</v>
      </c>
      <c r="C359" s="663" t="s">
        <v>719</v>
      </c>
      <c r="D359" s="646">
        <v>137309.50773331695</v>
      </c>
    </row>
    <row r="360" spans="1:4" ht="16.5" thickTop="1" thickBot="1">
      <c r="A360" s="662" t="s">
        <v>720</v>
      </c>
      <c r="B360" s="662" t="s">
        <v>144</v>
      </c>
      <c r="C360" s="663" t="s">
        <v>721</v>
      </c>
      <c r="D360" s="646">
        <v>154043.14877901509</v>
      </c>
    </row>
    <row r="361" spans="1:4" ht="16.5" thickTop="1" thickBot="1">
      <c r="A361" s="662" t="s">
        <v>722</v>
      </c>
      <c r="B361" s="662" t="s">
        <v>144</v>
      </c>
      <c r="C361" s="663" t="s">
        <v>723</v>
      </c>
      <c r="D361" s="646">
        <v>235134.86322077012</v>
      </c>
    </row>
    <row r="362" spans="1:4" ht="16.5" thickTop="1" thickBot="1">
      <c r="A362" s="662" t="s">
        <v>724</v>
      </c>
      <c r="B362" s="662" t="s">
        <v>144</v>
      </c>
      <c r="C362" s="663" t="s">
        <v>725</v>
      </c>
      <c r="D362" s="646">
        <v>217854.9237499501</v>
      </c>
    </row>
    <row r="363" spans="1:4" ht="16.5" thickTop="1" thickBot="1">
      <c r="A363" s="662" t="s">
        <v>726</v>
      </c>
      <c r="B363" s="662" t="s">
        <v>144</v>
      </c>
      <c r="C363" s="663" t="s">
        <v>2340</v>
      </c>
      <c r="D363" s="646">
        <v>125353.8100565421</v>
      </c>
    </row>
    <row r="364" spans="1:4" ht="16.5" thickTop="1" thickBot="1">
      <c r="A364" s="662" t="s">
        <v>738</v>
      </c>
      <c r="B364" s="662" t="s">
        <v>144</v>
      </c>
      <c r="C364" s="663" t="s">
        <v>2341</v>
      </c>
      <c r="D364" s="646">
        <v>114993.65063726612</v>
      </c>
    </row>
    <row r="365" spans="1:4" ht="16.5" thickTop="1" thickBot="1">
      <c r="A365" s="662" t="s">
        <v>727</v>
      </c>
      <c r="B365" s="662" t="s">
        <v>144</v>
      </c>
      <c r="C365" s="663" t="s">
        <v>728</v>
      </c>
      <c r="D365" s="646">
        <v>52902.065350197096</v>
      </c>
    </row>
    <row r="366" spans="1:4" ht="16.5" thickTop="1" thickBot="1">
      <c r="A366" s="662" t="s">
        <v>729</v>
      </c>
      <c r="B366" s="662" t="s">
        <v>144</v>
      </c>
      <c r="C366" s="663" t="s">
        <v>1932</v>
      </c>
      <c r="D366" s="646">
        <v>51159.113231951043</v>
      </c>
    </row>
    <row r="367" spans="1:4" ht="16.5" thickTop="1" thickBot="1">
      <c r="A367" s="662" t="s">
        <v>730</v>
      </c>
      <c r="B367" s="662" t="s">
        <v>92</v>
      </c>
      <c r="C367" s="663" t="s">
        <v>2342</v>
      </c>
      <c r="D367" s="646">
        <v>25851.621903089803</v>
      </c>
    </row>
    <row r="368" spans="1:4" ht="16.5" thickTop="1" thickBot="1">
      <c r="A368" s="662" t="s">
        <v>732</v>
      </c>
      <c r="B368" s="662" t="s">
        <v>92</v>
      </c>
      <c r="C368" s="663" t="s">
        <v>733</v>
      </c>
      <c r="D368" s="646">
        <v>2565.0881034326403</v>
      </c>
    </row>
    <row r="369" spans="1:4" ht="16.5" thickTop="1" thickBot="1">
      <c r="A369" s="662" t="s">
        <v>731</v>
      </c>
      <c r="B369" s="662" t="s">
        <v>92</v>
      </c>
      <c r="C369" s="663" t="s">
        <v>2343</v>
      </c>
      <c r="D369" s="646">
        <v>677.50776342801169</v>
      </c>
    </row>
    <row r="370" spans="1:4" ht="16.5" thickTop="1" thickBot="1">
      <c r="A370" s="662" t="s">
        <v>734</v>
      </c>
      <c r="B370" s="662" t="s">
        <v>92</v>
      </c>
      <c r="C370" s="663" t="s">
        <v>735</v>
      </c>
      <c r="D370" s="646">
        <v>32808.255419820634</v>
      </c>
    </row>
    <row r="371" spans="1:4" ht="16.5" thickTop="1" thickBot="1">
      <c r="A371" s="662" t="s">
        <v>741</v>
      </c>
      <c r="B371" s="662" t="s">
        <v>92</v>
      </c>
      <c r="C371" s="663" t="s">
        <v>1934</v>
      </c>
      <c r="D371" s="646">
        <v>30355.332134005446</v>
      </c>
    </row>
    <row r="372" spans="1:4" ht="16.5" thickTop="1" thickBot="1">
      <c r="A372" s="662" t="s">
        <v>739</v>
      </c>
      <c r="B372" s="662" t="s">
        <v>377</v>
      </c>
      <c r="C372" s="663" t="s">
        <v>740</v>
      </c>
      <c r="D372" s="646">
        <v>3731.3209298295601</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20.42578125" style="183"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9"/>
      <c r="B5" s="100"/>
      <c r="C5" s="101"/>
      <c r="D5" s="187"/>
    </row>
    <row r="6" spans="1:5" ht="30" customHeight="1" thickTop="1" thickBot="1">
      <c r="A6" s="200" t="s">
        <v>1266</v>
      </c>
      <c r="B6" s="100" t="s">
        <v>339</v>
      </c>
      <c r="C6" s="102" t="s">
        <v>2026</v>
      </c>
      <c r="D6" s="648">
        <v>1222.0638821488531</v>
      </c>
    </row>
    <row r="7" spans="1:5" ht="30" customHeight="1" thickTop="1" thickBot="1">
      <c r="A7" s="200" t="s">
        <v>1352</v>
      </c>
      <c r="B7" s="100" t="s">
        <v>339</v>
      </c>
      <c r="C7" s="102" t="s">
        <v>2025</v>
      </c>
      <c r="D7" s="648">
        <v>1222.0638821488531</v>
      </c>
      <c r="E7" s="103"/>
    </row>
    <row r="8" spans="1:5" ht="30" customHeight="1" thickTop="1" thickBot="1">
      <c r="A8" s="200" t="s">
        <v>1364</v>
      </c>
      <c r="B8" s="100" t="s">
        <v>339</v>
      </c>
      <c r="C8" s="102" t="s">
        <v>2027</v>
      </c>
      <c r="D8" s="648">
        <v>1222.0638821488531</v>
      </c>
    </row>
    <row r="9" spans="1:5" ht="30" customHeight="1" thickTop="1" thickBot="1">
      <c r="A9" s="200" t="s">
        <v>1225</v>
      </c>
      <c r="B9" s="100" t="s">
        <v>1223</v>
      </c>
      <c r="C9" s="102" t="s">
        <v>1226</v>
      </c>
      <c r="D9" s="648">
        <v>1222.0638821488531</v>
      </c>
    </row>
    <row r="10" spans="1:5" ht="30" customHeight="1" thickTop="1" thickBot="1">
      <c r="A10" s="200" t="s">
        <v>1388</v>
      </c>
      <c r="B10" s="100" t="s">
        <v>339</v>
      </c>
      <c r="C10" s="102" t="s">
        <v>1389</v>
      </c>
      <c r="D10" s="648">
        <v>1222.0638821488531</v>
      </c>
    </row>
    <row r="11" spans="1:5" ht="30" customHeight="1" thickTop="1" thickBot="1">
      <c r="A11" s="200" t="s">
        <v>1329</v>
      </c>
      <c r="B11" s="100" t="s">
        <v>339</v>
      </c>
      <c r="C11" s="102" t="s">
        <v>1330</v>
      </c>
      <c r="D11" s="648">
        <v>1222.0638821488531</v>
      </c>
    </row>
    <row r="12" spans="1:5" ht="30" customHeight="1" thickTop="1" thickBot="1">
      <c r="A12" s="200" t="s">
        <v>1331</v>
      </c>
      <c r="B12" s="100" t="s">
        <v>339</v>
      </c>
      <c r="C12" s="102" t="s">
        <v>1332</v>
      </c>
      <c r="D12" s="648">
        <v>1222.0638821488531</v>
      </c>
    </row>
    <row r="13" spans="1:5" ht="30" customHeight="1" thickTop="1" thickBot="1">
      <c r="A13" s="200" t="s">
        <v>1333</v>
      </c>
      <c r="B13" s="100" t="s">
        <v>339</v>
      </c>
      <c r="C13" s="102" t="s">
        <v>1334</v>
      </c>
      <c r="D13" s="648">
        <v>1222.0638821488531</v>
      </c>
    </row>
    <row r="14" spans="1:5" ht="30" customHeight="1" thickTop="1" thickBot="1">
      <c r="A14" s="200" t="s">
        <v>1335</v>
      </c>
      <c r="B14" s="100" t="s">
        <v>339</v>
      </c>
      <c r="C14" s="102" t="s">
        <v>1336</v>
      </c>
      <c r="D14" s="648">
        <v>1222.0638821488531</v>
      </c>
    </row>
    <row r="15" spans="1:5" ht="30" customHeight="1" thickTop="1" thickBot="1">
      <c r="A15" s="200" t="s">
        <v>1317</v>
      </c>
      <c r="B15" s="100" t="s">
        <v>339</v>
      </c>
      <c r="C15" s="102" t="s">
        <v>1860</v>
      </c>
      <c r="D15" s="648">
        <v>1222.0638821488531</v>
      </c>
    </row>
    <row r="16" spans="1:5" ht="30" customHeight="1" thickTop="1" thickBot="1">
      <c r="A16" s="200" t="s">
        <v>1227</v>
      </c>
      <c r="B16" s="100" t="s">
        <v>339</v>
      </c>
      <c r="C16" s="102" t="s">
        <v>1228</v>
      </c>
      <c r="D16" s="648">
        <v>1222.0638821488531</v>
      </c>
    </row>
    <row r="17" spans="1:4" ht="30" customHeight="1" thickTop="1" thickBot="1">
      <c r="A17" s="200" t="s">
        <v>1229</v>
      </c>
      <c r="B17" s="100" t="s">
        <v>339</v>
      </c>
      <c r="C17" s="102" t="s">
        <v>1230</v>
      </c>
      <c r="D17" s="648">
        <v>1222.0638821488531</v>
      </c>
    </row>
    <row r="18" spans="1:4" ht="30" customHeight="1" thickTop="1" thickBot="1">
      <c r="A18" s="200" t="s">
        <v>1231</v>
      </c>
      <c r="B18" s="100" t="s">
        <v>339</v>
      </c>
      <c r="C18" s="102" t="s">
        <v>1232</v>
      </c>
      <c r="D18" s="648">
        <v>1222.0638821488531</v>
      </c>
    </row>
    <row r="19" spans="1:4" ht="30" customHeight="1" thickTop="1" thickBot="1">
      <c r="A19" s="200" t="s">
        <v>1235</v>
      </c>
      <c r="B19" s="100" t="s">
        <v>339</v>
      </c>
      <c r="C19" s="102" t="s">
        <v>1236</v>
      </c>
      <c r="D19" s="648">
        <v>1222.0638821488531</v>
      </c>
    </row>
    <row r="20" spans="1:4" ht="30" customHeight="1" thickTop="1" thickBot="1">
      <c r="A20" s="200" t="s">
        <v>1407</v>
      </c>
      <c r="B20" s="100" t="s">
        <v>339</v>
      </c>
      <c r="C20" s="102" t="s">
        <v>1869</v>
      </c>
      <c r="D20" s="648">
        <v>1222.0638821488531</v>
      </c>
    </row>
    <row r="21" spans="1:4" ht="30" customHeight="1" thickTop="1" thickBot="1">
      <c r="A21" s="200" t="s">
        <v>1239</v>
      </c>
      <c r="B21" s="100" t="s">
        <v>339</v>
      </c>
      <c r="C21" s="102" t="s">
        <v>1240</v>
      </c>
      <c r="D21" s="648">
        <v>1222.0638821488531</v>
      </c>
    </row>
    <row r="22" spans="1:4" ht="30" customHeight="1" thickTop="1" thickBot="1">
      <c r="A22" s="200" t="s">
        <v>1390</v>
      </c>
      <c r="B22" s="100" t="s">
        <v>339</v>
      </c>
      <c r="C22" s="102" t="s">
        <v>1391</v>
      </c>
      <c r="D22" s="648">
        <v>1222.0638821488531</v>
      </c>
    </row>
    <row r="23" spans="1:4" ht="30" customHeight="1" thickTop="1" thickBot="1">
      <c r="A23" s="200" t="s">
        <v>1247</v>
      </c>
      <c r="B23" s="100" t="s">
        <v>339</v>
      </c>
      <c r="C23" s="102" t="s">
        <v>1248</v>
      </c>
      <c r="D23" s="648">
        <v>1222.0638821488531</v>
      </c>
    </row>
    <row r="24" spans="1:4" ht="30" customHeight="1" thickTop="1" thickBot="1">
      <c r="A24" s="200" t="s">
        <v>1269</v>
      </c>
      <c r="B24" s="100" t="s">
        <v>339</v>
      </c>
      <c r="C24" s="102" t="s">
        <v>1270</v>
      </c>
      <c r="D24" s="648">
        <v>1222.0638821488531</v>
      </c>
    </row>
    <row r="25" spans="1:4" ht="30" customHeight="1" thickTop="1" thickBot="1">
      <c r="A25" s="200" t="s">
        <v>1241</v>
      </c>
      <c r="B25" s="100" t="s">
        <v>339</v>
      </c>
      <c r="C25" s="102" t="s">
        <v>1242</v>
      </c>
      <c r="D25" s="648">
        <v>1222.0638821488531</v>
      </c>
    </row>
    <row r="26" spans="1:4" ht="30" customHeight="1" thickTop="1" thickBot="1">
      <c r="A26" s="200" t="s">
        <v>1246</v>
      </c>
      <c r="B26" s="100" t="s">
        <v>339</v>
      </c>
      <c r="C26" s="102" t="s">
        <v>1242</v>
      </c>
      <c r="D26" s="648">
        <v>1222.0638821488531</v>
      </c>
    </row>
    <row r="27" spans="1:4" ht="30" customHeight="1" thickTop="1" thickBot="1">
      <c r="A27" s="200" t="s">
        <v>1303</v>
      </c>
      <c r="B27" s="100" t="s">
        <v>339</v>
      </c>
      <c r="C27" s="102" t="s">
        <v>1304</v>
      </c>
      <c r="D27" s="648">
        <v>1222.0638821488531</v>
      </c>
    </row>
    <row r="28" spans="1:4" ht="30" customHeight="1" thickTop="1" thickBot="1">
      <c r="A28" s="200" t="s">
        <v>1249</v>
      </c>
      <c r="B28" s="100" t="s">
        <v>339</v>
      </c>
      <c r="C28" s="102" t="s">
        <v>1250</v>
      </c>
      <c r="D28" s="648">
        <v>1222.0638821488531</v>
      </c>
    </row>
    <row r="29" spans="1:4" ht="30" customHeight="1" thickTop="1" thickBot="1">
      <c r="A29" s="200" t="s">
        <v>1254</v>
      </c>
      <c r="B29" s="100" t="s">
        <v>339</v>
      </c>
      <c r="C29" s="102" t="s">
        <v>1255</v>
      </c>
      <c r="D29" s="648">
        <v>1222.0638821488531</v>
      </c>
    </row>
    <row r="30" spans="1:4" ht="30" customHeight="1" thickTop="1" thickBot="1">
      <c r="A30" s="200" t="s">
        <v>1252</v>
      </c>
      <c r="B30" s="100" t="s">
        <v>339</v>
      </c>
      <c r="C30" s="102" t="s">
        <v>1253</v>
      </c>
      <c r="D30" s="648">
        <v>1222.0638821488531</v>
      </c>
    </row>
    <row r="31" spans="1:4" ht="30" customHeight="1" thickTop="1" thickBot="1">
      <c r="A31" s="200" t="s">
        <v>1267</v>
      </c>
      <c r="B31" s="100" t="s">
        <v>339</v>
      </c>
      <c r="C31" s="102" t="s">
        <v>1268</v>
      </c>
      <c r="D31" s="648">
        <v>1222.0638821488531</v>
      </c>
    </row>
    <row r="32" spans="1:4" ht="30" customHeight="1" thickTop="1" thickBot="1">
      <c r="A32" s="200" t="s">
        <v>1256</v>
      </c>
      <c r="B32" s="100" t="s">
        <v>339</v>
      </c>
      <c r="C32" s="102" t="s">
        <v>1257</v>
      </c>
      <c r="D32" s="648">
        <v>1222.0638821488531</v>
      </c>
    </row>
    <row r="33" spans="1:4" ht="30" customHeight="1" thickTop="1" thickBot="1">
      <c r="A33" s="200" t="s">
        <v>1272</v>
      </c>
      <c r="B33" s="100" t="s">
        <v>339</v>
      </c>
      <c r="C33" s="102" t="s">
        <v>1257</v>
      </c>
      <c r="D33" s="648">
        <v>1222.0638821488531</v>
      </c>
    </row>
    <row r="34" spans="1:4" ht="30" customHeight="1" thickTop="1" thickBot="1">
      <c r="A34" s="200" t="s">
        <v>1273</v>
      </c>
      <c r="B34" s="100" t="s">
        <v>339</v>
      </c>
      <c r="C34" s="102" t="s">
        <v>1274</v>
      </c>
      <c r="D34" s="648">
        <v>1222.0638821488531</v>
      </c>
    </row>
    <row r="35" spans="1:4" ht="30" customHeight="1" thickTop="1" thickBot="1">
      <c r="A35" s="200" t="s">
        <v>1323</v>
      </c>
      <c r="B35" s="100" t="s">
        <v>339</v>
      </c>
      <c r="C35" s="102" t="s">
        <v>1864</v>
      </c>
      <c r="D35" s="648">
        <v>1222.0638821488531</v>
      </c>
    </row>
    <row r="36" spans="1:4" ht="30" customHeight="1" thickTop="1" thickBot="1">
      <c r="A36" s="200" t="s">
        <v>1404</v>
      </c>
      <c r="B36" s="100" t="s">
        <v>339</v>
      </c>
      <c r="C36" s="102" t="s">
        <v>1405</v>
      </c>
      <c r="D36" s="648">
        <v>1222.0638821488531</v>
      </c>
    </row>
    <row r="37" spans="1:4" ht="30" customHeight="1" thickTop="1" thickBot="1">
      <c r="A37" s="200" t="s">
        <v>1385</v>
      </c>
      <c r="B37" s="100" t="s">
        <v>339</v>
      </c>
      <c r="C37" s="102" t="s">
        <v>1386</v>
      </c>
      <c r="D37" s="648">
        <v>1222.0638821488531</v>
      </c>
    </row>
    <row r="38" spans="1:4" ht="30" customHeight="1" thickTop="1" thickBot="1">
      <c r="A38" s="200" t="s">
        <v>1264</v>
      </c>
      <c r="B38" s="100" t="s">
        <v>339</v>
      </c>
      <c r="C38" s="102" t="s">
        <v>1265</v>
      </c>
      <c r="D38" s="648">
        <v>1222.0638821488531</v>
      </c>
    </row>
    <row r="39" spans="1:4" ht="30" customHeight="1" thickTop="1" thickBot="1">
      <c r="A39" s="200" t="s">
        <v>1221</v>
      </c>
      <c r="B39" s="100" t="s">
        <v>1223</v>
      </c>
      <c r="C39" s="102" t="s">
        <v>1280</v>
      </c>
      <c r="D39" s="648">
        <v>1222.0638821488531</v>
      </c>
    </row>
    <row r="40" spans="1:4" ht="30" customHeight="1" thickTop="1" thickBot="1">
      <c r="A40" s="200" t="s">
        <v>1261</v>
      </c>
      <c r="B40" s="100" t="s">
        <v>339</v>
      </c>
      <c r="C40" s="102" t="s">
        <v>1262</v>
      </c>
      <c r="D40" s="648">
        <v>1222.0638821488531</v>
      </c>
    </row>
    <row r="41" spans="1:4" ht="30" customHeight="1" thickTop="1" thickBot="1">
      <c r="A41" s="200" t="s">
        <v>1259</v>
      </c>
      <c r="B41" s="100" t="s">
        <v>339</v>
      </c>
      <c r="C41" s="102" t="s">
        <v>1260</v>
      </c>
      <c r="D41" s="648">
        <v>1222.0638821488531</v>
      </c>
    </row>
    <row r="42" spans="1:4" ht="30" customHeight="1" thickTop="1" thickBot="1">
      <c r="A42" s="200" t="s">
        <v>1392</v>
      </c>
      <c r="B42" s="100" t="s">
        <v>339</v>
      </c>
      <c r="C42" s="102" t="s">
        <v>1260</v>
      </c>
      <c r="D42" s="648">
        <v>1222.0638821488531</v>
      </c>
    </row>
    <row r="43" spans="1:4" ht="30" customHeight="1" thickTop="1" thickBot="1">
      <c r="A43" s="200" t="s">
        <v>1233</v>
      </c>
      <c r="B43" s="100" t="s">
        <v>339</v>
      </c>
      <c r="C43" s="102" t="s">
        <v>1234</v>
      </c>
      <c r="D43" s="648">
        <v>1222.0638821488531</v>
      </c>
    </row>
    <row r="44" spans="1:4" ht="30" customHeight="1" thickTop="1" thickBot="1">
      <c r="A44" s="200" t="s">
        <v>1387</v>
      </c>
      <c r="B44" s="100" t="s">
        <v>339</v>
      </c>
      <c r="C44" s="102" t="s">
        <v>1234</v>
      </c>
      <c r="D44" s="648">
        <v>1222.0638821488531</v>
      </c>
    </row>
    <row r="45" spans="1:4" ht="30" customHeight="1" thickTop="1" thickBot="1">
      <c r="A45" s="200" t="s">
        <v>1278</v>
      </c>
      <c r="B45" s="100" t="s">
        <v>339</v>
      </c>
      <c r="C45" s="102" t="s">
        <v>1279</v>
      </c>
      <c r="D45" s="648">
        <v>1222.0638821488531</v>
      </c>
    </row>
    <row r="46" spans="1:4" ht="30" customHeight="1" thickTop="1" thickBot="1">
      <c r="A46" s="200" t="s">
        <v>1287</v>
      </c>
      <c r="B46" s="100" t="s">
        <v>339</v>
      </c>
      <c r="C46" s="102" t="s">
        <v>1288</v>
      </c>
      <c r="D46" s="648">
        <v>1222.0638821488531</v>
      </c>
    </row>
    <row r="47" spans="1:4" ht="30" customHeight="1" thickTop="1" thickBot="1">
      <c r="A47" s="200" t="s">
        <v>1291</v>
      </c>
      <c r="B47" s="100" t="s">
        <v>339</v>
      </c>
      <c r="C47" s="102" t="s">
        <v>1292</v>
      </c>
      <c r="D47" s="648">
        <v>1222.0638821488531</v>
      </c>
    </row>
    <row r="48" spans="1:4" ht="30" customHeight="1" thickTop="1" thickBot="1">
      <c r="A48" s="200" t="s">
        <v>1283</v>
      </c>
      <c r="B48" s="100" t="s">
        <v>1223</v>
      </c>
      <c r="C48" s="102" t="s">
        <v>1284</v>
      </c>
      <c r="D48" s="648">
        <v>1222.0638821488531</v>
      </c>
    </row>
    <row r="49" spans="1:4" ht="30" customHeight="1" thickTop="1" thickBot="1">
      <c r="A49" s="200" t="s">
        <v>1281</v>
      </c>
      <c r="B49" s="100" t="s">
        <v>339</v>
      </c>
      <c r="C49" s="102" t="s">
        <v>1282</v>
      </c>
      <c r="D49" s="648">
        <v>1222.0638821488531</v>
      </c>
    </row>
    <row r="50" spans="1:4" ht="30" customHeight="1" thickTop="1" thickBot="1">
      <c r="A50" s="200" t="s">
        <v>1285</v>
      </c>
      <c r="B50" s="100" t="s">
        <v>339</v>
      </c>
      <c r="C50" s="102" t="s">
        <v>1286</v>
      </c>
      <c r="D50" s="648">
        <v>1222.0638821488531</v>
      </c>
    </row>
    <row r="51" spans="1:4" ht="30" customHeight="1" thickTop="1" thickBot="1">
      <c r="A51" s="200" t="s">
        <v>1314</v>
      </c>
      <c r="B51" s="100" t="s">
        <v>1306</v>
      </c>
      <c r="C51" s="102" t="s">
        <v>1315</v>
      </c>
      <c r="D51" s="648">
        <v>1222.0638821488531</v>
      </c>
    </row>
    <row r="52" spans="1:4" ht="30" customHeight="1" thickTop="1" thickBot="1">
      <c r="A52" s="200" t="s">
        <v>1316</v>
      </c>
      <c r="B52" s="100" t="s">
        <v>1306</v>
      </c>
      <c r="C52" s="102" t="s">
        <v>1315</v>
      </c>
      <c r="D52" s="648">
        <v>1222.0638821488531</v>
      </c>
    </row>
    <row r="53" spans="1:4" ht="30" customHeight="1" thickTop="1" thickBot="1">
      <c r="A53" s="200" t="s">
        <v>1289</v>
      </c>
      <c r="B53" s="100" t="s">
        <v>339</v>
      </c>
      <c r="C53" s="102" t="s">
        <v>1290</v>
      </c>
      <c r="D53" s="648">
        <v>1222.0638821488531</v>
      </c>
    </row>
    <row r="54" spans="1:4" ht="30" customHeight="1" thickTop="1" thickBot="1">
      <c r="A54" s="200" t="s">
        <v>1293</v>
      </c>
      <c r="B54" s="100" t="s">
        <v>339</v>
      </c>
      <c r="C54" s="102" t="s">
        <v>1294</v>
      </c>
      <c r="D54" s="648">
        <v>1222.0638821488531</v>
      </c>
    </row>
    <row r="55" spans="1:4" ht="30" customHeight="1" thickTop="1" thickBot="1">
      <c r="A55" s="200" t="s">
        <v>1378</v>
      </c>
      <c r="B55" s="100" t="s">
        <v>339</v>
      </c>
      <c r="C55" s="102" t="s">
        <v>2029</v>
      </c>
      <c r="D55" s="648">
        <v>1222.0638821488531</v>
      </c>
    </row>
    <row r="56" spans="1:4" ht="30" customHeight="1" thickTop="1" thickBot="1">
      <c r="A56" s="200" t="s">
        <v>1379</v>
      </c>
      <c r="B56" s="100" t="s">
        <v>339</v>
      </c>
      <c r="C56" s="102" t="s">
        <v>2030</v>
      </c>
      <c r="D56" s="648">
        <v>1222.0638821488531</v>
      </c>
    </row>
    <row r="57" spans="1:4" ht="30" customHeight="1" thickTop="1" thickBot="1">
      <c r="A57" s="200" t="s">
        <v>1380</v>
      </c>
      <c r="B57" s="100" t="s">
        <v>339</v>
      </c>
      <c r="C57" s="102" t="s">
        <v>2031</v>
      </c>
      <c r="D57" s="648">
        <v>1222.0638821488531</v>
      </c>
    </row>
    <row r="58" spans="1:4" ht="30" customHeight="1" thickTop="1" thickBot="1">
      <c r="A58" s="200" t="s">
        <v>1357</v>
      </c>
      <c r="B58" s="100" t="s">
        <v>339</v>
      </c>
      <c r="C58" s="102" t="s">
        <v>1867</v>
      </c>
      <c r="D58" s="648">
        <v>1222.0638821488531</v>
      </c>
    </row>
    <row r="59" spans="1:4" ht="30" customHeight="1" thickTop="1" thickBot="1">
      <c r="A59" s="200" t="s">
        <v>1295</v>
      </c>
      <c r="B59" s="100" t="s">
        <v>339</v>
      </c>
      <c r="C59" s="102" t="s">
        <v>1296</v>
      </c>
      <c r="D59" s="648">
        <v>1222.0638821488531</v>
      </c>
    </row>
    <row r="60" spans="1:4" ht="30" customHeight="1" thickTop="1" thickBot="1">
      <c r="A60" s="200" t="s">
        <v>1376</v>
      </c>
      <c r="B60" s="100" t="s">
        <v>339</v>
      </c>
      <c r="C60" s="102" t="s">
        <v>1377</v>
      </c>
      <c r="D60" s="648">
        <v>1222.0638821488531</v>
      </c>
    </row>
    <row r="61" spans="1:4" ht="30" customHeight="1" thickTop="1" thickBot="1">
      <c r="A61" s="200" t="s">
        <v>1362</v>
      </c>
      <c r="B61" s="100" t="s">
        <v>339</v>
      </c>
      <c r="C61" s="102" t="s">
        <v>1363</v>
      </c>
      <c r="D61" s="648">
        <v>1222.0638821488531</v>
      </c>
    </row>
    <row r="62" spans="1:4" ht="30" customHeight="1" thickTop="1" thickBot="1">
      <c r="A62" s="200" t="s">
        <v>1369</v>
      </c>
      <c r="B62" s="100" t="s">
        <v>339</v>
      </c>
      <c r="C62" s="102" t="s">
        <v>1370</v>
      </c>
      <c r="D62" s="648">
        <v>1222.0638821488531</v>
      </c>
    </row>
    <row r="63" spans="1:4" ht="30" customHeight="1" thickTop="1" thickBot="1">
      <c r="A63" s="200" t="s">
        <v>1373</v>
      </c>
      <c r="B63" s="100" t="s">
        <v>339</v>
      </c>
      <c r="C63" s="102" t="s">
        <v>1374</v>
      </c>
      <c r="D63" s="648">
        <v>1222.0638821488531</v>
      </c>
    </row>
    <row r="64" spans="1:4" ht="30" customHeight="1" thickTop="1" thickBot="1">
      <c r="A64" s="200" t="s">
        <v>1360</v>
      </c>
      <c r="B64" s="100" t="s">
        <v>339</v>
      </c>
      <c r="C64" s="102" t="s">
        <v>1361</v>
      </c>
      <c r="D64" s="648">
        <v>1222.0638821488531</v>
      </c>
    </row>
    <row r="65" spans="1:4" ht="30" customHeight="1" thickTop="1" thickBot="1">
      <c r="A65" s="200" t="s">
        <v>1297</v>
      </c>
      <c r="B65" s="100" t="s">
        <v>339</v>
      </c>
      <c r="C65" s="102" t="s">
        <v>1298</v>
      </c>
      <c r="D65" s="648">
        <v>1222.0638821488531</v>
      </c>
    </row>
    <row r="66" spans="1:4" ht="30" customHeight="1" thickTop="1" thickBot="1">
      <c r="A66" s="200" t="s">
        <v>1367</v>
      </c>
      <c r="B66" s="100" t="s">
        <v>339</v>
      </c>
      <c r="C66" s="102" t="s">
        <v>1368</v>
      </c>
      <c r="D66" s="648">
        <v>1222.0638821488531</v>
      </c>
    </row>
    <row r="67" spans="1:4" ht="30" customHeight="1" thickTop="1" thickBot="1">
      <c r="A67" s="200" t="s">
        <v>1371</v>
      </c>
      <c r="B67" s="100" t="s">
        <v>339</v>
      </c>
      <c r="C67" s="102" t="s">
        <v>1372</v>
      </c>
      <c r="D67" s="648">
        <v>1222.0638821488531</v>
      </c>
    </row>
    <row r="68" spans="1:4" ht="30" customHeight="1" thickTop="1" thickBot="1">
      <c r="A68" s="200" t="s">
        <v>1343</v>
      </c>
      <c r="B68" s="100" t="s">
        <v>339</v>
      </c>
      <c r="C68" s="102" t="s">
        <v>1344</v>
      </c>
      <c r="D68" s="648">
        <v>1222.0638821488531</v>
      </c>
    </row>
    <row r="69" spans="1:4" ht="30" customHeight="1" thickTop="1" thickBot="1">
      <c r="A69" s="200" t="s">
        <v>1383</v>
      </c>
      <c r="B69" s="100" t="s">
        <v>339</v>
      </c>
      <c r="C69" s="102" t="s">
        <v>2033</v>
      </c>
      <c r="D69" s="648">
        <v>1222.0638821488531</v>
      </c>
    </row>
    <row r="70" spans="1:4" ht="30" customHeight="1" thickTop="1" thickBot="1">
      <c r="A70" s="200" t="s">
        <v>1384</v>
      </c>
      <c r="B70" s="100" t="s">
        <v>339</v>
      </c>
      <c r="C70" s="102" t="s">
        <v>2034</v>
      </c>
      <c r="D70" s="648">
        <v>1222.0638821488531</v>
      </c>
    </row>
    <row r="71" spans="1:4" ht="30" customHeight="1" thickTop="1" thickBot="1">
      <c r="A71" s="200" t="s">
        <v>1381</v>
      </c>
      <c r="B71" s="100" t="s">
        <v>339</v>
      </c>
      <c r="C71" s="102" t="s">
        <v>2035</v>
      </c>
      <c r="D71" s="648">
        <v>1222.0638821488531</v>
      </c>
    </row>
    <row r="72" spans="1:4" ht="30" customHeight="1" thickTop="1" thickBot="1">
      <c r="A72" s="200" t="s">
        <v>1382</v>
      </c>
      <c r="B72" s="100" t="s">
        <v>339</v>
      </c>
      <c r="C72" s="102" t="s">
        <v>2036</v>
      </c>
      <c r="D72" s="648">
        <v>1222.0638821488531</v>
      </c>
    </row>
    <row r="73" spans="1:4" ht="30" customHeight="1" thickTop="1" thickBot="1">
      <c r="A73" s="200" t="s">
        <v>1350</v>
      </c>
      <c r="B73" s="100" t="s">
        <v>339</v>
      </c>
      <c r="C73" s="102" t="s">
        <v>1351</v>
      </c>
      <c r="D73" s="648">
        <v>1222.0638821488531</v>
      </c>
    </row>
    <row r="74" spans="1:4" ht="30" customHeight="1" thickTop="1" thickBot="1">
      <c r="A74" s="200" t="s">
        <v>1349</v>
      </c>
      <c r="B74" s="100" t="s">
        <v>339</v>
      </c>
      <c r="C74" s="102" t="s">
        <v>1866</v>
      </c>
      <c r="D74" s="648">
        <v>1222.0638821488531</v>
      </c>
    </row>
    <row r="75" spans="1:4" ht="30" customHeight="1" thickTop="1" thickBot="1">
      <c r="A75" s="200" t="s">
        <v>1347</v>
      </c>
      <c r="B75" s="100" t="s">
        <v>339</v>
      </c>
      <c r="C75" s="102" t="s">
        <v>1348</v>
      </c>
      <c r="D75" s="648">
        <v>1222.0638821488531</v>
      </c>
    </row>
    <row r="76" spans="1:4" ht="30" customHeight="1" thickTop="1" thickBot="1">
      <c r="A76" s="200" t="s">
        <v>1375</v>
      </c>
      <c r="B76" s="100" t="s">
        <v>339</v>
      </c>
      <c r="C76" s="102" t="s">
        <v>2028</v>
      </c>
      <c r="D76" s="648">
        <v>1222.0638821488531</v>
      </c>
    </row>
    <row r="77" spans="1:4" ht="30" customHeight="1" thickTop="1" thickBot="1">
      <c r="A77" s="200" t="s">
        <v>1353</v>
      </c>
      <c r="B77" s="100" t="s">
        <v>339</v>
      </c>
      <c r="C77" s="102" t="s">
        <v>1354</v>
      </c>
      <c r="D77" s="648">
        <v>1222.0638821488531</v>
      </c>
    </row>
    <row r="78" spans="1:4" ht="30" customHeight="1" thickTop="1" thickBot="1">
      <c r="A78" s="200" t="s">
        <v>1355</v>
      </c>
      <c r="B78" s="100" t="s">
        <v>339</v>
      </c>
      <c r="C78" s="102" t="s">
        <v>1356</v>
      </c>
      <c r="D78" s="648">
        <v>1222.0638821488531</v>
      </c>
    </row>
    <row r="79" spans="1:4" ht="30" customHeight="1" thickTop="1" thickBot="1">
      <c r="A79" s="200" t="s">
        <v>1358</v>
      </c>
      <c r="B79" s="100" t="s">
        <v>339</v>
      </c>
      <c r="C79" s="102" t="s">
        <v>1359</v>
      </c>
      <c r="D79" s="648">
        <v>1222.0638821488531</v>
      </c>
    </row>
    <row r="80" spans="1:4" ht="30" customHeight="1" thickTop="1" thickBot="1">
      <c r="A80" s="200" t="s">
        <v>1337</v>
      </c>
      <c r="B80" s="100" t="s">
        <v>339</v>
      </c>
      <c r="C80" s="102" t="s">
        <v>1338</v>
      </c>
      <c r="D80" s="648">
        <v>1222.0638821488531</v>
      </c>
    </row>
    <row r="81" spans="1:4" ht="30" customHeight="1" thickTop="1" thickBot="1">
      <c r="A81" s="200" t="s">
        <v>1341</v>
      </c>
      <c r="B81" s="100" t="s">
        <v>339</v>
      </c>
      <c r="C81" s="102" t="s">
        <v>1342</v>
      </c>
      <c r="D81" s="648">
        <v>1222.0638821488531</v>
      </c>
    </row>
    <row r="82" spans="1:4" ht="30" customHeight="1" thickTop="1" thickBot="1">
      <c r="A82" s="200" t="s">
        <v>1345</v>
      </c>
      <c r="B82" s="100" t="s">
        <v>339</v>
      </c>
      <c r="C82" s="102" t="s">
        <v>1346</v>
      </c>
      <c r="D82" s="648">
        <v>1222.0638821488531</v>
      </c>
    </row>
    <row r="83" spans="1:4" ht="30" customHeight="1" thickTop="1" thickBot="1">
      <c r="A83" s="200" t="s">
        <v>1339</v>
      </c>
      <c r="B83" s="100" t="s">
        <v>339</v>
      </c>
      <c r="C83" s="102" t="s">
        <v>1340</v>
      </c>
      <c r="D83" s="648">
        <v>1222.0638821488531</v>
      </c>
    </row>
    <row r="84" spans="1:4" ht="30" customHeight="1" thickTop="1" thickBot="1">
      <c r="A84" s="200" t="s">
        <v>1305</v>
      </c>
      <c r="B84" s="100" t="s">
        <v>339</v>
      </c>
      <c r="C84" s="102" t="s">
        <v>1307</v>
      </c>
      <c r="D84" s="648">
        <v>1222.0638821488531</v>
      </c>
    </row>
    <row r="85" spans="1:4" ht="30" customHeight="1" thickTop="1" thickBot="1">
      <c r="A85" s="200" t="s">
        <v>1308</v>
      </c>
      <c r="B85" s="100" t="s">
        <v>339</v>
      </c>
      <c r="C85" s="102" t="s">
        <v>1859</v>
      </c>
      <c r="D85" s="648">
        <v>1222.0638821488531</v>
      </c>
    </row>
    <row r="86" spans="1:4" ht="30" customHeight="1" thickTop="1" thickBot="1">
      <c r="A86" s="200" t="s">
        <v>1309</v>
      </c>
      <c r="B86" s="100" t="s">
        <v>1306</v>
      </c>
      <c r="C86" s="102" t="s">
        <v>1310</v>
      </c>
      <c r="D86" s="648">
        <v>1222.0638821488531</v>
      </c>
    </row>
    <row r="87" spans="1:4" ht="30" customHeight="1" thickTop="1" thickBot="1">
      <c r="A87" s="200" t="s">
        <v>1311</v>
      </c>
      <c r="B87" s="100" t="s">
        <v>339</v>
      </c>
      <c r="C87" s="102" t="s">
        <v>1312</v>
      </c>
      <c r="D87" s="648">
        <v>1222.0638821488531</v>
      </c>
    </row>
    <row r="88" spans="1:4" ht="30" customHeight="1" thickTop="1" thickBot="1">
      <c r="A88" s="200" t="s">
        <v>1313</v>
      </c>
      <c r="B88" s="100" t="s">
        <v>339</v>
      </c>
      <c r="C88" s="102" t="s">
        <v>1312</v>
      </c>
      <c r="D88" s="648">
        <v>1222.0638821488531</v>
      </c>
    </row>
    <row r="89" spans="1:4" ht="30" customHeight="1" thickTop="1" thickBot="1">
      <c r="A89" s="200" t="s">
        <v>1243</v>
      </c>
      <c r="B89" s="100" t="s">
        <v>339</v>
      </c>
      <c r="C89" s="102" t="s">
        <v>1852</v>
      </c>
      <c r="D89" s="648">
        <v>1222.0638821488531</v>
      </c>
    </row>
    <row r="90" spans="1:4" ht="30" customHeight="1" thickTop="1" thickBot="1">
      <c r="A90" s="200" t="s">
        <v>1365</v>
      </c>
      <c r="B90" s="100" t="s">
        <v>339</v>
      </c>
      <c r="C90" s="102" t="s">
        <v>1366</v>
      </c>
      <c r="D90" s="648">
        <v>1222.0638821488531</v>
      </c>
    </row>
    <row r="91" spans="1:4" ht="30" customHeight="1" thickTop="1" thickBot="1">
      <c r="A91" s="200" t="s">
        <v>1244</v>
      </c>
      <c r="B91" s="100" t="s">
        <v>339</v>
      </c>
      <c r="C91" s="102" t="s">
        <v>1245</v>
      </c>
      <c r="D91" s="648">
        <v>1222.0638821488531</v>
      </c>
    </row>
    <row r="92" spans="1:4" ht="30" customHeight="1" thickTop="1" thickBot="1">
      <c r="A92" s="200" t="s">
        <v>1277</v>
      </c>
      <c r="B92" s="100" t="s">
        <v>339</v>
      </c>
      <c r="C92" s="102" t="s">
        <v>1858</v>
      </c>
      <c r="D92" s="648">
        <v>1222.0638821488531</v>
      </c>
    </row>
    <row r="93" spans="1:4" ht="30" customHeight="1" thickTop="1" thickBot="1">
      <c r="A93" s="200" t="s">
        <v>1408</v>
      </c>
      <c r="B93" s="100" t="s">
        <v>1406</v>
      </c>
      <c r="C93" s="102" t="s">
        <v>1870</v>
      </c>
      <c r="D93" s="648">
        <v>38.703406991453306</v>
      </c>
    </row>
    <row r="94" spans="1:4" ht="30" customHeight="1" thickTop="1" thickBot="1">
      <c r="A94" s="200" t="s">
        <v>1399</v>
      </c>
      <c r="B94" s="100" t="s">
        <v>92</v>
      </c>
      <c r="C94" s="102" t="s">
        <v>1868</v>
      </c>
      <c r="D94" s="648">
        <v>236325.71972068242</v>
      </c>
    </row>
    <row r="95" spans="1:4" ht="30" customHeight="1" thickTop="1" thickBot="1">
      <c r="A95" s="200" t="s">
        <v>1222</v>
      </c>
      <c r="B95" s="100" t="s">
        <v>1223</v>
      </c>
      <c r="C95" s="102" t="s">
        <v>1224</v>
      </c>
      <c r="D95" s="648">
        <v>0.44242951286743809</v>
      </c>
    </row>
    <row r="96" spans="1:4" ht="30" customHeight="1" thickTop="1" thickBot="1">
      <c r="A96" s="200" t="s">
        <v>1631</v>
      </c>
      <c r="B96" s="100" t="s">
        <v>339</v>
      </c>
      <c r="C96" s="102" t="s">
        <v>1851</v>
      </c>
      <c r="D96" s="648">
        <v>860.44885840092718</v>
      </c>
    </row>
    <row r="97" spans="1:4" ht="30" customHeight="1" thickTop="1" thickBot="1">
      <c r="A97" s="200" t="s">
        <v>1412</v>
      </c>
      <c r="B97" s="100" t="s">
        <v>339</v>
      </c>
      <c r="C97" s="102" t="s">
        <v>1411</v>
      </c>
      <c r="D97" s="648">
        <v>1063.4577954201729</v>
      </c>
    </row>
    <row r="98" spans="1:4" ht="30" customHeight="1" thickTop="1" thickBot="1">
      <c r="A98" s="200" t="s">
        <v>1237</v>
      </c>
      <c r="B98" s="100" t="s">
        <v>92</v>
      </c>
      <c r="C98" s="102" t="s">
        <v>1238</v>
      </c>
      <c r="D98" s="648">
        <v>16901.107764139357</v>
      </c>
    </row>
    <row r="99" spans="1:4" ht="30" customHeight="1" thickTop="1" thickBot="1">
      <c r="A99" s="200" t="s">
        <v>1251</v>
      </c>
      <c r="B99" s="100" t="s">
        <v>339</v>
      </c>
      <c r="C99" s="102" t="s">
        <v>1853</v>
      </c>
      <c r="D99" s="648">
        <v>1564.4524698198679</v>
      </c>
    </row>
    <row r="100" spans="1:4" ht="30" customHeight="1" thickTop="1" thickBot="1">
      <c r="A100" s="200" t="s">
        <v>1320</v>
      </c>
      <c r="B100" s="100" t="s">
        <v>1306</v>
      </c>
      <c r="C100" s="102" t="s">
        <v>1863</v>
      </c>
      <c r="D100" s="648">
        <v>910.93542474429807</v>
      </c>
    </row>
    <row r="101" spans="1:4" ht="30" customHeight="1" thickTop="1" thickBot="1">
      <c r="A101" s="200" t="s">
        <v>1393</v>
      </c>
      <c r="B101" s="100" t="s">
        <v>339</v>
      </c>
      <c r="C101" s="102" t="s">
        <v>1394</v>
      </c>
      <c r="D101" s="648">
        <v>3787.3228892182146</v>
      </c>
    </row>
    <row r="102" spans="1:4" ht="30" customHeight="1" thickTop="1" thickBot="1">
      <c r="A102" s="200" t="s">
        <v>1395</v>
      </c>
      <c r="B102" s="100" t="s">
        <v>141</v>
      </c>
      <c r="C102" s="102" t="s">
        <v>1396</v>
      </c>
      <c r="D102" s="648">
        <v>101436.98347151716</v>
      </c>
    </row>
    <row r="103" spans="1:4" ht="30" customHeight="1" thickTop="1" thickBot="1">
      <c r="A103" s="200" t="s">
        <v>1327</v>
      </c>
      <c r="B103" s="100" t="s">
        <v>344</v>
      </c>
      <c r="C103" s="102" t="s">
        <v>1328</v>
      </c>
      <c r="D103" s="648">
        <v>0.44242951286743809</v>
      </c>
    </row>
    <row r="104" spans="1:4" ht="30" customHeight="1" thickTop="1" thickBot="1">
      <c r="A104" s="200" t="s">
        <v>1325</v>
      </c>
      <c r="B104" s="100" t="s">
        <v>344</v>
      </c>
      <c r="C104" s="102" t="s">
        <v>1326</v>
      </c>
      <c r="D104" s="648">
        <v>0.44242951286743809</v>
      </c>
    </row>
    <row r="105" spans="1:4" ht="30" customHeight="1" thickTop="1" thickBot="1">
      <c r="A105" s="200" t="s">
        <v>1275</v>
      </c>
      <c r="B105" s="100" t="s">
        <v>339</v>
      </c>
      <c r="C105" s="102" t="s">
        <v>1276</v>
      </c>
      <c r="D105" s="648">
        <v>2255.9110863020342</v>
      </c>
    </row>
    <row r="106" spans="1:4" ht="30" customHeight="1" thickTop="1" thickBot="1">
      <c r="A106" s="200" t="s">
        <v>1402</v>
      </c>
      <c r="B106" s="100" t="s">
        <v>92</v>
      </c>
      <c r="C106" s="102" t="s">
        <v>1403</v>
      </c>
      <c r="D106" s="648">
        <v>105553.68790314563</v>
      </c>
    </row>
    <row r="107" spans="1:4" ht="30" customHeight="1" thickTop="1" thickBot="1">
      <c r="A107" s="200" t="s">
        <v>1301</v>
      </c>
      <c r="B107" s="100" t="s">
        <v>339</v>
      </c>
      <c r="C107" s="102" t="s">
        <v>1302</v>
      </c>
      <c r="D107" s="648">
        <v>867.75093945883918</v>
      </c>
    </row>
    <row r="108" spans="1:4" ht="30" customHeight="1" thickTop="1" thickBot="1">
      <c r="A108" s="200" t="s">
        <v>1263</v>
      </c>
      <c r="B108" s="100" t="s">
        <v>339</v>
      </c>
      <c r="C108" s="102" t="s">
        <v>1855</v>
      </c>
      <c r="D108" s="648">
        <v>820.77068509784272</v>
      </c>
    </row>
    <row r="109" spans="1:4" ht="30" customHeight="1" thickTop="1" thickBot="1">
      <c r="A109" s="200" t="s">
        <v>1258</v>
      </c>
      <c r="B109" s="100" t="s">
        <v>339</v>
      </c>
      <c r="C109" s="102" t="s">
        <v>1854</v>
      </c>
      <c r="D109" s="648">
        <v>779.07466592381218</v>
      </c>
    </row>
    <row r="110" spans="1:4" ht="30" customHeight="1" thickTop="1" thickBot="1">
      <c r="A110" s="200" t="s">
        <v>1397</v>
      </c>
      <c r="B110" s="100" t="s">
        <v>339</v>
      </c>
      <c r="C110" s="102" t="s">
        <v>1398</v>
      </c>
      <c r="D110" s="648">
        <v>821.17370906639496</v>
      </c>
    </row>
    <row r="111" spans="1:4" ht="30" customHeight="1" thickTop="1" thickBot="1">
      <c r="A111" s="200" t="s">
        <v>1318</v>
      </c>
      <c r="B111" s="100" t="s">
        <v>1306</v>
      </c>
      <c r="C111" s="102" t="s">
        <v>1861</v>
      </c>
      <c r="D111" s="648">
        <v>724.96160827065148</v>
      </c>
    </row>
    <row r="112" spans="1:4" ht="30" customHeight="1" thickTop="1" thickBot="1">
      <c r="A112" s="200" t="s">
        <v>1319</v>
      </c>
      <c r="B112" s="100" t="s">
        <v>344</v>
      </c>
      <c r="C112" s="102" t="s">
        <v>1862</v>
      </c>
      <c r="D112" s="648">
        <v>2.9894896720714246</v>
      </c>
    </row>
    <row r="113" spans="1:4" ht="30" customHeight="1" thickTop="1" thickBot="1">
      <c r="A113" s="200" t="s">
        <v>1324</v>
      </c>
      <c r="B113" s="100" t="s">
        <v>1306</v>
      </c>
      <c r="C113" s="102" t="s">
        <v>1865</v>
      </c>
      <c r="D113" s="648">
        <v>533.11613898103576</v>
      </c>
    </row>
    <row r="114" spans="1:4" ht="30" customHeight="1" thickTop="1" thickBot="1">
      <c r="A114" s="200" t="s">
        <v>1400</v>
      </c>
      <c r="B114" s="100" t="s">
        <v>92</v>
      </c>
      <c r="C114" s="102" t="s">
        <v>1401</v>
      </c>
      <c r="D114" s="648">
        <v>806255.63856335951</v>
      </c>
    </row>
    <row r="115" spans="1:4" ht="30" customHeight="1" thickTop="1" thickBot="1">
      <c r="A115" s="200" t="s">
        <v>1321</v>
      </c>
      <c r="B115" s="100" t="s">
        <v>92</v>
      </c>
      <c r="C115" s="102" t="s">
        <v>1322</v>
      </c>
      <c r="D115" s="648">
        <v>760.27498143239484</v>
      </c>
    </row>
    <row r="116" spans="1:4" ht="30" customHeight="1" thickTop="1" thickBot="1">
      <c r="A116" s="200" t="s">
        <v>1271</v>
      </c>
      <c r="B116" s="100" t="s">
        <v>339</v>
      </c>
      <c r="C116" s="102" t="s">
        <v>1857</v>
      </c>
      <c r="D116" s="648">
        <v>14.528365165264461</v>
      </c>
    </row>
    <row r="117" spans="1:4" ht="30" customHeight="1" thickTop="1" thickBot="1">
      <c r="A117" s="200" t="s">
        <v>1299</v>
      </c>
      <c r="B117" s="100" t="s">
        <v>92</v>
      </c>
      <c r="C117" s="102" t="s">
        <v>1300</v>
      </c>
      <c r="D117" s="648">
        <v>383114.92453125224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5"/>
      <c r="B1" s="698"/>
      <c r="C1" s="699"/>
      <c r="D1" s="699"/>
      <c r="E1" s="699"/>
      <c r="F1" s="699"/>
      <c r="G1" s="699"/>
      <c r="H1" s="699"/>
      <c r="I1" s="700"/>
      <c r="J1" s="707" t="s">
        <v>933</v>
      </c>
      <c r="K1" s="714" t="s">
        <v>2198</v>
      </c>
      <c r="L1" s="715"/>
      <c r="M1" s="716"/>
    </row>
    <row r="2" spans="1:13" s="489" customFormat="1">
      <c r="A2" s="696"/>
      <c r="B2" s="720" t="s">
        <v>934</v>
      </c>
      <c r="C2" s="721"/>
      <c r="D2" s="721"/>
      <c r="E2" s="721"/>
      <c r="F2" s="721"/>
      <c r="G2" s="721"/>
      <c r="H2" s="721"/>
      <c r="I2" s="722"/>
      <c r="J2" s="708"/>
      <c r="K2" s="717"/>
      <c r="L2" s="718"/>
      <c r="M2" s="719"/>
    </row>
    <row r="3" spans="1:13" s="489" customFormat="1">
      <c r="A3" s="696"/>
      <c r="B3" s="701" t="s">
        <v>2199</v>
      </c>
      <c r="C3" s="702"/>
      <c r="D3" s="702"/>
      <c r="E3" s="702"/>
      <c r="F3" s="702"/>
      <c r="G3" s="702"/>
      <c r="H3" s="702"/>
      <c r="I3" s="703"/>
      <c r="J3" s="712" t="s">
        <v>935</v>
      </c>
      <c r="K3" s="724">
        <v>1</v>
      </c>
      <c r="L3" s="725"/>
      <c r="M3" s="726"/>
    </row>
    <row r="4" spans="1:13" s="489" customFormat="1">
      <c r="A4" s="696"/>
      <c r="B4" s="701" t="s">
        <v>2200</v>
      </c>
      <c r="C4" s="702"/>
      <c r="D4" s="702"/>
      <c r="E4" s="702"/>
      <c r="F4" s="702"/>
      <c r="G4" s="702"/>
      <c r="H4" s="702"/>
      <c r="I4" s="703"/>
      <c r="J4" s="723"/>
      <c r="K4" s="727"/>
      <c r="L4" s="728"/>
      <c r="M4" s="729"/>
    </row>
    <row r="5" spans="1:13" s="489" customFormat="1">
      <c r="A5" s="696"/>
      <c r="B5" s="709" t="s">
        <v>2201</v>
      </c>
      <c r="C5" s="710"/>
      <c r="D5" s="710"/>
      <c r="E5" s="710"/>
      <c r="F5" s="710"/>
      <c r="G5" s="710"/>
      <c r="H5" s="710"/>
      <c r="I5" s="711"/>
      <c r="J5" s="712" t="s">
        <v>936</v>
      </c>
      <c r="K5" s="730"/>
      <c r="L5" s="730" t="s">
        <v>937</v>
      </c>
      <c r="M5" s="732"/>
    </row>
    <row r="6" spans="1:13" s="489" customFormat="1" ht="13.5" customHeight="1" thickBot="1">
      <c r="A6" s="697"/>
      <c r="B6" s="704"/>
      <c r="C6" s="705"/>
      <c r="D6" s="705"/>
      <c r="E6" s="705"/>
      <c r="F6" s="705"/>
      <c r="G6" s="705"/>
      <c r="H6" s="705"/>
      <c r="I6" s="706"/>
      <c r="J6" s="713"/>
      <c r="K6" s="731"/>
      <c r="L6" s="731"/>
      <c r="M6" s="733"/>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2" t="s">
        <v>2205</v>
      </c>
      <c r="B10" s="693"/>
      <c r="C10" s="693"/>
      <c r="D10" s="693"/>
      <c r="E10" s="508" t="s">
        <v>2206</v>
      </c>
      <c r="F10" s="509"/>
      <c r="H10" s="694" t="s">
        <v>2207</v>
      </c>
      <c r="I10" s="694"/>
      <c r="J10" s="510" t="s">
        <v>2206</v>
      </c>
      <c r="K10" s="511"/>
      <c r="L10" s="511"/>
      <c r="M10" s="512"/>
    </row>
    <row r="11" spans="1:13" s="489" customFormat="1" ht="24" customHeight="1">
      <c r="A11" s="513" t="s">
        <v>939</v>
      </c>
      <c r="B11" s="514"/>
      <c r="C11" s="691"/>
      <c r="D11" s="691"/>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4"/>
      <c r="L12" s="734"/>
      <c r="M12" s="73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6" t="s">
        <v>2202</v>
      </c>
      <c r="F25" s="736"/>
      <c r="G25" s="73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7" t="s">
        <v>942</v>
      </c>
      <c r="B27" s="738"/>
      <c r="C27" s="738"/>
      <c r="D27" s="738"/>
      <c r="E27" s="738"/>
      <c r="F27" s="738"/>
      <c r="G27" s="738"/>
      <c r="H27" s="738"/>
      <c r="I27" s="738"/>
      <c r="J27" s="738"/>
      <c r="K27" s="738"/>
      <c r="L27" s="738"/>
      <c r="M27" s="739"/>
    </row>
    <row r="28" spans="1:13" ht="13.5" thickBot="1">
      <c r="A28" s="555"/>
      <c r="B28" s="556"/>
      <c r="C28" s="556"/>
      <c r="D28" s="556"/>
      <c r="E28" s="556"/>
      <c r="F28" s="556"/>
      <c r="G28" s="556"/>
      <c r="H28" s="556"/>
      <c r="I28" s="556"/>
      <c r="J28" s="556"/>
      <c r="K28" s="556"/>
      <c r="L28" s="556"/>
      <c r="M28" s="557"/>
    </row>
    <row r="29" spans="1:13" ht="25.5">
      <c r="A29" s="558" t="s">
        <v>943</v>
      </c>
      <c r="B29" s="740" t="s">
        <v>944</v>
      </c>
      <c r="C29" s="741"/>
      <c r="D29" s="741"/>
      <c r="E29" s="741"/>
      <c r="F29" s="741"/>
      <c r="G29" s="741"/>
      <c r="H29" s="741"/>
      <c r="I29" s="742"/>
      <c r="J29" s="559" t="s">
        <v>2215</v>
      </c>
      <c r="K29" s="743" t="s">
        <v>945</v>
      </c>
      <c r="L29" s="744"/>
      <c r="M29" s="558" t="s">
        <v>946</v>
      </c>
    </row>
    <row r="30" spans="1:13" ht="13.5" thickBot="1">
      <c r="A30" s="560"/>
      <c r="B30" s="561"/>
      <c r="C30" s="562"/>
      <c r="D30" s="562"/>
      <c r="E30" s="562"/>
      <c r="F30" s="562"/>
      <c r="G30" s="562"/>
      <c r="H30" s="562"/>
      <c r="I30" s="562"/>
      <c r="J30" s="563"/>
      <c r="K30" s="745"/>
      <c r="L30" s="746"/>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7" t="s">
        <v>944</v>
      </c>
      <c r="B34" s="748"/>
      <c r="C34" s="748"/>
      <c r="D34" s="748"/>
      <c r="E34" s="748"/>
      <c r="F34" s="748"/>
      <c r="G34" s="749"/>
      <c r="H34" s="750" t="s">
        <v>948</v>
      </c>
      <c r="I34" s="751"/>
      <c r="J34" s="571" t="s">
        <v>949</v>
      </c>
      <c r="K34" s="752" t="s">
        <v>950</v>
      </c>
      <c r="L34" s="749"/>
      <c r="M34" s="572" t="s">
        <v>951</v>
      </c>
    </row>
    <row r="35" spans="1:13" s="573" customFormat="1" ht="12">
      <c r="A35" s="753"/>
      <c r="B35" s="754"/>
      <c r="C35" s="754"/>
      <c r="D35" s="754"/>
      <c r="E35" s="754"/>
      <c r="F35" s="754"/>
      <c r="G35" s="755"/>
      <c r="H35" s="756"/>
      <c r="I35" s="757"/>
      <c r="J35" s="574"/>
      <c r="K35" s="758"/>
      <c r="L35" s="755"/>
      <c r="M35" s="575"/>
    </row>
    <row r="36" spans="1:13" s="573" customFormat="1" thickBot="1">
      <c r="A36" s="759"/>
      <c r="B36" s="760"/>
      <c r="C36" s="760"/>
      <c r="D36" s="760"/>
      <c r="E36" s="760"/>
      <c r="F36" s="760"/>
      <c r="G36" s="761"/>
      <c r="H36" s="762"/>
      <c r="I36" s="763"/>
      <c r="J36" s="576"/>
      <c r="K36" s="764"/>
      <c r="L36" s="761"/>
      <c r="M36" s="577"/>
    </row>
    <row r="37" spans="1:13" s="573" customFormat="1" thickBot="1">
      <c r="A37" s="765" t="s">
        <v>953</v>
      </c>
      <c r="B37" s="766"/>
      <c r="C37" s="766"/>
      <c r="D37" s="766"/>
      <c r="E37" s="766"/>
      <c r="F37" s="766"/>
      <c r="G37" s="766"/>
      <c r="H37" s="766"/>
      <c r="I37" s="766"/>
      <c r="J37" s="766"/>
      <c r="K37" s="766"/>
      <c r="L37" s="767"/>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7" t="s">
        <v>944</v>
      </c>
      <c r="B41" s="748"/>
      <c r="C41" s="748"/>
      <c r="D41" s="748"/>
      <c r="E41" s="748"/>
      <c r="F41" s="748"/>
      <c r="G41" s="748"/>
      <c r="H41" s="749"/>
      <c r="I41" s="587" t="s">
        <v>945</v>
      </c>
      <c r="J41" s="571" t="s">
        <v>946</v>
      </c>
      <c r="K41" s="752" t="s">
        <v>955</v>
      </c>
      <c r="L41" s="749"/>
      <c r="M41" s="572" t="s">
        <v>951</v>
      </c>
    </row>
    <row r="42" spans="1:13" s="573" customFormat="1" ht="12">
      <c r="A42" s="768"/>
      <c r="B42" s="769"/>
      <c r="C42" s="769"/>
      <c r="D42" s="769"/>
      <c r="E42" s="769"/>
      <c r="F42" s="769"/>
      <c r="G42" s="769"/>
      <c r="H42" s="757"/>
      <c r="I42" s="588"/>
      <c r="J42" s="574"/>
      <c r="K42" s="758"/>
      <c r="L42" s="755"/>
      <c r="M42" s="575"/>
    </row>
    <row r="43" spans="1:13" s="573" customFormat="1" thickBot="1">
      <c r="A43" s="770"/>
      <c r="B43" s="771"/>
      <c r="C43" s="771"/>
      <c r="D43" s="771"/>
      <c r="E43" s="771"/>
      <c r="F43" s="771"/>
      <c r="G43" s="771"/>
      <c r="H43" s="763"/>
      <c r="I43" s="589"/>
      <c r="J43" s="590"/>
      <c r="K43" s="764"/>
      <c r="L43" s="761"/>
      <c r="M43" s="591"/>
    </row>
    <row r="44" spans="1:13" s="573" customFormat="1" thickBot="1">
      <c r="A44" s="765" t="s">
        <v>953</v>
      </c>
      <c r="B44" s="766"/>
      <c r="C44" s="766"/>
      <c r="D44" s="766"/>
      <c r="E44" s="766"/>
      <c r="F44" s="766"/>
      <c r="G44" s="766"/>
      <c r="H44" s="766"/>
      <c r="I44" s="766"/>
      <c r="J44" s="766"/>
      <c r="K44" s="766"/>
      <c r="L44" s="767"/>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2" t="s">
        <v>957</v>
      </c>
      <c r="B48" s="773"/>
      <c r="C48" s="773"/>
      <c r="D48" s="773"/>
      <c r="E48" s="774"/>
      <c r="F48" s="594"/>
      <c r="G48" s="595" t="s">
        <v>945</v>
      </c>
      <c r="H48" s="596" t="s">
        <v>958</v>
      </c>
      <c r="I48" s="597" t="s">
        <v>2233</v>
      </c>
      <c r="J48" s="596" t="s">
        <v>2234</v>
      </c>
      <c r="K48" s="775" t="s">
        <v>961</v>
      </c>
      <c r="L48" s="774"/>
      <c r="M48" s="598" t="s">
        <v>951</v>
      </c>
    </row>
    <row r="49" spans="1:13" s="573" customFormat="1" ht="12">
      <c r="A49" s="599"/>
      <c r="B49" s="600"/>
      <c r="C49" s="600"/>
      <c r="D49" s="600"/>
      <c r="E49" s="600"/>
      <c r="F49" s="600"/>
      <c r="G49" s="601"/>
      <c r="H49" s="574"/>
      <c r="I49" s="588"/>
      <c r="J49" s="574"/>
      <c r="K49" s="758"/>
      <c r="L49" s="755"/>
      <c r="M49" s="575"/>
    </row>
    <row r="50" spans="1:13" s="573" customFormat="1" thickBot="1">
      <c r="A50" s="602"/>
      <c r="B50" s="603"/>
      <c r="C50" s="603"/>
      <c r="D50" s="603"/>
      <c r="E50" s="603"/>
      <c r="F50" s="603"/>
      <c r="G50" s="604"/>
      <c r="H50" s="576"/>
      <c r="I50" s="586"/>
      <c r="J50" s="576"/>
      <c r="K50" s="764"/>
      <c r="L50" s="761"/>
      <c r="M50" s="577"/>
    </row>
    <row r="51" spans="1:13" s="573" customFormat="1" thickBot="1">
      <c r="A51" s="776" t="s">
        <v>953</v>
      </c>
      <c r="B51" s="777"/>
      <c r="C51" s="777"/>
      <c r="D51" s="777"/>
      <c r="E51" s="777"/>
      <c r="F51" s="777"/>
      <c r="G51" s="777"/>
      <c r="H51" s="777"/>
      <c r="I51" s="777"/>
      <c r="J51" s="777"/>
      <c r="K51" s="777"/>
      <c r="L51" s="778"/>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2" t="s">
        <v>944</v>
      </c>
      <c r="B55" s="773"/>
      <c r="C55" s="773"/>
      <c r="D55" s="773"/>
      <c r="E55" s="773"/>
      <c r="F55" s="773"/>
      <c r="G55" s="774"/>
      <c r="H55" s="595" t="s">
        <v>964</v>
      </c>
      <c r="I55" s="597" t="s">
        <v>965</v>
      </c>
      <c r="J55" s="596" t="s">
        <v>966</v>
      </c>
      <c r="K55" s="779" t="s">
        <v>950</v>
      </c>
      <c r="L55" s="780"/>
      <c r="M55" s="606" t="s">
        <v>951</v>
      </c>
    </row>
    <row r="56" spans="1:13" s="573" customFormat="1" ht="12">
      <c r="A56" s="768"/>
      <c r="B56" s="769"/>
      <c r="C56" s="769"/>
      <c r="D56" s="769"/>
      <c r="E56" s="769"/>
      <c r="F56" s="769"/>
      <c r="G56" s="769"/>
      <c r="H56" s="574"/>
      <c r="I56" s="588"/>
      <c r="J56" s="574"/>
      <c r="K56" s="758"/>
      <c r="L56" s="755"/>
      <c r="M56" s="575"/>
    </row>
    <row r="57" spans="1:13" s="573" customFormat="1" thickBot="1">
      <c r="A57" s="770"/>
      <c r="B57" s="771"/>
      <c r="C57" s="771"/>
      <c r="D57" s="771"/>
      <c r="E57" s="771"/>
      <c r="F57" s="771"/>
      <c r="G57" s="771"/>
      <c r="H57" s="576"/>
      <c r="I57" s="586"/>
      <c r="J57" s="576"/>
      <c r="K57" s="764"/>
      <c r="L57" s="761"/>
      <c r="M57" s="577"/>
    </row>
    <row r="58" spans="1:13" s="573" customFormat="1" thickBot="1">
      <c r="A58" s="765" t="s">
        <v>953</v>
      </c>
      <c r="B58" s="766"/>
      <c r="C58" s="766"/>
      <c r="D58" s="766"/>
      <c r="E58" s="766"/>
      <c r="F58" s="766"/>
      <c r="G58" s="766"/>
      <c r="H58" s="766"/>
      <c r="I58" s="766"/>
      <c r="J58" s="766"/>
      <c r="K58" s="766"/>
      <c r="L58" s="767"/>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5" t="s">
        <v>967</v>
      </c>
      <c r="B60" s="766"/>
      <c r="C60" s="766"/>
      <c r="D60" s="766"/>
      <c r="E60" s="766"/>
      <c r="F60" s="766"/>
      <c r="G60" s="766"/>
      <c r="H60" s="766"/>
      <c r="I60" s="766"/>
      <c r="J60" s="766"/>
      <c r="K60" s="766"/>
      <c r="L60" s="767"/>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7" t="s">
        <v>944</v>
      </c>
      <c r="B64" s="748"/>
      <c r="C64" s="748"/>
      <c r="D64" s="748"/>
      <c r="E64" s="748"/>
      <c r="F64" s="748"/>
      <c r="G64" s="748"/>
      <c r="H64" s="607"/>
      <c r="I64" s="608"/>
      <c r="J64" s="609" t="s">
        <v>970</v>
      </c>
      <c r="K64" s="781" t="s">
        <v>971</v>
      </c>
      <c r="L64" s="782"/>
      <c r="M64" s="610"/>
    </row>
    <row r="65" spans="1:13" s="573" customFormat="1" ht="12">
      <c r="A65" s="768" t="s">
        <v>2235</v>
      </c>
      <c r="B65" s="769"/>
      <c r="C65" s="769"/>
      <c r="D65" s="769"/>
      <c r="E65" s="769"/>
      <c r="F65" s="769"/>
      <c r="G65" s="769"/>
      <c r="H65" s="611"/>
      <c r="I65" s="612"/>
      <c r="J65" s="613"/>
      <c r="K65" s="793"/>
      <c r="L65" s="794"/>
      <c r="M65" s="614"/>
    </row>
    <row r="66" spans="1:13" s="573" customFormat="1" ht="12">
      <c r="A66" s="615" t="s">
        <v>973</v>
      </c>
      <c r="B66" s="616"/>
      <c r="C66" s="616"/>
      <c r="D66" s="616"/>
      <c r="E66" s="616"/>
      <c r="F66" s="616"/>
      <c r="G66" s="616"/>
      <c r="H66" s="611"/>
      <c r="I66" s="612"/>
      <c r="J66" s="613"/>
      <c r="K66" s="793"/>
      <c r="L66" s="794"/>
      <c r="M66" s="614"/>
    </row>
    <row r="67" spans="1:13" s="573" customFormat="1" thickBot="1">
      <c r="A67" s="602" t="s">
        <v>974</v>
      </c>
      <c r="B67" s="603"/>
      <c r="C67" s="603"/>
      <c r="D67" s="603"/>
      <c r="E67" s="603"/>
      <c r="F67" s="603"/>
      <c r="G67" s="603"/>
      <c r="H67" s="617"/>
      <c r="I67" s="618"/>
      <c r="J67" s="613"/>
      <c r="K67" s="795"/>
      <c r="L67" s="796"/>
      <c r="M67" s="614"/>
    </row>
    <row r="68" spans="1:13" s="573" customFormat="1" thickBot="1">
      <c r="A68" s="765" t="s">
        <v>953</v>
      </c>
      <c r="B68" s="766"/>
      <c r="C68" s="766"/>
      <c r="D68" s="766"/>
      <c r="E68" s="766"/>
      <c r="F68" s="766"/>
      <c r="G68" s="766"/>
      <c r="H68" s="766"/>
      <c r="I68" s="766"/>
      <c r="J68" s="766"/>
      <c r="K68" s="766"/>
      <c r="L68" s="767"/>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5" t="s">
        <v>2236</v>
      </c>
      <c r="B70" s="766"/>
      <c r="C70" s="766"/>
      <c r="D70" s="766"/>
      <c r="E70" s="766"/>
      <c r="F70" s="766"/>
      <c r="G70" s="766"/>
      <c r="H70" s="766"/>
      <c r="I70" s="766"/>
      <c r="J70" s="766"/>
      <c r="K70" s="766"/>
      <c r="L70" s="767"/>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3" t="s">
        <v>2218</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2219</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89"/>
      <c r="J100" s="789"/>
      <c r="K100" s="789"/>
      <c r="L100" s="789"/>
      <c r="M100" s="790"/>
    </row>
    <row r="101" spans="1:13" ht="13.5" thickBot="1">
      <c r="A101" s="643" t="s">
        <v>2221</v>
      </c>
      <c r="B101" s="644"/>
      <c r="C101" s="644"/>
      <c r="D101" s="645"/>
      <c r="E101" s="645"/>
      <c r="F101" s="645"/>
      <c r="G101" s="645"/>
      <c r="H101" s="645"/>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1" t="s">
        <v>2205</v>
      </c>
      <c r="C10" s="812"/>
      <c r="D10" s="812"/>
      <c r="E10" s="812"/>
      <c r="F10" s="358" t="s">
        <v>2206</v>
      </c>
      <c r="G10" s="79"/>
      <c r="H10" s="359"/>
      <c r="I10" s="813" t="s">
        <v>2207</v>
      </c>
      <c r="J10" s="813"/>
      <c r="K10" s="360" t="s">
        <v>2206</v>
      </c>
      <c r="L10" s="356"/>
      <c r="M10" s="356"/>
      <c r="N10" s="357"/>
    </row>
    <row r="11" spans="2:14">
      <c r="B11" s="361" t="s">
        <v>939</v>
      </c>
      <c r="C11" s="362"/>
      <c r="D11" s="799"/>
      <c r="E11" s="799"/>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4" t="s">
        <v>2222</v>
      </c>
      <c r="G25" s="815"/>
      <c r="H25" s="815"/>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VLOOKUP(A36,EQUIPOS!A6:D161,4,FALSE)</f>
        <v>182820.97600926468</v>
      </c>
      <c r="L36" s="270"/>
      <c r="M36" s="271">
        <v>0.15</v>
      </c>
      <c r="N36" s="272">
        <f>K36/M36</f>
        <v>1218806.5067284312</v>
      </c>
    </row>
    <row r="37" spans="1:14">
      <c r="A37" t="s">
        <v>150</v>
      </c>
      <c r="B37" s="870" t="str">
        <f>VLOOKUP(A37,EQUIPOS!A7:D154,3,FALSE)</f>
        <v>Cargador : Potencia en el volante 125 hp, Clasificación de RPM del motor 2300.</v>
      </c>
      <c r="C37" s="871"/>
      <c r="D37" s="871"/>
      <c r="E37" s="871"/>
      <c r="F37" s="871"/>
      <c r="G37" s="871"/>
      <c r="H37" s="872"/>
      <c r="I37" s="267"/>
      <c r="J37" s="268"/>
      <c r="K37" s="269">
        <f>VLOOKUP(A37,EQUIPOS!A7:D162,4,FALSE)</f>
        <v>153339.44513353758</v>
      </c>
      <c r="L37" s="270"/>
      <c r="M37" s="271">
        <v>0.15</v>
      </c>
      <c r="N37" s="272">
        <f>K37/M37</f>
        <v>1022262.9675569172</v>
      </c>
    </row>
    <row r="38" spans="1:14">
      <c r="A38" t="s">
        <v>273</v>
      </c>
      <c r="B38" s="870" t="str">
        <f>VLOOKUP(A38,EQUIPOS!A8:D154,3,FALSE)</f>
        <v>Motosierra, 93.6 cm3 - 7.1 HP, 45-90 cm - 7.9 kg</v>
      </c>
      <c r="C38" s="871"/>
      <c r="D38" s="871"/>
      <c r="E38" s="871"/>
      <c r="F38" s="871"/>
      <c r="G38" s="871"/>
      <c r="H38" s="872"/>
      <c r="I38" s="267"/>
      <c r="J38" s="268"/>
      <c r="K38" s="269">
        <f>VLOOKUP(A38,EQUIPOS!A8:D163,4,FALSE)</f>
        <v>4344.6176121168983</v>
      </c>
      <c r="L38" s="270"/>
      <c r="M38" s="271">
        <v>0.15</v>
      </c>
      <c r="N38" s="273">
        <f>K38/M38</f>
        <v>28964.117414112658</v>
      </c>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9021.8333333333339</v>
      </c>
    </row>
    <row r="43" spans="1:14" ht="15.75" thickBot="1">
      <c r="B43" s="821" t="s">
        <v>953</v>
      </c>
      <c r="C43" s="822"/>
      <c r="D43" s="822"/>
      <c r="E43" s="822"/>
      <c r="F43" s="822"/>
      <c r="G43" s="822"/>
      <c r="H43" s="822"/>
      <c r="I43" s="822"/>
      <c r="J43" s="822"/>
      <c r="K43" s="822"/>
      <c r="L43" s="822"/>
      <c r="M43" s="823"/>
      <c r="N43" s="99">
        <f>SUM(N36:N42)</f>
        <v>2279055.4250327945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4" t="s">
        <v>957</v>
      </c>
      <c r="C58" s="885"/>
      <c r="D58" s="885"/>
      <c r="E58" s="885"/>
      <c r="F58" s="885"/>
      <c r="G58" s="886"/>
      <c r="H58" s="73" t="s">
        <v>945</v>
      </c>
      <c r="I58" s="74" t="s">
        <v>958</v>
      </c>
      <c r="J58" s="75" t="s">
        <v>959</v>
      </c>
      <c r="K58" s="73" t="s">
        <v>960</v>
      </c>
      <c r="L58" s="907" t="s">
        <v>961</v>
      </c>
      <c r="M58" s="886"/>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8">
        <v>983.54</v>
      </c>
      <c r="M59" s="90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99"/>
      <c r="M64" s="900"/>
      <c r="N64" s="296"/>
    </row>
    <row r="65" spans="1:15" ht="15.75" thickBot="1">
      <c r="B65" s="910" t="s">
        <v>953</v>
      </c>
      <c r="C65" s="864"/>
      <c r="D65" s="864"/>
      <c r="E65" s="864"/>
      <c r="F65" s="864"/>
      <c r="G65" s="864"/>
      <c r="H65" s="864"/>
      <c r="I65" s="864"/>
      <c r="J65" s="864"/>
      <c r="K65" s="864"/>
      <c r="L65" s="864"/>
      <c r="M65" s="86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48"/>
      <c r="J75" s="48"/>
      <c r="K75" s="48"/>
      <c r="L75" s="899"/>
      <c r="M75" s="900"/>
      <c r="N75" s="296"/>
    </row>
    <row r="76" spans="1:15" ht="15.75" thickBot="1">
      <c r="B76" s="821" t="s">
        <v>953</v>
      </c>
      <c r="C76" s="822"/>
      <c r="D76" s="822"/>
      <c r="E76" s="822"/>
      <c r="F76" s="822"/>
      <c r="G76" s="822"/>
      <c r="H76" s="822"/>
      <c r="I76" s="864"/>
      <c r="J76" s="864"/>
      <c r="K76" s="864"/>
      <c r="L76" s="864"/>
      <c r="M76" s="865"/>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2493915.9916994609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498783.1983398922</v>
      </c>
      <c r="M83" s="857"/>
      <c r="N83" s="51"/>
    </row>
    <row r="84" spans="1:14">
      <c r="B84" s="89" t="s">
        <v>973</v>
      </c>
      <c r="C84" s="90"/>
      <c r="D84" s="90"/>
      <c r="E84" s="90"/>
      <c r="F84" s="90"/>
      <c r="G84" s="90"/>
      <c r="H84" s="90"/>
      <c r="I84" s="87"/>
      <c r="J84" s="88"/>
      <c r="K84" s="304">
        <v>0.05</v>
      </c>
      <c r="L84" s="856">
        <f>N78*K84</f>
        <v>124695.79958497305</v>
      </c>
      <c r="M84" s="857"/>
      <c r="N84" s="51"/>
    </row>
    <row r="85" spans="1:14" ht="15.75" thickBot="1">
      <c r="B85" s="91" t="s">
        <v>974</v>
      </c>
      <c r="C85" s="92"/>
      <c r="D85" s="92"/>
      <c r="E85" s="92"/>
      <c r="F85" s="92"/>
      <c r="G85" s="92"/>
      <c r="H85" s="92"/>
      <c r="I85" s="93"/>
      <c r="J85" s="94"/>
      <c r="K85" s="305">
        <v>0.05</v>
      </c>
      <c r="L85" s="858">
        <f>N78*K85</f>
        <v>124695.79958497305</v>
      </c>
      <c r="M85" s="859"/>
      <c r="N85" s="51"/>
    </row>
    <row r="86" spans="1:14" ht="15.75" thickBot="1">
      <c r="B86" s="821" t="s">
        <v>953</v>
      </c>
      <c r="C86" s="822"/>
      <c r="D86" s="822"/>
      <c r="E86" s="822"/>
      <c r="F86" s="822"/>
      <c r="G86" s="822"/>
      <c r="H86" s="822"/>
      <c r="I86" s="822"/>
      <c r="J86" s="822"/>
      <c r="K86" s="822"/>
      <c r="L86" s="822"/>
      <c r="M86" s="823"/>
      <c r="N86" s="52">
        <f>L83+L84+L85</f>
        <v>748174.79750983824</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188">
        <f>N78+N86</f>
        <v>3242090.7892092993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1" t="s">
        <v>2205</v>
      </c>
      <c r="C10" s="812"/>
      <c r="D10" s="812"/>
      <c r="E10" s="812"/>
      <c r="F10" s="391" t="s">
        <v>2206</v>
      </c>
      <c r="G10" s="79"/>
      <c r="H10" s="359"/>
      <c r="I10" s="813" t="s">
        <v>2207</v>
      </c>
      <c r="J10" s="813"/>
      <c r="K10" s="392" t="s">
        <v>2206</v>
      </c>
      <c r="L10" s="356"/>
      <c r="M10" s="356"/>
      <c r="N10" s="35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249</v>
      </c>
      <c r="B36" s="870" t="str">
        <f>VLOOKUP(A36,EQUIPOS!A6:D154,3,FALSE)</f>
        <v>Guadañadora, Cilindraje 41.5 cm3, Longitud del mango 1450 mm, Peso 7.4 kg</v>
      </c>
      <c r="C36" s="871"/>
      <c r="D36" s="871"/>
      <c r="E36" s="871"/>
      <c r="F36" s="871"/>
      <c r="G36" s="871"/>
      <c r="H36" s="872"/>
      <c r="I36" s="267"/>
      <c r="J36" s="268"/>
      <c r="K36" s="269">
        <f>VLOOKUP(A36,EQUIPOS!A6:D161,4,FALSE)</f>
        <v>10222.629675569173</v>
      </c>
      <c r="L36" s="270"/>
      <c r="M36" s="271">
        <v>0.36</v>
      </c>
      <c r="N36" s="272">
        <f>K36/M36</f>
        <v>28396.193543247704</v>
      </c>
    </row>
    <row r="37" spans="1:14">
      <c r="A37" t="s">
        <v>273</v>
      </c>
      <c r="B37" s="870" t="str">
        <f>VLOOKUP(A37,EQUIPOS!A7:D154,3,FALSE)</f>
        <v>Motosierra, 93.6 cm3 - 7.1 HP, 45-90 cm - 7.9 kg</v>
      </c>
      <c r="C37" s="871"/>
      <c r="D37" s="871"/>
      <c r="E37" s="871"/>
      <c r="F37" s="871"/>
      <c r="G37" s="871"/>
      <c r="H37" s="872"/>
      <c r="I37" s="267"/>
      <c r="J37" s="268"/>
      <c r="K37" s="269">
        <f>VLOOKUP(A37,EQUIPOS!A7:D162,4,FALSE)</f>
        <v>4344.6176121168983</v>
      </c>
      <c r="L37" s="270"/>
      <c r="M37" s="271">
        <v>0.10299999999999999</v>
      </c>
      <c r="N37" s="272">
        <f>K37/M37</f>
        <v>42180.753515698045</v>
      </c>
    </row>
    <row r="38" spans="1:14">
      <c r="B38" s="870"/>
      <c r="C38" s="871"/>
      <c r="D38" s="871"/>
      <c r="E38" s="871"/>
      <c r="F38" s="871"/>
      <c r="G38" s="871"/>
      <c r="H38" s="872"/>
      <c r="I38" s="267"/>
      <c r="J38" s="268"/>
      <c r="K38" s="269"/>
      <c r="L38" s="270"/>
      <c r="M38" s="271"/>
      <c r="N38" s="273"/>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1879.5486111111113</v>
      </c>
    </row>
    <row r="43" spans="1:14" ht="15.75" thickBot="1">
      <c r="B43" s="821" t="s">
        <v>953</v>
      </c>
      <c r="C43" s="822"/>
      <c r="D43" s="822"/>
      <c r="E43" s="822"/>
      <c r="F43" s="822"/>
      <c r="G43" s="822"/>
      <c r="H43" s="822"/>
      <c r="I43" s="822"/>
      <c r="J43" s="822"/>
      <c r="K43" s="822"/>
      <c r="L43" s="822"/>
      <c r="M43" s="823"/>
      <c r="N43" s="99">
        <f>SUM(N36:N42)</f>
        <v>72456.495670056858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8">
        <f>'900.2'!N78</f>
        <v>1224.0910808768303</v>
      </c>
      <c r="M59" s="909"/>
      <c r="N59" s="287">
        <f>K59*L59</f>
        <v>61204.554043841519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61204.554043841519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171252.02193612061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34250.404387224124</v>
      </c>
      <c r="M83" s="857"/>
      <c r="N83" s="51"/>
    </row>
    <row r="84" spans="1:14">
      <c r="B84" s="89" t="s">
        <v>973</v>
      </c>
      <c r="C84" s="90"/>
      <c r="D84" s="90"/>
      <c r="E84" s="90"/>
      <c r="F84" s="90"/>
      <c r="G84" s="90"/>
      <c r="H84" s="90"/>
      <c r="I84" s="87"/>
      <c r="J84" s="88"/>
      <c r="K84" s="304">
        <v>0.05</v>
      </c>
      <c r="L84" s="856">
        <f>N78*K84</f>
        <v>8562.6010968060309</v>
      </c>
      <c r="M84" s="857"/>
      <c r="N84" s="51"/>
    </row>
    <row r="85" spans="1:14" ht="15.75" thickBot="1">
      <c r="B85" s="91" t="s">
        <v>974</v>
      </c>
      <c r="C85" s="92"/>
      <c r="D85" s="92"/>
      <c r="E85" s="92"/>
      <c r="F85" s="92"/>
      <c r="G85" s="92"/>
      <c r="H85" s="92"/>
      <c r="I85" s="93"/>
      <c r="J85" s="94"/>
      <c r="K85" s="305">
        <v>0.05</v>
      </c>
      <c r="L85" s="858">
        <f>N78*K85</f>
        <v>8562.6010968060309</v>
      </c>
      <c r="M85" s="859"/>
      <c r="N85" s="51"/>
    </row>
    <row r="86" spans="1:14" ht="15.75" thickBot="1">
      <c r="B86" s="821" t="s">
        <v>953</v>
      </c>
      <c r="C86" s="822"/>
      <c r="D86" s="822"/>
      <c r="E86" s="822"/>
      <c r="F86" s="822"/>
      <c r="G86" s="822"/>
      <c r="H86" s="822"/>
      <c r="I86" s="822"/>
      <c r="J86" s="822"/>
      <c r="K86" s="822"/>
      <c r="L86" s="822"/>
      <c r="M86" s="823"/>
      <c r="N86" s="52">
        <f>L83+L84+L85</f>
        <v>51375.606580836182</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188">
        <f>N78+N86</f>
        <v>222627.62851695679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7"/>
      <c r="J36" s="268"/>
      <c r="K36" s="269">
        <f>VLOOKUP(A36,EQUIPOS!A6:D161,4,FALSE)</f>
        <v>153339.44513353758</v>
      </c>
      <c r="L36" s="270"/>
      <c r="M36" s="271">
        <v>2.375</v>
      </c>
      <c r="N36" s="272">
        <f>K36/M36</f>
        <v>64563.97689833161</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2.375</v>
      </c>
      <c r="N37" s="272">
        <f>K37/M37</f>
        <v>21521.325632777203</v>
      </c>
    </row>
    <row r="38" spans="1:14">
      <c r="A38" t="s">
        <v>195</v>
      </c>
      <c r="B38" s="870" t="str">
        <f>VLOOKUP(A38,EQUIPOS!A7:D154,3,FALSE)</f>
        <v xml:space="preserve">Equipo de oxicorte, Capacidad de corte: hasta 6´´ (152mm) </v>
      </c>
      <c r="C38" s="871"/>
      <c r="D38" s="871"/>
      <c r="E38" s="871"/>
      <c r="F38" s="871"/>
      <c r="G38" s="871"/>
      <c r="H38" s="872"/>
      <c r="I38" s="267"/>
      <c r="J38" s="268"/>
      <c r="K38" s="269">
        <f>VLOOKUP(A38,EQUIPOS!A7:D162,4,FALSE)</f>
        <v>9294.4625544097598</v>
      </c>
      <c r="L38" s="270"/>
      <c r="M38" s="271">
        <v>2.375</v>
      </c>
      <c r="N38" s="273">
        <f>K38/M38</f>
        <v>3913.4579176462148</v>
      </c>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1416.2065453389896</v>
      </c>
    </row>
    <row r="43" spans="1:14" ht="15.75" thickBot="1">
      <c r="B43" s="821" t="s">
        <v>953</v>
      </c>
      <c r="C43" s="822"/>
      <c r="D43" s="822"/>
      <c r="E43" s="822"/>
      <c r="F43" s="822"/>
      <c r="G43" s="822"/>
      <c r="H43" s="822"/>
      <c r="I43" s="822"/>
      <c r="J43" s="822"/>
      <c r="K43" s="822"/>
      <c r="L43" s="822"/>
      <c r="M43" s="823"/>
      <c r="N43" s="99">
        <f>SUM(N36:N42)</f>
        <v>91414.966994094022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182">
        <f>N43+N54+N65+N76</f>
        <v>106801.12352836074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21360.22470567215</v>
      </c>
      <c r="M83" s="857"/>
      <c r="N83" s="51"/>
    </row>
    <row r="84" spans="1:14">
      <c r="B84" s="89" t="s">
        <v>973</v>
      </c>
      <c r="C84" s="90"/>
      <c r="D84" s="90"/>
      <c r="E84" s="90"/>
      <c r="F84" s="90"/>
      <c r="G84" s="90"/>
      <c r="H84" s="90"/>
      <c r="I84" s="87"/>
      <c r="J84" s="88"/>
      <c r="K84" s="304">
        <v>0.05</v>
      </c>
      <c r="L84" s="856">
        <f>N78*K84</f>
        <v>5340.0561764180375</v>
      </c>
      <c r="M84" s="857"/>
      <c r="N84" s="51"/>
    </row>
    <row r="85" spans="1:14" ht="15.75" thickBot="1">
      <c r="B85" s="91" t="s">
        <v>974</v>
      </c>
      <c r="C85" s="92"/>
      <c r="D85" s="92"/>
      <c r="E85" s="92"/>
      <c r="F85" s="92"/>
      <c r="G85" s="92"/>
      <c r="H85" s="92"/>
      <c r="I85" s="93"/>
      <c r="J85" s="94"/>
      <c r="K85" s="305">
        <v>0.05</v>
      </c>
      <c r="L85" s="858">
        <f>N78*K85</f>
        <v>5340.0561764180375</v>
      </c>
      <c r="M85" s="859"/>
      <c r="N85" s="51"/>
    </row>
    <row r="86" spans="1:14" ht="15.75" thickBot="1">
      <c r="B86" s="821" t="s">
        <v>953</v>
      </c>
      <c r="C86" s="822"/>
      <c r="D86" s="822"/>
      <c r="E86" s="822"/>
      <c r="F86" s="822"/>
      <c r="G86" s="822"/>
      <c r="H86" s="822"/>
      <c r="I86" s="822"/>
      <c r="J86" s="822"/>
      <c r="K86" s="822"/>
      <c r="L86" s="822"/>
      <c r="M86" s="823"/>
      <c r="N86" s="52">
        <f>L83+L84+L85</f>
        <v>32040.337058508227</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52">
        <f>N78+N86</f>
        <v>138841.46058686895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1" t="s">
        <v>2205</v>
      </c>
      <c r="C10" s="812"/>
      <c r="D10" s="812"/>
      <c r="E10" s="812"/>
      <c r="F10" s="391" t="s">
        <v>2206</v>
      </c>
      <c r="G10" s="79"/>
      <c r="H10" s="359"/>
      <c r="I10" s="813" t="s">
        <v>2207</v>
      </c>
      <c r="J10" s="813"/>
      <c r="K10" s="392" t="s">
        <v>2206</v>
      </c>
      <c r="L10" s="356"/>
      <c r="M10" s="356"/>
      <c r="N10" s="35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7"/>
      <c r="J36" s="268"/>
      <c r="K36" s="269">
        <f>VLOOKUP(A36,EQUIPOS!A6:D161,4,FALSE)</f>
        <v>160974.19804632216</v>
      </c>
      <c r="L36" s="270"/>
      <c r="M36" s="271">
        <v>2.5</v>
      </c>
      <c r="N36" s="272">
        <f>K36/M36</f>
        <v>64389.679218528865</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2.5</v>
      </c>
      <c r="N37" s="272">
        <f>K37/M37</f>
        <v>20445.259351138342</v>
      </c>
    </row>
    <row r="38" spans="1:14">
      <c r="A38" t="s">
        <v>195</v>
      </c>
      <c r="B38" s="870" t="str">
        <f>VLOOKUP(A38,EQUIPOS!A8:D154,3,FALSE)</f>
        <v xml:space="preserve">Equipo de oxicorte, Capacidad de corte: hasta 6´´ (152mm) </v>
      </c>
      <c r="C38" s="871"/>
      <c r="D38" s="871"/>
      <c r="E38" s="871"/>
      <c r="F38" s="871"/>
      <c r="G38" s="871"/>
      <c r="H38" s="872"/>
      <c r="I38" s="267"/>
      <c r="J38" s="268"/>
      <c r="K38" s="269">
        <f>VLOOKUP(A38,EQUIPOS!A8:D163,4,FALSE)</f>
        <v>9294.4625544097598</v>
      </c>
      <c r="L38" s="270"/>
      <c r="M38" s="271">
        <v>2.5</v>
      </c>
      <c r="N38" s="272">
        <f>K38/M38</f>
        <v>3717.7850217639038</v>
      </c>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269.07924361440797</v>
      </c>
    </row>
    <row r="43" spans="1:14" ht="15.75" thickBot="1">
      <c r="B43" s="821" t="s">
        <v>953</v>
      </c>
      <c r="C43" s="822"/>
      <c r="D43" s="822"/>
      <c r="E43" s="822"/>
      <c r="F43" s="822"/>
      <c r="G43" s="822"/>
      <c r="H43" s="822"/>
      <c r="I43" s="822"/>
      <c r="J43" s="822"/>
      <c r="K43" s="822"/>
      <c r="L43" s="822"/>
      <c r="M43" s="823"/>
      <c r="N43" s="99">
        <f>SUM(N36:N42)</f>
        <v>88821.802835045528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103499.85609664275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20699.971219328552</v>
      </c>
      <c r="M83" s="857"/>
      <c r="N83" s="51"/>
    </row>
    <row r="84" spans="1:14">
      <c r="B84" s="89" t="s">
        <v>973</v>
      </c>
      <c r="C84" s="90"/>
      <c r="D84" s="90"/>
      <c r="E84" s="90"/>
      <c r="F84" s="90"/>
      <c r="G84" s="90"/>
      <c r="H84" s="90"/>
      <c r="I84" s="87"/>
      <c r="J84" s="88"/>
      <c r="K84" s="304">
        <v>0.05</v>
      </c>
      <c r="L84" s="856">
        <f>N78*K84</f>
        <v>5174.9928048321381</v>
      </c>
      <c r="M84" s="857"/>
      <c r="N84" s="51"/>
    </row>
    <row r="85" spans="1:14" ht="15.75" thickBot="1">
      <c r="B85" s="91" t="s">
        <v>974</v>
      </c>
      <c r="C85" s="92"/>
      <c r="D85" s="92"/>
      <c r="E85" s="92"/>
      <c r="F85" s="92"/>
      <c r="G85" s="92"/>
      <c r="H85" s="92"/>
      <c r="I85" s="93"/>
      <c r="J85" s="94"/>
      <c r="K85" s="305">
        <v>0.05</v>
      </c>
      <c r="L85" s="858">
        <f>N78*K85</f>
        <v>5174.9928048321381</v>
      </c>
      <c r="M85" s="859"/>
      <c r="N85" s="51"/>
    </row>
    <row r="86" spans="1:14" ht="15.75" thickBot="1">
      <c r="B86" s="821" t="s">
        <v>953</v>
      </c>
      <c r="C86" s="822"/>
      <c r="D86" s="822"/>
      <c r="E86" s="822"/>
      <c r="F86" s="822"/>
      <c r="G86" s="822"/>
      <c r="H86" s="822"/>
      <c r="I86" s="822"/>
      <c r="J86" s="822"/>
      <c r="K86" s="822"/>
      <c r="L86" s="822"/>
      <c r="M86" s="823"/>
      <c r="N86" s="52">
        <f>L83+L84+L85</f>
        <v>31049.956828992828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134549.81292563558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1" t="s">
        <v>2205</v>
      </c>
      <c r="C10" s="812"/>
      <c r="D10" s="812"/>
      <c r="E10" s="812"/>
      <c r="F10" s="391" t="s">
        <v>2206</v>
      </c>
      <c r="G10" s="79"/>
      <c r="H10" s="359"/>
      <c r="I10" s="813" t="s">
        <v>2207</v>
      </c>
      <c r="J10" s="813"/>
      <c r="K10" s="392" t="s">
        <v>2206</v>
      </c>
      <c r="L10" s="356"/>
      <c r="M10" s="356"/>
      <c r="N10" s="35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7"/>
      <c r="J36" s="268"/>
      <c r="K36" s="269">
        <f>VLOOKUP(A36,EQUIPOS!A6:D161,4,FALSE)</f>
        <v>153339.44513353758</v>
      </c>
      <c r="L36" s="270"/>
      <c r="M36" s="271">
        <v>9.25</v>
      </c>
      <c r="N36" s="272">
        <f>K36/M36</f>
        <v>16577.237311733792</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9.25</v>
      </c>
      <c r="N37" s="272">
        <f>K37/M37</f>
        <v>5525.7457705779307</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58.094119895785944</v>
      </c>
    </row>
    <row r="43" spans="1:14" ht="15.75" thickBot="1">
      <c r="B43" s="821" t="s">
        <v>953</v>
      </c>
      <c r="C43" s="822"/>
      <c r="D43" s="822"/>
      <c r="E43" s="822"/>
      <c r="F43" s="822"/>
      <c r="G43" s="822"/>
      <c r="H43" s="822"/>
      <c r="I43" s="822"/>
      <c r="J43" s="822"/>
      <c r="K43" s="822"/>
      <c r="L43" s="822"/>
      <c r="M43" s="823"/>
      <c r="N43" s="99">
        <f>SUM(N36:N42)</f>
        <v>22161.077202207507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26289.874277873634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5257.9748555747274</v>
      </c>
      <c r="M83" s="857"/>
      <c r="N83" s="51"/>
    </row>
    <row r="84" spans="1:14">
      <c r="B84" s="89" t="s">
        <v>973</v>
      </c>
      <c r="C84" s="90"/>
      <c r="D84" s="90"/>
      <c r="E84" s="90"/>
      <c r="F84" s="90"/>
      <c r="G84" s="90"/>
      <c r="H84" s="90"/>
      <c r="I84" s="87"/>
      <c r="J84" s="88"/>
      <c r="K84" s="304">
        <v>0.05</v>
      </c>
      <c r="L84" s="856">
        <f>N78*K84</f>
        <v>1314.4937138936818</v>
      </c>
      <c r="M84" s="857"/>
      <c r="N84" s="51"/>
    </row>
    <row r="85" spans="1:14" ht="15.75" thickBot="1">
      <c r="B85" s="91" t="s">
        <v>974</v>
      </c>
      <c r="C85" s="92"/>
      <c r="D85" s="92"/>
      <c r="E85" s="92"/>
      <c r="F85" s="92"/>
      <c r="G85" s="92"/>
      <c r="H85" s="92"/>
      <c r="I85" s="93"/>
      <c r="J85" s="94"/>
      <c r="K85" s="305">
        <v>0.05</v>
      </c>
      <c r="L85" s="858">
        <f>N78*K85</f>
        <v>1314.4937138936818</v>
      </c>
      <c r="M85" s="859"/>
      <c r="N85" s="51"/>
    </row>
    <row r="86" spans="1:14" ht="15.75" thickBot="1">
      <c r="B86" s="821" t="s">
        <v>953</v>
      </c>
      <c r="C86" s="822"/>
      <c r="D86" s="822"/>
      <c r="E86" s="822"/>
      <c r="F86" s="822"/>
      <c r="G86" s="822"/>
      <c r="H86" s="822"/>
      <c r="I86" s="822"/>
      <c r="J86" s="822"/>
      <c r="K86" s="822"/>
      <c r="L86" s="822"/>
      <c r="M86" s="823"/>
      <c r="N86" s="52">
        <f>L83+L84+L85</f>
        <v>7886.9622833620915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34176.836561235723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180</v>
      </c>
      <c r="B36" s="870" t="str">
        <f>VLOOKUP(A36,EQUIPOS!A6:D154,3,FALSE)</f>
        <v>Compresor 120 HP, con martillo.</v>
      </c>
      <c r="C36" s="871"/>
      <c r="D36" s="871"/>
      <c r="E36" s="871"/>
      <c r="F36" s="871"/>
      <c r="G36" s="871"/>
      <c r="H36" s="872"/>
      <c r="I36" s="267"/>
      <c r="J36" s="268"/>
      <c r="K36" s="269">
        <f>VLOOKUP(A36,EQUIPOS!A6:D161,4,FALSE)</f>
        <v>51113.148377845857</v>
      </c>
      <c r="L36" s="270"/>
      <c r="M36" s="271">
        <v>2.5</v>
      </c>
      <c r="N36" s="272">
        <f>K36/M36</f>
        <v>20445.259351138342</v>
      </c>
    </row>
    <row r="37" spans="1:14">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1082.6200000000001</v>
      </c>
    </row>
    <row r="43" spans="1:14" ht="15.75" thickBot="1">
      <c r="B43" s="821" t="s">
        <v>953</v>
      </c>
      <c r="C43" s="822"/>
      <c r="D43" s="822"/>
      <c r="E43" s="822"/>
      <c r="F43" s="822"/>
      <c r="G43" s="822"/>
      <c r="H43" s="822"/>
      <c r="I43" s="822"/>
      <c r="J43" s="822"/>
      <c r="K43" s="822"/>
      <c r="L43" s="822"/>
      <c r="M43" s="823"/>
      <c r="N43" s="99">
        <f>SUM(N36:N42)</f>
        <v>21527.879351138341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N70+N71+N72+N73+N74</f>
        <v>10826.2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33578.170432015177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6715.6340864030353</v>
      </c>
      <c r="M83" s="857"/>
      <c r="N83" s="51"/>
    </row>
    <row r="84" spans="1:14">
      <c r="B84" s="89" t="s">
        <v>973</v>
      </c>
      <c r="C84" s="90"/>
      <c r="D84" s="90"/>
      <c r="E84" s="90"/>
      <c r="F84" s="90"/>
      <c r="G84" s="90"/>
      <c r="H84" s="90"/>
      <c r="I84" s="87"/>
      <c r="J84" s="88"/>
      <c r="K84" s="304">
        <v>0.05</v>
      </c>
      <c r="L84" s="856">
        <f>N78*K84</f>
        <v>1678.9085216007588</v>
      </c>
      <c r="M84" s="857"/>
      <c r="N84" s="51"/>
    </row>
    <row r="85" spans="1:14" ht="15.75" thickBot="1">
      <c r="B85" s="91" t="s">
        <v>974</v>
      </c>
      <c r="C85" s="92"/>
      <c r="D85" s="92"/>
      <c r="E85" s="92"/>
      <c r="F85" s="92"/>
      <c r="G85" s="92"/>
      <c r="H85" s="92"/>
      <c r="I85" s="93"/>
      <c r="J85" s="94"/>
      <c r="K85" s="305">
        <v>0.05</v>
      </c>
      <c r="L85" s="858">
        <f>N78*K85</f>
        <v>1678.9085216007588</v>
      </c>
      <c r="M85" s="859"/>
      <c r="N85" s="51"/>
    </row>
    <row r="86" spans="1:14" ht="15.75" thickBot="1">
      <c r="B86" s="821" t="s">
        <v>953</v>
      </c>
      <c r="C86" s="822"/>
      <c r="D86" s="822"/>
      <c r="E86" s="822"/>
      <c r="F86" s="822"/>
      <c r="G86" s="822"/>
      <c r="H86" s="822"/>
      <c r="I86" s="822"/>
      <c r="J86" s="822"/>
      <c r="K86" s="822"/>
      <c r="L86" s="822"/>
      <c r="M86" s="823"/>
      <c r="N86" s="52">
        <f>L83+L84+L85</f>
        <v>10073.451129604553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43651.62156161973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7"/>
      <c r="J36" s="268"/>
      <c r="K36" s="269">
        <f>VLOOKUP(A36,EQUIPOS!A6:D161,4,FALSE)</f>
        <v>153339.44513353758</v>
      </c>
      <c r="L36" s="270"/>
      <c r="M36" s="271">
        <v>2.375</v>
      </c>
      <c r="N36" s="272">
        <f>K36/M36</f>
        <v>64563.97689833161</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2.375</v>
      </c>
      <c r="N37" s="272">
        <f>K37/M37</f>
        <v>21521.325632777203</v>
      </c>
    </row>
    <row r="38" spans="1:14">
      <c r="A38" t="s">
        <v>195</v>
      </c>
      <c r="B38" s="870" t="str">
        <f>VLOOKUP(A38,EQUIPOS!A8:D154,3,FALSE)</f>
        <v xml:space="preserve">Equipo de oxicorte, Capacidad de corte: hasta 6´´ (152mm) </v>
      </c>
      <c r="C38" s="871"/>
      <c r="D38" s="871"/>
      <c r="E38" s="871"/>
      <c r="F38" s="871"/>
      <c r="G38" s="871"/>
      <c r="H38" s="872"/>
      <c r="I38" s="267"/>
      <c r="J38" s="268"/>
      <c r="K38" s="269">
        <f>VLOOKUP(A38,EQUIPOS!A8:D163,4,FALSE)</f>
        <v>9294.4625544097598</v>
      </c>
      <c r="L38" s="270"/>
      <c r="M38" s="271">
        <v>2.375</v>
      </c>
      <c r="N38" s="272">
        <f>K38/M38</f>
        <v>3913.4579176462148</v>
      </c>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1416.2065453389896</v>
      </c>
    </row>
    <row r="43" spans="1:14" ht="15.75" thickBot="1">
      <c r="B43" s="821" t="s">
        <v>953</v>
      </c>
      <c r="C43" s="822"/>
      <c r="D43" s="822"/>
      <c r="E43" s="822"/>
      <c r="F43" s="822"/>
      <c r="G43" s="822"/>
      <c r="H43" s="822"/>
      <c r="I43" s="822"/>
      <c r="J43" s="822"/>
      <c r="K43" s="822"/>
      <c r="L43" s="822"/>
      <c r="M43" s="823"/>
      <c r="N43" s="99">
        <f>SUM(N36:N42)</f>
        <v>91414.966994094022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106801.12352836074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21360.22470567215</v>
      </c>
      <c r="M83" s="857"/>
      <c r="N83" s="51"/>
    </row>
    <row r="84" spans="1:14">
      <c r="B84" s="89" t="s">
        <v>973</v>
      </c>
      <c r="C84" s="90"/>
      <c r="D84" s="90"/>
      <c r="E84" s="90"/>
      <c r="F84" s="90"/>
      <c r="G84" s="90"/>
      <c r="H84" s="90"/>
      <c r="I84" s="87"/>
      <c r="J84" s="88"/>
      <c r="K84" s="304">
        <v>0.05</v>
      </c>
      <c r="L84" s="856">
        <f>N78*K84</f>
        <v>5340.0561764180375</v>
      </c>
      <c r="M84" s="857"/>
      <c r="N84" s="51"/>
    </row>
    <row r="85" spans="1:14" ht="15.75" thickBot="1">
      <c r="B85" s="91" t="s">
        <v>974</v>
      </c>
      <c r="C85" s="92"/>
      <c r="D85" s="92"/>
      <c r="E85" s="92"/>
      <c r="F85" s="92"/>
      <c r="G85" s="92"/>
      <c r="H85" s="92"/>
      <c r="I85" s="93"/>
      <c r="J85" s="94"/>
      <c r="K85" s="305">
        <v>0.05</v>
      </c>
      <c r="L85" s="858">
        <f>N78*K85</f>
        <v>5340.0561764180375</v>
      </c>
      <c r="M85" s="859"/>
      <c r="N85" s="51"/>
    </row>
    <row r="86" spans="1:14" ht="15.75" thickBot="1">
      <c r="B86" s="821" t="s">
        <v>953</v>
      </c>
      <c r="C86" s="822"/>
      <c r="D86" s="822"/>
      <c r="E86" s="822"/>
      <c r="F86" s="822"/>
      <c r="G86" s="822"/>
      <c r="H86" s="822"/>
      <c r="I86" s="822"/>
      <c r="J86" s="822"/>
      <c r="K86" s="822"/>
      <c r="L86" s="822"/>
      <c r="M86" s="823"/>
      <c r="N86" s="52">
        <f>L83+L84+L85</f>
        <v>32040.337058508227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138841.46058686895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7"/>
      <c r="J36" s="268"/>
      <c r="K36" s="269">
        <f>VLOOKUP(A36,EQUIPOS!A6:D161,4,FALSE)</f>
        <v>160974.19804632216</v>
      </c>
      <c r="L36" s="270"/>
      <c r="M36" s="271">
        <v>2.5</v>
      </c>
      <c r="N36" s="272">
        <f>K36/M36</f>
        <v>64389.679218528865</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2.5</v>
      </c>
      <c r="N37" s="272">
        <f>K37/M37</f>
        <v>20445.259351138342</v>
      </c>
    </row>
    <row r="38" spans="1:14">
      <c r="A38" t="s">
        <v>195</v>
      </c>
      <c r="B38" s="870" t="str">
        <f>VLOOKUP(A38,EQUIPOS!A8:D154,3,FALSE)</f>
        <v xml:space="preserve">Equipo de oxicorte, Capacidad de corte: hasta 6´´ (152mm) </v>
      </c>
      <c r="C38" s="871"/>
      <c r="D38" s="871"/>
      <c r="E38" s="871"/>
      <c r="F38" s="871"/>
      <c r="G38" s="871"/>
      <c r="H38" s="872"/>
      <c r="I38" s="267"/>
      <c r="J38" s="268"/>
      <c r="K38" s="269">
        <f>VLOOKUP(A38,EQUIPOS!A8:D163,4,FALSE)</f>
        <v>9294.4625544097598</v>
      </c>
      <c r="L38" s="270"/>
      <c r="M38" s="271">
        <v>2.5</v>
      </c>
      <c r="N38" s="272">
        <f>K38/M38</f>
        <v>3717.7850217639038</v>
      </c>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269.07924361440797</v>
      </c>
    </row>
    <row r="43" spans="1:14" ht="15.75" thickBot="1">
      <c r="B43" s="821" t="s">
        <v>953</v>
      </c>
      <c r="C43" s="822"/>
      <c r="D43" s="822"/>
      <c r="E43" s="822"/>
      <c r="F43" s="822"/>
      <c r="G43" s="822"/>
      <c r="H43" s="822"/>
      <c r="I43" s="822"/>
      <c r="J43" s="822"/>
      <c r="K43" s="822"/>
      <c r="L43" s="822"/>
      <c r="M43" s="823"/>
      <c r="N43" s="99">
        <f>SUM(N36:N42)</f>
        <v>88821.802835045528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8">
        <f>'900.2'!N78</f>
        <v>1224.0910808768303</v>
      </c>
      <c r="M59" s="909"/>
      <c r="N59" s="287">
        <f>K59*L59</f>
        <v>1224.0910808768303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1224.0910808768303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13453.962180720398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103499.85609664275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20699.971219328552</v>
      </c>
      <c r="M83" s="857"/>
      <c r="N83" s="51"/>
    </row>
    <row r="84" spans="1:14">
      <c r="B84" s="89" t="s">
        <v>973</v>
      </c>
      <c r="C84" s="90"/>
      <c r="D84" s="90"/>
      <c r="E84" s="90"/>
      <c r="F84" s="90"/>
      <c r="G84" s="90"/>
      <c r="H84" s="90"/>
      <c r="I84" s="87"/>
      <c r="J84" s="88"/>
      <c r="K84" s="304">
        <v>0.05</v>
      </c>
      <c r="L84" s="856">
        <f>N78*K84</f>
        <v>5174.9928048321381</v>
      </c>
      <c r="M84" s="857"/>
      <c r="N84" s="51"/>
    </row>
    <row r="85" spans="1:14" ht="15.75" thickBot="1">
      <c r="B85" s="91" t="s">
        <v>974</v>
      </c>
      <c r="C85" s="92"/>
      <c r="D85" s="92"/>
      <c r="E85" s="92"/>
      <c r="F85" s="92"/>
      <c r="G85" s="92"/>
      <c r="H85" s="92"/>
      <c r="I85" s="93"/>
      <c r="J85" s="94"/>
      <c r="K85" s="305">
        <v>0.05</v>
      </c>
      <c r="L85" s="858">
        <f>N78*K85</f>
        <v>5174.9928048321381</v>
      </c>
      <c r="M85" s="859"/>
      <c r="N85" s="51"/>
    </row>
    <row r="86" spans="1:14" ht="15.75" thickBot="1">
      <c r="B86" s="821" t="s">
        <v>953</v>
      </c>
      <c r="C86" s="822"/>
      <c r="D86" s="822"/>
      <c r="E86" s="822"/>
      <c r="F86" s="822"/>
      <c r="G86" s="822"/>
      <c r="H86" s="822"/>
      <c r="I86" s="822"/>
      <c r="J86" s="822"/>
      <c r="K86" s="822"/>
      <c r="L86" s="822"/>
      <c r="M86" s="823"/>
      <c r="N86" s="52">
        <f>L83+L84+L85</f>
        <v>31049.956828992828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134549.81292563558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7"/>
      <c r="J36" s="268"/>
      <c r="K36" s="269">
        <f>VLOOKUP(A36,EQUIPOS!A6:D161,4,FALSE)</f>
        <v>160974.19804632216</v>
      </c>
      <c r="L36" s="270"/>
      <c r="M36" s="271">
        <v>2.5</v>
      </c>
      <c r="N36" s="272">
        <f>K36/M36</f>
        <v>64389.679218528865</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2.5</v>
      </c>
      <c r="N37" s="272">
        <f>K37/M37</f>
        <v>20445.259351138342</v>
      </c>
    </row>
    <row r="38" spans="1:14">
      <c r="A38" t="s">
        <v>195</v>
      </c>
      <c r="B38" s="870" t="str">
        <f>VLOOKUP(A38,EQUIPOS!A8:D154,3,FALSE)</f>
        <v xml:space="preserve">Equipo de oxicorte, Capacidad de corte: hasta 6´´ (152mm) </v>
      </c>
      <c r="C38" s="871"/>
      <c r="D38" s="871"/>
      <c r="E38" s="871"/>
      <c r="F38" s="871"/>
      <c r="G38" s="871"/>
      <c r="H38" s="872"/>
      <c r="I38" s="267"/>
      <c r="J38" s="268"/>
      <c r="K38" s="269">
        <f>VLOOKUP(A38,EQUIPOS!A8:D163,4,FALSE)</f>
        <v>9294.4625544097598</v>
      </c>
      <c r="L38" s="270"/>
      <c r="M38" s="271">
        <v>2.5</v>
      </c>
      <c r="N38" s="272">
        <f>K38/M38</f>
        <v>3717.7850217639038</v>
      </c>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214.948243614408</v>
      </c>
    </row>
    <row r="43" spans="1:14" ht="15.75" thickBot="1">
      <c r="B43" s="821" t="s">
        <v>953</v>
      </c>
      <c r="C43" s="822"/>
      <c r="D43" s="822"/>
      <c r="E43" s="822"/>
      <c r="F43" s="822"/>
      <c r="G43" s="822"/>
      <c r="H43" s="822"/>
      <c r="I43" s="822"/>
      <c r="J43" s="822"/>
      <c r="K43" s="822"/>
      <c r="L43" s="822"/>
      <c r="M43" s="823"/>
      <c r="N43" s="99">
        <f>SUM(N36:N42)</f>
        <v>88767.671835045519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8">
        <f>'900.2'!N78</f>
        <v>1224.0910808768303</v>
      </c>
      <c r="M59" s="909"/>
      <c r="N59" s="287">
        <f>K59*L59</f>
        <v>1713.7275132275624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1713.7275132275624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10747.412180720399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101228.81152899348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20245.762305798697</v>
      </c>
      <c r="M83" s="857"/>
      <c r="N83" s="51"/>
    </row>
    <row r="84" spans="1:14">
      <c r="B84" s="89" t="s">
        <v>973</v>
      </c>
      <c r="C84" s="90"/>
      <c r="D84" s="90"/>
      <c r="E84" s="90"/>
      <c r="F84" s="90"/>
      <c r="G84" s="90"/>
      <c r="H84" s="90"/>
      <c r="I84" s="87"/>
      <c r="J84" s="88"/>
      <c r="K84" s="304">
        <v>0.05</v>
      </c>
      <c r="L84" s="856">
        <f>N78*K84</f>
        <v>5061.4405764496742</v>
      </c>
      <c r="M84" s="857"/>
      <c r="N84" s="51"/>
    </row>
    <row r="85" spans="1:14" ht="15.75" thickBot="1">
      <c r="B85" s="91" t="s">
        <v>974</v>
      </c>
      <c r="C85" s="92"/>
      <c r="D85" s="92"/>
      <c r="E85" s="92"/>
      <c r="F85" s="92"/>
      <c r="G85" s="92"/>
      <c r="H85" s="92"/>
      <c r="I85" s="93"/>
      <c r="J85" s="94"/>
      <c r="K85" s="305">
        <v>0.05</v>
      </c>
      <c r="L85" s="858">
        <f>N78*K85</f>
        <v>5061.4405764496742</v>
      </c>
      <c r="M85" s="859"/>
      <c r="N85" s="51"/>
    </row>
    <row r="86" spans="1:14" ht="15.75" thickBot="1">
      <c r="B86" s="821" t="s">
        <v>953</v>
      </c>
      <c r="C86" s="822"/>
      <c r="D86" s="822"/>
      <c r="E86" s="822"/>
      <c r="F86" s="822"/>
      <c r="G86" s="822"/>
      <c r="H86" s="822"/>
      <c r="I86" s="822"/>
      <c r="J86" s="822"/>
      <c r="K86" s="822"/>
      <c r="L86" s="822"/>
      <c r="M86" s="823"/>
      <c r="N86" s="52">
        <f>L83+L84+L85</f>
        <v>30368.643458698043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131597.45498769151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7"/>
      <c r="J36" s="268"/>
      <c r="K36" s="269">
        <f>VLOOKUP(A36,EQUIPOS!A6:D161,4,FALSE)</f>
        <v>153339.44513353758</v>
      </c>
      <c r="L36" s="270"/>
      <c r="M36" s="271">
        <v>22</v>
      </c>
      <c r="N36" s="272">
        <f>K36/M36</f>
        <v>6969.9747787971628</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22</v>
      </c>
      <c r="N37" s="272">
        <f>K37/M37</f>
        <v>2323.3249262657209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24.425936774364544</v>
      </c>
    </row>
    <row r="43" spans="1:14" ht="15.75" thickBot="1">
      <c r="B43" s="821" t="s">
        <v>953</v>
      </c>
      <c r="C43" s="822"/>
      <c r="D43" s="822"/>
      <c r="E43" s="822"/>
      <c r="F43" s="822"/>
      <c r="G43" s="822"/>
      <c r="H43" s="822"/>
      <c r="I43" s="822"/>
      <c r="J43" s="822"/>
      <c r="K43" s="822"/>
      <c r="L43" s="822"/>
      <c r="M43" s="823"/>
      <c r="N43" s="99">
        <f>SUM(N36:N42)</f>
        <v>9317.725641837249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8">
        <f>'900.2'!N78</f>
        <v>1224.0910808768303</v>
      </c>
      <c r="M59" s="909"/>
      <c r="N59" s="287">
        <f>K59*L59</f>
        <v>514.11825396826873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514.11825396826873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1221.2968387182273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11053.140734523746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2210.6281469047494</v>
      </c>
      <c r="M83" s="857"/>
      <c r="N83" s="51"/>
    </row>
    <row r="84" spans="1:14">
      <c r="B84" s="89" t="s">
        <v>973</v>
      </c>
      <c r="C84" s="90"/>
      <c r="D84" s="90"/>
      <c r="E84" s="90"/>
      <c r="F84" s="90"/>
      <c r="G84" s="90"/>
      <c r="H84" s="90"/>
      <c r="I84" s="87"/>
      <c r="J84" s="88"/>
      <c r="K84" s="304">
        <v>0.05</v>
      </c>
      <c r="L84" s="856">
        <f>N78*K84</f>
        <v>552.65703672618736</v>
      </c>
      <c r="M84" s="857"/>
      <c r="N84" s="51"/>
    </row>
    <row r="85" spans="1:14" ht="15.75" thickBot="1">
      <c r="B85" s="91" t="s">
        <v>974</v>
      </c>
      <c r="C85" s="92"/>
      <c r="D85" s="92"/>
      <c r="E85" s="92"/>
      <c r="F85" s="92"/>
      <c r="G85" s="92"/>
      <c r="H85" s="92"/>
      <c r="I85" s="93"/>
      <c r="J85" s="94"/>
      <c r="K85" s="305">
        <v>0.05</v>
      </c>
      <c r="L85" s="858">
        <f>N78*K85</f>
        <v>552.65703672618736</v>
      </c>
      <c r="M85" s="859"/>
      <c r="N85" s="51"/>
    </row>
    <row r="86" spans="1:14" ht="15.75" thickBot="1">
      <c r="B86" s="821" t="s">
        <v>953</v>
      </c>
      <c r="C86" s="822"/>
      <c r="D86" s="822"/>
      <c r="E86" s="822"/>
      <c r="F86" s="822"/>
      <c r="G86" s="822"/>
      <c r="H86" s="822"/>
      <c r="I86" s="822"/>
      <c r="J86" s="822"/>
      <c r="K86" s="822"/>
      <c r="L86" s="822"/>
      <c r="M86" s="823"/>
      <c r="N86" s="52">
        <f>L83+L84+L85</f>
        <v>3315.9422203571244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14369.082954880871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7"/>
      <c r="J36" s="268"/>
      <c r="K36" s="269">
        <f>VLOOKUP(A36,EQUIPOS!A6:D161,4,FALSE)</f>
        <v>153339.44513353758</v>
      </c>
      <c r="L36" s="270"/>
      <c r="M36" s="271">
        <v>22</v>
      </c>
      <c r="N36" s="272">
        <f>K36/M36</f>
        <v>6969.9747787971628</v>
      </c>
    </row>
    <row r="37" spans="1:14">
      <c r="A37" t="s">
        <v>180</v>
      </c>
      <c r="B37" s="870" t="str">
        <f>VLOOKUP(A37,EQUIPOS!A7:D154,3,FALSE)</f>
        <v>Compresor 120 HP, con martillo.</v>
      </c>
      <c r="C37" s="871"/>
      <c r="D37" s="871"/>
      <c r="E37" s="871"/>
      <c r="F37" s="871"/>
      <c r="G37" s="871"/>
      <c r="H37" s="872"/>
      <c r="I37" s="267"/>
      <c r="J37" s="268"/>
      <c r="K37" s="269">
        <f>VLOOKUP(A37,EQUIPOS!A7:D162,4,FALSE)</f>
        <v>51113.148377845857</v>
      </c>
      <c r="L37" s="270"/>
      <c r="M37" s="271">
        <v>22</v>
      </c>
      <c r="N37" s="272">
        <f>K37/M37</f>
        <v>2323.3249262657209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24.425936774364544</v>
      </c>
    </row>
    <row r="43" spans="1:14" ht="15.75" thickBot="1">
      <c r="B43" s="821" t="s">
        <v>953</v>
      </c>
      <c r="C43" s="822"/>
      <c r="D43" s="822"/>
      <c r="E43" s="822"/>
      <c r="F43" s="822"/>
      <c r="G43" s="822"/>
      <c r="H43" s="822"/>
      <c r="I43" s="822"/>
      <c r="J43" s="822"/>
      <c r="K43" s="822"/>
      <c r="L43" s="822"/>
      <c r="M43" s="823"/>
      <c r="N43" s="99">
        <f>SUM(N36:N42)</f>
        <v>9317.725641837249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8">
        <f>'900.2'!N78</f>
        <v>1224.0910808768303</v>
      </c>
      <c r="M59" s="909"/>
      <c r="N59" s="287">
        <f>K59*L59</f>
        <v>257.05912698413437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257.05912698413437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1221.2968387182273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10796.081607539611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2159.2163215079222</v>
      </c>
      <c r="M83" s="857"/>
      <c r="N83" s="51"/>
    </row>
    <row r="84" spans="1:14">
      <c r="B84" s="89" t="s">
        <v>973</v>
      </c>
      <c r="C84" s="90"/>
      <c r="D84" s="90"/>
      <c r="E84" s="90"/>
      <c r="F84" s="90"/>
      <c r="G84" s="90"/>
      <c r="H84" s="90"/>
      <c r="I84" s="87"/>
      <c r="J84" s="88"/>
      <c r="K84" s="304">
        <v>0.05</v>
      </c>
      <c r="L84" s="856">
        <f>N78*K84</f>
        <v>539.80408037698055</v>
      </c>
      <c r="M84" s="857"/>
      <c r="N84" s="51"/>
    </row>
    <row r="85" spans="1:14" ht="15.75" thickBot="1">
      <c r="B85" s="91" t="s">
        <v>974</v>
      </c>
      <c r="C85" s="92"/>
      <c r="D85" s="92"/>
      <c r="E85" s="92"/>
      <c r="F85" s="92"/>
      <c r="G85" s="92"/>
      <c r="H85" s="92"/>
      <c r="I85" s="93"/>
      <c r="J85" s="94"/>
      <c r="K85" s="305">
        <v>0.05</v>
      </c>
      <c r="L85" s="858">
        <f>N78*K85</f>
        <v>539.80408037698055</v>
      </c>
      <c r="M85" s="859"/>
      <c r="N85" s="51"/>
    </row>
    <row r="86" spans="1:14" ht="15.75" thickBot="1">
      <c r="B86" s="821" t="s">
        <v>953</v>
      </c>
      <c r="C86" s="822"/>
      <c r="D86" s="822"/>
      <c r="E86" s="822"/>
      <c r="F86" s="822"/>
      <c r="G86" s="822"/>
      <c r="H86" s="822"/>
      <c r="I86" s="822"/>
      <c r="J86" s="822"/>
      <c r="K86" s="822"/>
      <c r="L86" s="822"/>
      <c r="M86" s="823"/>
      <c r="N86" s="52">
        <f>L83+L84+L85</f>
        <v>3238.8244822618831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14034.906089801494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180</v>
      </c>
      <c r="B36" s="870" t="str">
        <f>VLOOKUP(A36,EQUIPOS!A6:D154,3,FALSE)</f>
        <v>Compresor 120 HP, con martillo.</v>
      </c>
      <c r="C36" s="871"/>
      <c r="D36" s="871"/>
      <c r="E36" s="871"/>
      <c r="F36" s="871"/>
      <c r="G36" s="871"/>
      <c r="H36" s="872"/>
      <c r="I36" s="267"/>
      <c r="J36" s="268"/>
      <c r="K36" s="269">
        <f>VLOOKUP(A36,EQUIPOS!A6:D161,4,FALSE)</f>
        <v>51113.148377845857</v>
      </c>
      <c r="L36" s="270"/>
      <c r="M36" s="271">
        <v>20</v>
      </c>
      <c r="N36" s="272">
        <f>K36/M36</f>
        <v>2555.6574188922928</v>
      </c>
    </row>
    <row r="37" spans="1:14">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67.663750000000007</v>
      </c>
    </row>
    <row r="43" spans="1:14" ht="15.75" thickBot="1">
      <c r="B43" s="821" t="s">
        <v>953</v>
      </c>
      <c r="C43" s="822"/>
      <c r="D43" s="822"/>
      <c r="E43" s="822"/>
      <c r="F43" s="822"/>
      <c r="G43" s="822"/>
      <c r="H43" s="822"/>
      <c r="I43" s="822"/>
      <c r="J43" s="822"/>
      <c r="K43" s="822"/>
      <c r="L43" s="822"/>
      <c r="M43" s="823"/>
      <c r="N43" s="99">
        <f>SUM(N36:N42)</f>
        <v>2623.3211688922929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8">
        <f>'900.2'!N78</f>
        <v>1224.0910808768303</v>
      </c>
      <c r="M59" s="909"/>
      <c r="N59" s="287">
        <f>K59*L59</f>
        <v>97.927286470146427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97.927286470146427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676.63750000000005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3397.8859553624397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679.57719107248795</v>
      </c>
      <c r="M83" s="857"/>
      <c r="N83" s="51"/>
    </row>
    <row r="84" spans="1:14">
      <c r="B84" s="89" t="s">
        <v>973</v>
      </c>
      <c r="C84" s="90"/>
      <c r="D84" s="90"/>
      <c r="E84" s="90"/>
      <c r="F84" s="90"/>
      <c r="G84" s="90"/>
      <c r="H84" s="90"/>
      <c r="I84" s="87"/>
      <c r="J84" s="88"/>
      <c r="K84" s="304">
        <v>0.05</v>
      </c>
      <c r="L84" s="856">
        <f>N78*K84</f>
        <v>169.89429776812199</v>
      </c>
      <c r="M84" s="857"/>
      <c r="N84" s="51"/>
    </row>
    <row r="85" spans="1:14" ht="15.75" thickBot="1">
      <c r="B85" s="91" t="s">
        <v>974</v>
      </c>
      <c r="C85" s="92"/>
      <c r="D85" s="92"/>
      <c r="E85" s="92"/>
      <c r="F85" s="92"/>
      <c r="G85" s="92"/>
      <c r="H85" s="92"/>
      <c r="I85" s="93"/>
      <c r="J85" s="94"/>
      <c r="K85" s="305">
        <v>0.05</v>
      </c>
      <c r="L85" s="858">
        <f>N78*K85</f>
        <v>169.89429776812199</v>
      </c>
      <c r="M85" s="859"/>
      <c r="N85" s="51"/>
    </row>
    <row r="86" spans="1:14" ht="15.75" thickBot="1">
      <c r="B86" s="821" t="s">
        <v>953</v>
      </c>
      <c r="C86" s="822"/>
      <c r="D86" s="822"/>
      <c r="E86" s="822"/>
      <c r="F86" s="822"/>
      <c r="G86" s="822"/>
      <c r="H86" s="822"/>
      <c r="I86" s="822"/>
      <c r="J86" s="822"/>
      <c r="K86" s="822"/>
      <c r="L86" s="822"/>
      <c r="M86" s="823"/>
      <c r="N86" s="52">
        <f>L83+L84+L85</f>
        <v>1019.3657866087319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4417.2517419711712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195</v>
      </c>
      <c r="B36" s="870" t="str">
        <f>VLOOKUP(A36,EQUIPOS!A6:D154,3,FALSE)</f>
        <v xml:space="preserve">Equipo de oxicorte, Capacidad de corte: hasta 6´´ (152mm) </v>
      </c>
      <c r="C36" s="871"/>
      <c r="D36" s="871"/>
      <c r="E36" s="871"/>
      <c r="F36" s="871"/>
      <c r="G36" s="871"/>
      <c r="H36" s="872"/>
      <c r="I36" s="267"/>
      <c r="J36" s="268"/>
      <c r="K36" s="269">
        <f>VLOOKUP(A36,EQUIPOS!A6:D161,4,FALSE)</f>
        <v>9294.4625544097598</v>
      </c>
      <c r="L36" s="270"/>
      <c r="M36" s="271">
        <v>321</v>
      </c>
      <c r="N36" s="272">
        <f>K36/M36</f>
        <v>28.954712007507041</v>
      </c>
    </row>
    <row r="37" spans="1:14">
      <c r="A37" t="s">
        <v>248</v>
      </c>
      <c r="B37" s="870" t="str">
        <f>VLOOKUP(A37,EQUIPOS!A7:D154,3,FALSE)</f>
        <v>Grúa telescópica de 50 Ton.</v>
      </c>
      <c r="C37" s="871"/>
      <c r="D37" s="871"/>
      <c r="E37" s="871"/>
      <c r="F37" s="871"/>
      <c r="G37" s="871"/>
      <c r="H37" s="872"/>
      <c r="I37" s="267"/>
      <c r="J37" s="268"/>
      <c r="K37" s="269">
        <f>VLOOKUP(A37,EQUIPOS!A7:D162,4,FALSE)</f>
        <v>324506.6657437472</v>
      </c>
      <c r="L37" s="270"/>
      <c r="M37" s="271">
        <v>321</v>
      </c>
      <c r="N37" s="272">
        <f>K37/M37</f>
        <v>1010.9241923481221</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16.863239875389407</v>
      </c>
    </row>
    <row r="43" spans="1:14" ht="15.75" thickBot="1">
      <c r="B43" s="821" t="s">
        <v>953</v>
      </c>
      <c r="C43" s="822"/>
      <c r="D43" s="822"/>
      <c r="E43" s="822"/>
      <c r="F43" s="822"/>
      <c r="G43" s="822"/>
      <c r="H43" s="822"/>
      <c r="I43" s="822"/>
      <c r="J43" s="822"/>
      <c r="K43" s="822"/>
      <c r="L43" s="822"/>
      <c r="M43" s="823"/>
      <c r="N43" s="99">
        <f>SUM(N36:N42)</f>
        <v>1056.7421442310185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8">
        <f>VLOOKUP(A59,TRANSPORTE!A5:D120,4,FALSE)</f>
        <v>0.44242951286743809</v>
      </c>
      <c r="M59" s="909"/>
      <c r="N59" s="287">
        <f>K59*L59</f>
        <v>0.44242951286743809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0.44242951286743809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168.63239875389408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1225.8169724977799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245.16339449955601</v>
      </c>
      <c r="M83" s="857"/>
      <c r="N83" s="51"/>
    </row>
    <row r="84" spans="1:14">
      <c r="B84" s="89" t="s">
        <v>973</v>
      </c>
      <c r="C84" s="90"/>
      <c r="D84" s="90"/>
      <c r="E84" s="90"/>
      <c r="F84" s="90"/>
      <c r="G84" s="90"/>
      <c r="H84" s="90"/>
      <c r="I84" s="87"/>
      <c r="J84" s="88"/>
      <c r="K84" s="304">
        <v>0.05</v>
      </c>
      <c r="L84" s="856">
        <f>N78*K84</f>
        <v>61.290848624889001</v>
      </c>
      <c r="M84" s="857"/>
      <c r="N84" s="51"/>
    </row>
    <row r="85" spans="1:14" ht="15.75" thickBot="1">
      <c r="B85" s="91" t="s">
        <v>974</v>
      </c>
      <c r="C85" s="92"/>
      <c r="D85" s="92"/>
      <c r="E85" s="92"/>
      <c r="F85" s="92"/>
      <c r="G85" s="92"/>
      <c r="H85" s="92"/>
      <c r="I85" s="93"/>
      <c r="J85" s="94"/>
      <c r="K85" s="305">
        <v>0.05</v>
      </c>
      <c r="L85" s="858">
        <f>N78*K85</f>
        <v>61.290848624889001</v>
      </c>
      <c r="M85" s="859"/>
      <c r="N85" s="51"/>
    </row>
    <row r="86" spans="1:14" ht="15.75" thickBot="1">
      <c r="B86" s="821" t="s">
        <v>953</v>
      </c>
      <c r="C86" s="822"/>
      <c r="D86" s="822"/>
      <c r="E86" s="822"/>
      <c r="F86" s="822"/>
      <c r="G86" s="822"/>
      <c r="H86" s="822"/>
      <c r="I86" s="822"/>
      <c r="J86" s="822"/>
      <c r="K86" s="822"/>
      <c r="L86" s="822"/>
      <c r="M86" s="823"/>
      <c r="N86" s="52">
        <f>L83+L84+L85</f>
        <v>367.74509174933399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1593.562064247114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273</v>
      </c>
      <c r="B36" s="870" t="str">
        <f>VLOOKUP(A36,EQUIPOS!A6:D154,3,FALSE)</f>
        <v>Motosierra, 93.6 cm3 - 7.1 HP, 45-90 cm - 7.9 kg</v>
      </c>
      <c r="C36" s="871"/>
      <c r="D36" s="871"/>
      <c r="E36" s="871"/>
      <c r="F36" s="871"/>
      <c r="G36" s="871"/>
      <c r="H36" s="872"/>
      <c r="I36" s="267"/>
      <c r="J36" s="268"/>
      <c r="K36" s="269">
        <f>VLOOKUP(A36,EQUIPOS!A6:D161,4,FALSE)</f>
        <v>4344.6176121168983</v>
      </c>
      <c r="L36" s="270"/>
      <c r="M36" s="271">
        <v>3</v>
      </c>
      <c r="N36" s="272">
        <f>K36/M36</f>
        <v>1448.2058707056328</v>
      </c>
    </row>
    <row r="37" spans="1:14">
      <c r="A37" s="205" t="s">
        <v>312</v>
      </c>
      <c r="B37" s="870" t="str">
        <f>VLOOKUP(A37,EQUIPOS!A7:D154,3,FALSE)</f>
        <v>Retroexcavadora sobre oruga, potencia 138 HP, balde de 1,5 m3.</v>
      </c>
      <c r="C37" s="871"/>
      <c r="D37" s="871"/>
      <c r="E37" s="871"/>
      <c r="F37" s="871"/>
      <c r="G37" s="871"/>
      <c r="H37" s="872"/>
      <c r="I37" s="267"/>
      <c r="J37" s="268"/>
      <c r="K37" s="269">
        <f>VLOOKUP(A37,EQUIPOS!A7:D162,4,FALSE)</f>
        <v>160974.19804632216</v>
      </c>
      <c r="L37" s="270"/>
      <c r="M37" s="271">
        <v>3</v>
      </c>
      <c r="N37" s="272">
        <f>K37/M37</f>
        <v>53658.066015440716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673.35467419668339</v>
      </c>
    </row>
    <row r="43" spans="1:14" ht="15.75" thickBot="1">
      <c r="B43" s="821" t="s">
        <v>953</v>
      </c>
      <c r="C43" s="822"/>
      <c r="D43" s="822"/>
      <c r="E43" s="822"/>
      <c r="F43" s="822"/>
      <c r="G43" s="822"/>
      <c r="H43" s="822"/>
      <c r="I43" s="822"/>
      <c r="J43" s="822"/>
      <c r="K43" s="822"/>
      <c r="L43" s="822"/>
      <c r="M43" s="823"/>
      <c r="N43" s="99">
        <f>SUM(N36:N42)</f>
        <v>55779.626560343037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8">
        <f>VLOOKUP(A59,TRANSPORTE!A5:D94,4,FALSE)</f>
        <v>1222.0638821488531</v>
      </c>
      <c r="M59" s="909"/>
      <c r="N59" s="287">
        <f>K59*L59</f>
        <v>7332.3832928931188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7332.3832928931188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13467.093483933666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76579.103337169829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15315.820667433967</v>
      </c>
      <c r="M83" s="857"/>
      <c r="N83" s="51"/>
    </row>
    <row r="84" spans="1:14">
      <c r="B84" s="89" t="s">
        <v>973</v>
      </c>
      <c r="C84" s="90"/>
      <c r="D84" s="90"/>
      <c r="E84" s="90"/>
      <c r="F84" s="90"/>
      <c r="G84" s="90"/>
      <c r="H84" s="90"/>
      <c r="I84" s="87"/>
      <c r="J84" s="88"/>
      <c r="K84" s="304">
        <v>0.05</v>
      </c>
      <c r="L84" s="856">
        <f>N78*K84</f>
        <v>3828.9551668584918</v>
      </c>
      <c r="M84" s="857"/>
      <c r="N84" s="51"/>
    </row>
    <row r="85" spans="1:14" ht="15.75" thickBot="1">
      <c r="B85" s="91" t="s">
        <v>974</v>
      </c>
      <c r="C85" s="92"/>
      <c r="D85" s="92"/>
      <c r="E85" s="92"/>
      <c r="F85" s="92"/>
      <c r="G85" s="92"/>
      <c r="H85" s="92"/>
      <c r="I85" s="93"/>
      <c r="J85" s="94"/>
      <c r="K85" s="305">
        <v>0.05</v>
      </c>
      <c r="L85" s="858">
        <f>N78*K85</f>
        <v>3828.9551668584918</v>
      </c>
      <c r="M85" s="859"/>
      <c r="N85" s="51"/>
    </row>
    <row r="86" spans="1:14" ht="15.75" thickBot="1">
      <c r="B86" s="821" t="s">
        <v>953</v>
      </c>
      <c r="C86" s="822"/>
      <c r="D86" s="822"/>
      <c r="E86" s="822"/>
      <c r="F86" s="822"/>
      <c r="G86" s="822"/>
      <c r="H86" s="822"/>
      <c r="I86" s="822"/>
      <c r="J86" s="822"/>
      <c r="K86" s="822"/>
      <c r="L86" s="822"/>
      <c r="M86" s="823"/>
      <c r="N86" s="52">
        <f>L83+L84+L85</f>
        <v>22973.731001150947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99552.834338320768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195</v>
      </c>
      <c r="B36" s="870" t="str">
        <f>VLOOKUP(A36,EQUIPOS!A6:D154,3,FALSE)</f>
        <v xml:space="preserve">Equipo de oxicorte, Capacidad de corte: hasta 6´´ (152mm) </v>
      </c>
      <c r="C36" s="871"/>
      <c r="D36" s="871"/>
      <c r="E36" s="871"/>
      <c r="F36" s="871"/>
      <c r="G36" s="871"/>
      <c r="H36" s="872"/>
      <c r="I36" s="267"/>
      <c r="J36" s="268"/>
      <c r="K36" s="269">
        <f>VLOOKUP(A36,EQUIPOS!A6:D161,4,FALSE)</f>
        <v>9294.4625544097598</v>
      </c>
      <c r="L36" s="270"/>
      <c r="M36" s="271">
        <v>4</v>
      </c>
      <c r="N36" s="272">
        <f>K36/M36</f>
        <v>2323.61563860244</v>
      </c>
    </row>
    <row r="37" spans="1:14">
      <c r="A37" s="108" t="s">
        <v>248</v>
      </c>
      <c r="B37" s="870" t="str">
        <f>VLOOKUP(A37,EQUIPOS!A7:D154,3,FALSE)</f>
        <v>Grúa telescópica de 50 Ton.</v>
      </c>
      <c r="C37" s="871"/>
      <c r="D37" s="871"/>
      <c r="E37" s="871"/>
      <c r="F37" s="871"/>
      <c r="G37" s="871"/>
      <c r="H37" s="872"/>
      <c r="I37" s="267"/>
      <c r="J37" s="268"/>
      <c r="K37" s="269">
        <f>VLOOKUP(A37,EQUIPOS!A7:D162,4,FALSE)</f>
        <v>324506.6657437472</v>
      </c>
      <c r="L37" s="270"/>
      <c r="M37" s="271">
        <v>4</v>
      </c>
      <c r="N37" s="272">
        <f>K37/M37</f>
        <v>81126.666435936801</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1010.0320112950249</v>
      </c>
    </row>
    <row r="43" spans="1:14" ht="15.75" thickBot="1">
      <c r="B43" s="821" t="s">
        <v>953</v>
      </c>
      <c r="C43" s="822"/>
      <c r="D43" s="822"/>
      <c r="E43" s="822"/>
      <c r="F43" s="822"/>
      <c r="G43" s="822"/>
      <c r="H43" s="822"/>
      <c r="I43" s="822"/>
      <c r="J43" s="822"/>
      <c r="K43" s="822"/>
      <c r="L43" s="822"/>
      <c r="M43" s="823"/>
      <c r="N43" s="99">
        <f>SUM(N36:N42)</f>
        <v>84460.314085834267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8">
        <f>VLOOKUP(A59,TRANSPORTE!A5:D117,4,FALSE)</f>
        <v>0.44242951286743809</v>
      </c>
      <c r="M59" s="909"/>
      <c r="N59" s="287">
        <f>K59*L59</f>
        <v>0.44242951286743809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0.44242951286743809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94561.076628297393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18912.215325659479</v>
      </c>
      <c r="M83" s="857"/>
      <c r="N83" s="51"/>
    </row>
    <row r="84" spans="1:14">
      <c r="B84" s="89" t="s">
        <v>973</v>
      </c>
      <c r="C84" s="90"/>
      <c r="D84" s="90"/>
      <c r="E84" s="90"/>
      <c r="F84" s="90"/>
      <c r="G84" s="90"/>
      <c r="H84" s="90"/>
      <c r="I84" s="87"/>
      <c r="J84" s="88"/>
      <c r="K84" s="304">
        <v>0.05</v>
      </c>
      <c r="L84" s="856">
        <f>N78*K84</f>
        <v>4728.0538314148698</v>
      </c>
      <c r="M84" s="857"/>
      <c r="N84" s="51"/>
    </row>
    <row r="85" spans="1:14" ht="15.75" thickBot="1">
      <c r="B85" s="91" t="s">
        <v>974</v>
      </c>
      <c r="C85" s="92"/>
      <c r="D85" s="92"/>
      <c r="E85" s="92"/>
      <c r="F85" s="92"/>
      <c r="G85" s="92"/>
      <c r="H85" s="92"/>
      <c r="I85" s="93"/>
      <c r="J85" s="94"/>
      <c r="K85" s="305">
        <v>0.05</v>
      </c>
      <c r="L85" s="858">
        <f>N78*K85</f>
        <v>4728.0538314148698</v>
      </c>
      <c r="M85" s="859"/>
      <c r="N85" s="51"/>
    </row>
    <row r="86" spans="1:14" ht="15.75" thickBot="1">
      <c r="B86" s="821" t="s">
        <v>953</v>
      </c>
      <c r="C86" s="822"/>
      <c r="D86" s="822"/>
      <c r="E86" s="822"/>
      <c r="F86" s="822"/>
      <c r="G86" s="822"/>
      <c r="H86" s="822"/>
      <c r="I86" s="822"/>
      <c r="J86" s="822"/>
      <c r="K86" s="822"/>
      <c r="L86" s="822"/>
      <c r="M86" s="823"/>
      <c r="N86" s="52">
        <f>L83+L84+L85</f>
        <v>28368.322988489217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122929.39961678661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307</v>
      </c>
      <c r="B36" s="870" t="str">
        <f>VLOOKUP(A36,EQUIPOS!A6:D154,3,FALSE)</f>
        <v>Retroexcavadora, Potencia en el Volante 78 HP 2200 RPM</v>
      </c>
      <c r="C36" s="871"/>
      <c r="D36" s="871"/>
      <c r="E36" s="871"/>
      <c r="F36" s="871"/>
      <c r="G36" s="871"/>
      <c r="H36" s="872"/>
      <c r="I36" s="267"/>
      <c r="J36" s="268"/>
      <c r="K36" s="269">
        <f>VLOOKUP(A36,EQUIPOS!A6:D161,4,FALSE)</f>
        <v>146257.19293301</v>
      </c>
      <c r="L36" s="270"/>
      <c r="M36" s="271">
        <v>5</v>
      </c>
      <c r="N36" s="272">
        <f>K36/M36</f>
        <v>29251.438586601998</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107.474121807204</v>
      </c>
    </row>
    <row r="43" spans="1:14" ht="15.75" thickBot="1">
      <c r="B43" s="821" t="s">
        <v>953</v>
      </c>
      <c r="C43" s="822"/>
      <c r="D43" s="822"/>
      <c r="E43" s="822"/>
      <c r="F43" s="822"/>
      <c r="G43" s="822"/>
      <c r="H43" s="822"/>
      <c r="I43" s="822"/>
      <c r="J43" s="822"/>
      <c r="K43" s="822"/>
      <c r="L43" s="822"/>
      <c r="M43" s="823"/>
      <c r="N43" s="99">
        <f>SUM(N36:N42)</f>
        <v>29358.912708409203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8">
        <f>VLOOKUP(A59,TRANSPORTE!A5:D94,4,FALSE)</f>
        <v>1222.0638821488531</v>
      </c>
      <c r="M59" s="909"/>
      <c r="N59" s="287">
        <f>K59*L59</f>
        <v>857.88884526849483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857.88884526849483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5373.7060903601996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35590.507644037898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7118.1015288075796</v>
      </c>
      <c r="M83" s="857"/>
      <c r="N83" s="51"/>
    </row>
    <row r="84" spans="1:14">
      <c r="B84" s="89" t="s">
        <v>973</v>
      </c>
      <c r="C84" s="90"/>
      <c r="D84" s="90"/>
      <c r="E84" s="90"/>
      <c r="F84" s="90"/>
      <c r="G84" s="90"/>
      <c r="H84" s="90"/>
      <c r="I84" s="87"/>
      <c r="J84" s="88"/>
      <c r="K84" s="304">
        <v>0.05</v>
      </c>
      <c r="L84" s="856">
        <f>N78*K84</f>
        <v>1779.5253822018949</v>
      </c>
      <c r="M84" s="857"/>
      <c r="N84" s="51"/>
    </row>
    <row r="85" spans="1:14" ht="15.75" thickBot="1">
      <c r="B85" s="91" t="s">
        <v>974</v>
      </c>
      <c r="C85" s="92"/>
      <c r="D85" s="92"/>
      <c r="E85" s="92"/>
      <c r="F85" s="92"/>
      <c r="G85" s="92"/>
      <c r="H85" s="92"/>
      <c r="I85" s="93"/>
      <c r="J85" s="94"/>
      <c r="K85" s="305">
        <v>0.05</v>
      </c>
      <c r="L85" s="858">
        <f>N78*K85</f>
        <v>1779.5253822018949</v>
      </c>
      <c r="M85" s="859"/>
      <c r="N85" s="51"/>
    </row>
    <row r="86" spans="1:14" ht="15.75" thickBot="1">
      <c r="B86" s="821" t="s">
        <v>953</v>
      </c>
      <c r="C86" s="822"/>
      <c r="D86" s="822"/>
      <c r="E86" s="822"/>
      <c r="F86" s="822"/>
      <c r="G86" s="822"/>
      <c r="H86" s="822"/>
      <c r="I86" s="822"/>
      <c r="J86" s="822"/>
      <c r="K86" s="822"/>
      <c r="L86" s="822"/>
      <c r="M86" s="823"/>
      <c r="N86" s="52">
        <f>L83+L84+L85</f>
        <v>10677.152293211369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46267.659937249264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307</v>
      </c>
      <c r="B36" s="870" t="str">
        <f>VLOOKUP(A36,EQUIPOS!A6:D154,3,FALSE)</f>
        <v>Retroexcavadora, Potencia en el Volante 78 HP 2200 RPM</v>
      </c>
      <c r="C36" s="871"/>
      <c r="D36" s="871"/>
      <c r="E36" s="871"/>
      <c r="F36" s="871"/>
      <c r="G36" s="871"/>
      <c r="H36" s="872"/>
      <c r="I36" s="267"/>
      <c r="J36" s="268"/>
      <c r="K36" s="269">
        <f>VLOOKUP(A36,EQUIPOS!A6:D161,4,FALSE)</f>
        <v>146257.19293301</v>
      </c>
      <c r="L36" s="270"/>
      <c r="M36" s="271">
        <v>4</v>
      </c>
      <c r="N36" s="272">
        <f>K36/M36</f>
        <v>36564.298233252499</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67.663750000000007</v>
      </c>
    </row>
    <row r="43" spans="1:14" ht="15.75" thickBot="1">
      <c r="B43" s="821" t="s">
        <v>953</v>
      </c>
      <c r="C43" s="822"/>
      <c r="D43" s="822"/>
      <c r="E43" s="822"/>
      <c r="F43" s="822"/>
      <c r="G43" s="822"/>
      <c r="H43" s="822"/>
      <c r="I43" s="822"/>
      <c r="J43" s="822"/>
      <c r="K43" s="822"/>
      <c r="L43" s="822"/>
      <c r="M43" s="823"/>
      <c r="N43" s="99">
        <f>SUM(N36:N42)</f>
        <v>36631.961983252499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8">
        <f>VLOOKUP(A59,TRANSPORTE!A5:D94,4,FALSE)</f>
        <v>1222.0638821488531</v>
      </c>
      <c r="M59" s="909"/>
      <c r="N59" s="287">
        <f>K59*L59</f>
        <v>3702.8535629110247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3702.8535629110247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3383.1875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43718.003046163525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8743.6006092327061</v>
      </c>
      <c r="M83" s="857"/>
      <c r="N83" s="51"/>
    </row>
    <row r="84" spans="1:14">
      <c r="B84" s="89" t="s">
        <v>973</v>
      </c>
      <c r="C84" s="90"/>
      <c r="D84" s="90"/>
      <c r="E84" s="90"/>
      <c r="F84" s="90"/>
      <c r="G84" s="90"/>
      <c r="H84" s="90"/>
      <c r="I84" s="87"/>
      <c r="J84" s="88"/>
      <c r="K84" s="304">
        <v>0.05</v>
      </c>
      <c r="L84" s="856">
        <f>N78*K84</f>
        <v>2185.9001523081765</v>
      </c>
      <c r="M84" s="857"/>
      <c r="N84" s="51"/>
    </row>
    <row r="85" spans="1:14" ht="15.75" thickBot="1">
      <c r="B85" s="91" t="s">
        <v>974</v>
      </c>
      <c r="C85" s="92"/>
      <c r="D85" s="92"/>
      <c r="E85" s="92"/>
      <c r="F85" s="92"/>
      <c r="G85" s="92"/>
      <c r="H85" s="92"/>
      <c r="I85" s="93"/>
      <c r="J85" s="94"/>
      <c r="K85" s="305">
        <v>0.05</v>
      </c>
      <c r="L85" s="858">
        <f>N78*K85</f>
        <v>2185.9001523081765</v>
      </c>
      <c r="M85" s="859"/>
      <c r="N85" s="51"/>
    </row>
    <row r="86" spans="1:14" ht="15.75" thickBot="1">
      <c r="B86" s="821" t="s">
        <v>953</v>
      </c>
      <c r="C86" s="822"/>
      <c r="D86" s="822"/>
      <c r="E86" s="822"/>
      <c r="F86" s="822"/>
      <c r="G86" s="822"/>
      <c r="H86" s="822"/>
      <c r="I86" s="822"/>
      <c r="J86" s="822"/>
      <c r="K86" s="822"/>
      <c r="L86" s="822"/>
      <c r="M86" s="823"/>
      <c r="N86" s="52">
        <f>L83+L84+L85</f>
        <v>13115.40091384906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56833.403960012583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c r="B36" s="870"/>
      <c r="C36" s="871"/>
      <c r="D36" s="871"/>
      <c r="E36" s="871"/>
      <c r="F36" s="871"/>
      <c r="G36" s="871"/>
      <c r="H36" s="872"/>
      <c r="I36" s="267"/>
      <c r="J36" s="268"/>
      <c r="K36" s="269"/>
      <c r="L36" s="270"/>
      <c r="M36" s="271"/>
      <c r="N36" s="272"/>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144.34933333333333</v>
      </c>
    </row>
    <row r="43" spans="1:14" ht="15.75" thickBot="1">
      <c r="B43" s="821" t="s">
        <v>953</v>
      </c>
      <c r="C43" s="822"/>
      <c r="D43" s="822"/>
      <c r="E43" s="822"/>
      <c r="F43" s="822"/>
      <c r="G43" s="822"/>
      <c r="H43" s="822"/>
      <c r="I43" s="822"/>
      <c r="J43" s="822"/>
      <c r="K43" s="822"/>
      <c r="L43" s="822"/>
      <c r="M43" s="823"/>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7" t="s">
        <v>961</v>
      </c>
      <c r="M58" s="886"/>
      <c r="N58" s="76" t="s">
        <v>951</v>
      </c>
    </row>
    <row r="59" spans="2:14">
      <c r="B59" s="46"/>
      <c r="C59" s="317"/>
      <c r="D59" s="317"/>
      <c r="E59" s="317"/>
      <c r="F59" s="317"/>
      <c r="G59" s="317"/>
      <c r="H59" s="311"/>
      <c r="I59" s="279"/>
      <c r="J59" s="286"/>
      <c r="K59" s="279"/>
      <c r="L59" s="908"/>
      <c r="M59" s="90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1443.4933333333333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317.56853333333333</v>
      </c>
      <c r="M83" s="857"/>
      <c r="N83" s="51"/>
    </row>
    <row r="84" spans="1:14">
      <c r="B84" s="89" t="s">
        <v>973</v>
      </c>
      <c r="C84" s="90"/>
      <c r="D84" s="90"/>
      <c r="E84" s="90"/>
      <c r="F84" s="90"/>
      <c r="G84" s="90"/>
      <c r="H84" s="90"/>
      <c r="I84" s="87"/>
      <c r="J84" s="88"/>
      <c r="K84" s="304">
        <v>0.05</v>
      </c>
      <c r="L84" s="856">
        <f>N78*K84</f>
        <v>79.392133333333334</v>
      </c>
      <c r="M84" s="857"/>
      <c r="N84" s="51"/>
    </row>
    <row r="85" spans="1:14" ht="15.75" thickBot="1">
      <c r="B85" s="91" t="s">
        <v>974</v>
      </c>
      <c r="C85" s="92"/>
      <c r="D85" s="92"/>
      <c r="E85" s="92"/>
      <c r="F85" s="92"/>
      <c r="G85" s="92"/>
      <c r="H85" s="92"/>
      <c r="I85" s="93"/>
      <c r="J85" s="94"/>
      <c r="K85" s="305">
        <v>0.05</v>
      </c>
      <c r="L85" s="858">
        <f>N78*K85</f>
        <v>79.392133333333334</v>
      </c>
      <c r="M85" s="859"/>
      <c r="N85" s="51"/>
    </row>
    <row r="86" spans="1:14" ht="15.75" thickBot="1">
      <c r="B86" s="821" t="s">
        <v>953</v>
      </c>
      <c r="C86" s="822"/>
      <c r="D86" s="822"/>
      <c r="E86" s="822"/>
      <c r="F86" s="822"/>
      <c r="G86" s="822"/>
      <c r="H86" s="822"/>
      <c r="I86" s="822"/>
      <c r="J86" s="822"/>
      <c r="K86" s="822"/>
      <c r="L86" s="822"/>
      <c r="M86" s="823"/>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310</v>
      </c>
      <c r="B36" s="870" t="str">
        <f>VLOOKUP(A36,EQUIPOS!A6:D154,3,FALSE)</f>
        <v>Retroexcavadora A25C</v>
      </c>
      <c r="C36" s="871"/>
      <c r="D36" s="871"/>
      <c r="E36" s="871"/>
      <c r="F36" s="871"/>
      <c r="G36" s="871"/>
      <c r="H36" s="872"/>
      <c r="I36" s="267"/>
      <c r="J36" s="268"/>
      <c r="K36" s="269">
        <f>VLOOKUP(A36,EQUIPOS!A6:D163,4,FALSE)</f>
        <v>117827.7388521067</v>
      </c>
      <c r="L36" s="270"/>
      <c r="M36" s="271">
        <v>3</v>
      </c>
      <c r="N36" s="272">
        <f>K36/M36</f>
        <v>39275.912950702237</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90.218333333333348</v>
      </c>
    </row>
    <row r="43" spans="1:14" ht="15.75" thickBot="1">
      <c r="B43" s="821" t="s">
        <v>953</v>
      </c>
      <c r="C43" s="822"/>
      <c r="D43" s="822"/>
      <c r="E43" s="822"/>
      <c r="F43" s="822"/>
      <c r="G43" s="822"/>
      <c r="H43" s="822"/>
      <c r="I43" s="822"/>
      <c r="J43" s="822"/>
      <c r="K43" s="822"/>
      <c r="L43" s="822"/>
      <c r="M43" s="823"/>
      <c r="N43" s="99">
        <f>SUM(N36:N42)</f>
        <v>39366.131284035568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8">
        <f>VLOOKUP(A59,TRANSPORTE!A6:D117,4,FALSE)</f>
        <v>1222.0638821488531</v>
      </c>
      <c r="M59" s="909"/>
      <c r="N59" s="287">
        <f>K59*L59</f>
        <v>2077.5085996530502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2077.5085996530502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9021.8333333333339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50465.47321702195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10093.094643404391</v>
      </c>
      <c r="M83" s="857"/>
      <c r="N83" s="51"/>
    </row>
    <row r="84" spans="1:14">
      <c r="B84" s="89" t="s">
        <v>973</v>
      </c>
      <c r="C84" s="90"/>
      <c r="D84" s="90"/>
      <c r="E84" s="90"/>
      <c r="F84" s="90"/>
      <c r="G84" s="90"/>
      <c r="H84" s="90"/>
      <c r="I84" s="87"/>
      <c r="J84" s="88"/>
      <c r="K84" s="304">
        <v>0.05</v>
      </c>
      <c r="L84" s="856">
        <f>N78*K84</f>
        <v>2523.2736608510977</v>
      </c>
      <c r="M84" s="857"/>
      <c r="N84" s="51"/>
    </row>
    <row r="85" spans="1:14" ht="15.75" thickBot="1">
      <c r="B85" s="91" t="s">
        <v>974</v>
      </c>
      <c r="C85" s="92"/>
      <c r="D85" s="92"/>
      <c r="E85" s="92"/>
      <c r="F85" s="92"/>
      <c r="G85" s="92"/>
      <c r="H85" s="92"/>
      <c r="I85" s="93"/>
      <c r="J85" s="94"/>
      <c r="K85" s="305">
        <v>0.05</v>
      </c>
      <c r="L85" s="858">
        <f>N78*K85</f>
        <v>2523.2736608510977</v>
      </c>
      <c r="M85" s="859"/>
      <c r="N85" s="51"/>
    </row>
    <row r="86" spans="1:14" ht="15.75" thickBot="1">
      <c r="B86" s="821" t="s">
        <v>953</v>
      </c>
      <c r="C86" s="822"/>
      <c r="D86" s="822"/>
      <c r="E86" s="822"/>
      <c r="F86" s="822"/>
      <c r="G86" s="822"/>
      <c r="H86" s="822"/>
      <c r="I86" s="822"/>
      <c r="J86" s="822"/>
      <c r="K86" s="822"/>
      <c r="L86" s="822"/>
      <c r="M86" s="823"/>
      <c r="N86" s="52">
        <f>L83+L84+L85</f>
        <v>15139.641965106584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65605.115182128531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310</v>
      </c>
      <c r="B36" s="870" t="str">
        <f>VLOOKUP(A36,EQUIPOS!A6:D154,3,FALSE)</f>
        <v>Retroexcavadora A25C</v>
      </c>
      <c r="C36" s="871"/>
      <c r="D36" s="871"/>
      <c r="E36" s="871"/>
      <c r="F36" s="871"/>
      <c r="G36" s="871"/>
      <c r="H36" s="872"/>
      <c r="I36" s="267"/>
      <c r="J36" s="268"/>
      <c r="K36" s="269">
        <f>VLOOKUP(A36,EQUIPOS!A6:D163,4,FALSE)</f>
        <v>117827.7388521067</v>
      </c>
      <c r="L36" s="270"/>
      <c r="M36" s="271">
        <v>3</v>
      </c>
      <c r="N36" s="272">
        <f>K36/M36</f>
        <v>39275.912950702237</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90.218333333333348</v>
      </c>
    </row>
    <row r="43" spans="1:14" ht="15.75" thickBot="1">
      <c r="B43" s="821" t="s">
        <v>953</v>
      </c>
      <c r="C43" s="822"/>
      <c r="D43" s="822"/>
      <c r="E43" s="822"/>
      <c r="F43" s="822"/>
      <c r="G43" s="822"/>
      <c r="H43" s="822"/>
      <c r="I43" s="822"/>
      <c r="J43" s="822"/>
      <c r="K43" s="822"/>
      <c r="L43" s="822"/>
      <c r="M43" s="823"/>
      <c r="N43" s="99">
        <f>SUM(N36:N42)</f>
        <v>39366.131284035568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8">
        <f>VLOOKUP(A59,TRANSPORTE!A6:D117,4,FALSE)</f>
        <v>1222.0638821488531</v>
      </c>
      <c r="M59" s="909"/>
      <c r="N59" s="287">
        <f>K59*L59</f>
        <v>2077.5085996530502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2077.5085996530502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9021.8333333333339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50465.47321702195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10093.094643404391</v>
      </c>
      <c r="M83" s="857"/>
      <c r="N83" s="51"/>
    </row>
    <row r="84" spans="1:14">
      <c r="B84" s="89" t="s">
        <v>973</v>
      </c>
      <c r="C84" s="90"/>
      <c r="D84" s="90"/>
      <c r="E84" s="90"/>
      <c r="F84" s="90"/>
      <c r="G84" s="90"/>
      <c r="H84" s="90"/>
      <c r="I84" s="87"/>
      <c r="J84" s="88"/>
      <c r="K84" s="304">
        <v>0.05</v>
      </c>
      <c r="L84" s="856">
        <f>N78*K84</f>
        <v>2523.2736608510977</v>
      </c>
      <c r="M84" s="857"/>
      <c r="N84" s="51"/>
    </row>
    <row r="85" spans="1:14" ht="15.75" thickBot="1">
      <c r="B85" s="91" t="s">
        <v>974</v>
      </c>
      <c r="C85" s="92"/>
      <c r="D85" s="92"/>
      <c r="E85" s="92"/>
      <c r="F85" s="92"/>
      <c r="G85" s="92"/>
      <c r="H85" s="92"/>
      <c r="I85" s="93"/>
      <c r="J85" s="94"/>
      <c r="K85" s="305">
        <v>0.05</v>
      </c>
      <c r="L85" s="858">
        <f>N78*K85</f>
        <v>2523.2736608510977</v>
      </c>
      <c r="M85" s="859"/>
      <c r="N85" s="51"/>
    </row>
    <row r="86" spans="1:14" ht="15.75" thickBot="1">
      <c r="B86" s="821" t="s">
        <v>953</v>
      </c>
      <c r="C86" s="822"/>
      <c r="D86" s="822"/>
      <c r="E86" s="822"/>
      <c r="F86" s="822"/>
      <c r="G86" s="822"/>
      <c r="H86" s="822"/>
      <c r="I86" s="822"/>
      <c r="J86" s="822"/>
      <c r="K86" s="822"/>
      <c r="L86" s="822"/>
      <c r="M86" s="823"/>
      <c r="N86" s="52">
        <f>L83+L84+L85</f>
        <v>15139.641965106584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65605.115182128531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45</v>
      </c>
      <c r="N36" s="272">
        <f>K36/M36</f>
        <v>3577.2044010293812</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1.5036388888888887</v>
      </c>
    </row>
    <row r="43" spans="1:14" ht="15.75" thickBot="1">
      <c r="B43" s="821" t="s">
        <v>953</v>
      </c>
      <c r="C43" s="822"/>
      <c r="D43" s="822"/>
      <c r="E43" s="822"/>
      <c r="F43" s="822"/>
      <c r="G43" s="822"/>
      <c r="H43" s="822"/>
      <c r="I43" s="822"/>
      <c r="J43" s="822"/>
      <c r="K43" s="822"/>
      <c r="L43" s="822"/>
      <c r="M43" s="823"/>
      <c r="N43" s="99">
        <f>SUM(N36:N42)</f>
        <v>3578.7080399182701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8">
        <f>VLOOKUP(A59,TRANSPORTE!A6:D117,4,FALSE)</f>
        <v>0.44242951286743809</v>
      </c>
      <c r="M59" s="909"/>
      <c r="N59" s="287">
        <f>K59*L59</f>
        <v>15.79473360936754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15.79473360936754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150.36388888888888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3744.8666624165267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748.9733324833054</v>
      </c>
      <c r="M83" s="857"/>
      <c r="N83" s="51"/>
    </row>
    <row r="84" spans="1:14">
      <c r="B84" s="89" t="s">
        <v>973</v>
      </c>
      <c r="C84" s="90"/>
      <c r="D84" s="90"/>
      <c r="E84" s="90"/>
      <c r="F84" s="90"/>
      <c r="G84" s="90"/>
      <c r="H84" s="90"/>
      <c r="I84" s="87"/>
      <c r="J84" s="88"/>
      <c r="K84" s="304">
        <v>0.05</v>
      </c>
      <c r="L84" s="856">
        <f>N78*K84</f>
        <v>187.24333312082635</v>
      </c>
      <c r="M84" s="857"/>
      <c r="N84" s="51"/>
    </row>
    <row r="85" spans="1:14" ht="15.75" thickBot="1">
      <c r="B85" s="91" t="s">
        <v>974</v>
      </c>
      <c r="C85" s="92"/>
      <c r="D85" s="92"/>
      <c r="E85" s="92"/>
      <c r="F85" s="92"/>
      <c r="G85" s="92"/>
      <c r="H85" s="92"/>
      <c r="I85" s="93"/>
      <c r="J85" s="94"/>
      <c r="K85" s="305">
        <v>0.05</v>
      </c>
      <c r="L85" s="858">
        <f>N78*K85</f>
        <v>187.24333312082635</v>
      </c>
      <c r="M85" s="859"/>
      <c r="N85" s="51"/>
    </row>
    <row r="86" spans="1:14" ht="15.75" thickBot="1">
      <c r="B86" s="821" t="s">
        <v>953</v>
      </c>
      <c r="C86" s="822"/>
      <c r="D86" s="822"/>
      <c r="E86" s="822"/>
      <c r="F86" s="822"/>
      <c r="G86" s="822"/>
      <c r="H86" s="822"/>
      <c r="I86" s="822"/>
      <c r="J86" s="822"/>
      <c r="K86" s="822"/>
      <c r="L86" s="822"/>
      <c r="M86" s="823"/>
      <c r="N86" s="52">
        <f>L83+L84+L85</f>
        <v>1123.459998724958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4868.3266611414847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c r="B36" s="870"/>
      <c r="C36" s="871"/>
      <c r="D36" s="871"/>
      <c r="E36" s="871"/>
      <c r="F36" s="871"/>
      <c r="G36" s="871"/>
      <c r="H36" s="872"/>
      <c r="I36" s="267"/>
      <c r="J36" s="268"/>
      <c r="K36" s="269"/>
      <c r="L36" s="270"/>
      <c r="M36" s="271"/>
      <c r="N36" s="272"/>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0.1</v>
      </c>
      <c r="M42" s="883"/>
      <c r="N42" s="105">
        <f>N76*L42</f>
        <v>60.145555555555553</v>
      </c>
    </row>
    <row r="43" spans="1:14" ht="15.75" thickBot="1">
      <c r="B43" s="821" t="s">
        <v>953</v>
      </c>
      <c r="C43" s="822"/>
      <c r="D43" s="822"/>
      <c r="E43" s="822"/>
      <c r="F43" s="822"/>
      <c r="G43" s="822"/>
      <c r="H43" s="822"/>
      <c r="I43" s="822"/>
      <c r="J43" s="822"/>
      <c r="K43" s="822"/>
      <c r="L43" s="822"/>
      <c r="M43" s="823"/>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8">
        <f>VLOOKUP(A59,TRANSPORTE!A6:D117,4,FALSE)</f>
        <v>0.44242951286743809</v>
      </c>
      <c r="M59" s="909"/>
      <c r="N59" s="287">
        <f>K59*L59</f>
        <v>4.5349025068912407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4.5349025068912407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601.45555555555552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666.13601361800227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133.22720272360047</v>
      </c>
      <c r="M83" s="857"/>
      <c r="N83" s="51"/>
    </row>
    <row r="84" spans="1:14">
      <c r="B84" s="89" t="s">
        <v>973</v>
      </c>
      <c r="C84" s="90"/>
      <c r="D84" s="90"/>
      <c r="E84" s="90"/>
      <c r="F84" s="90"/>
      <c r="G84" s="90"/>
      <c r="H84" s="90"/>
      <c r="I84" s="87"/>
      <c r="J84" s="88"/>
      <c r="K84" s="304">
        <v>0.05</v>
      </c>
      <c r="L84" s="856">
        <f>N78*K84</f>
        <v>33.306800680900118</v>
      </c>
      <c r="M84" s="857"/>
      <c r="N84" s="51"/>
    </row>
    <row r="85" spans="1:14" ht="15.75" thickBot="1">
      <c r="B85" s="91" t="s">
        <v>974</v>
      </c>
      <c r="C85" s="92"/>
      <c r="D85" s="92"/>
      <c r="E85" s="92"/>
      <c r="F85" s="92"/>
      <c r="G85" s="92"/>
      <c r="H85" s="92"/>
      <c r="I85" s="93"/>
      <c r="J85" s="94"/>
      <c r="K85" s="305">
        <v>0.05</v>
      </c>
      <c r="L85" s="858">
        <f>N78*K85</f>
        <v>33.306800680900118</v>
      </c>
      <c r="M85" s="859"/>
      <c r="N85" s="51"/>
    </row>
    <row r="86" spans="1:14" ht="15.75" thickBot="1">
      <c r="B86" s="821" t="s">
        <v>953</v>
      </c>
      <c r="C86" s="822"/>
      <c r="D86" s="822"/>
      <c r="E86" s="822"/>
      <c r="F86" s="822"/>
      <c r="G86" s="822"/>
      <c r="H86" s="822"/>
      <c r="I86" s="822"/>
      <c r="J86" s="822"/>
      <c r="K86" s="822"/>
      <c r="L86" s="822"/>
      <c r="M86" s="823"/>
      <c r="N86" s="52">
        <f>L83+L84+L85</f>
        <v>199.84080408540072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865.97681770340296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45</v>
      </c>
      <c r="N36" s="272">
        <f>K36/M36</f>
        <v>3577.2044010293812</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1.5036388888888887</v>
      </c>
    </row>
    <row r="43" spans="1:14" ht="15.75" thickBot="1">
      <c r="B43" s="821" t="s">
        <v>953</v>
      </c>
      <c r="C43" s="822"/>
      <c r="D43" s="822"/>
      <c r="E43" s="822"/>
      <c r="F43" s="822"/>
      <c r="G43" s="822"/>
      <c r="H43" s="822"/>
      <c r="I43" s="822"/>
      <c r="J43" s="822"/>
      <c r="K43" s="822"/>
      <c r="L43" s="822"/>
      <c r="M43" s="823"/>
      <c r="N43" s="99">
        <f>SUM(N36:N42)</f>
        <v>3578.7080399182701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8">
        <f>VLOOKUP(A59,TRANSPORTE!A6:D117,4,FALSE)</f>
        <v>1063.4577954201729</v>
      </c>
      <c r="M59" s="909"/>
      <c r="N59" s="287">
        <f>K59*L59</f>
        <v>861.92722589907305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861.92722589907305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150.36388888888888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4590.9991547062318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918.19983094124643</v>
      </c>
      <c r="M83" s="857"/>
      <c r="N83" s="51"/>
    </row>
    <row r="84" spans="1:14">
      <c r="B84" s="89" t="s">
        <v>973</v>
      </c>
      <c r="C84" s="90"/>
      <c r="D84" s="90"/>
      <c r="E84" s="90"/>
      <c r="F84" s="90"/>
      <c r="G84" s="90"/>
      <c r="H84" s="90"/>
      <c r="I84" s="87"/>
      <c r="J84" s="88"/>
      <c r="K84" s="304">
        <v>0.05</v>
      </c>
      <c r="L84" s="856">
        <f>N78*K84</f>
        <v>229.54995773531161</v>
      </c>
      <c r="M84" s="857"/>
      <c r="N84" s="51"/>
    </row>
    <row r="85" spans="1:14" ht="15.75" thickBot="1">
      <c r="B85" s="91" t="s">
        <v>974</v>
      </c>
      <c r="C85" s="92"/>
      <c r="D85" s="92"/>
      <c r="E85" s="92"/>
      <c r="F85" s="92"/>
      <c r="G85" s="92"/>
      <c r="H85" s="92"/>
      <c r="I85" s="93"/>
      <c r="J85" s="94"/>
      <c r="K85" s="305">
        <v>0.05</v>
      </c>
      <c r="L85" s="858">
        <f>N78*K85</f>
        <v>229.54995773531161</v>
      </c>
      <c r="M85" s="859"/>
      <c r="N85" s="51"/>
    </row>
    <row r="86" spans="1:14" ht="15.75" thickBot="1">
      <c r="B86" s="821" t="s">
        <v>953</v>
      </c>
      <c r="C86" s="822"/>
      <c r="D86" s="822"/>
      <c r="E86" s="822"/>
      <c r="F86" s="822"/>
      <c r="G86" s="822"/>
      <c r="H86" s="822"/>
      <c r="I86" s="822"/>
      <c r="J86" s="822"/>
      <c r="K86" s="822"/>
      <c r="L86" s="822"/>
      <c r="M86" s="823"/>
      <c r="N86" s="52">
        <f>L83+L84+L85</f>
        <v>1377.2997464118696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5968.2989011181016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VLOOKUP(A36,EQUIPOS!A5:D154,4,FALSE)</f>
        <v>235055.83495876763</v>
      </c>
      <c r="L36" s="270"/>
      <c r="M36" s="271">
        <v>0.625</v>
      </c>
      <c r="N36" s="272">
        <f>K36/M36</f>
        <v>376089.3359340282</v>
      </c>
    </row>
    <row r="37" spans="1:14">
      <c r="A37" s="108" t="s">
        <v>241</v>
      </c>
      <c r="B37" s="870" t="str">
        <f>VLOOKUP(A37,EQUIPOS!A7:D154,3,FALSE)</f>
        <v>Grúa (capacidad 15 ton)</v>
      </c>
      <c r="C37" s="871"/>
      <c r="D37" s="871"/>
      <c r="E37" s="871"/>
      <c r="F37" s="871"/>
      <c r="G37" s="871"/>
      <c r="H37" s="872"/>
      <c r="I37" s="267"/>
      <c r="J37" s="268"/>
      <c r="K37" s="269">
        <f>VLOOKUP(A37,EQUIPOS!A6:D154,4,FALSE)</f>
        <v>174071.5495585333</v>
      </c>
      <c r="L37" s="270"/>
      <c r="M37" s="271">
        <v>0.625</v>
      </c>
      <c r="N37" s="272">
        <f>K37/M37</f>
        <v>278514.47929365328</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2706.55</v>
      </c>
    </row>
    <row r="43" spans="1:14" ht="15.75" thickBot="1">
      <c r="B43" s="821" t="s">
        <v>953</v>
      </c>
      <c r="C43" s="822"/>
      <c r="D43" s="822"/>
      <c r="E43" s="822"/>
      <c r="F43" s="822"/>
      <c r="G43" s="822"/>
      <c r="H43" s="822"/>
      <c r="I43" s="822"/>
      <c r="J43" s="822"/>
      <c r="K43" s="822"/>
      <c r="L43" s="822"/>
      <c r="M43" s="823"/>
      <c r="N43" s="394">
        <f>SUM(N36:N42)</f>
        <v>657310.36522768158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283930.45917755942</v>
      </c>
      <c r="N51" s="272">
        <f>K51*M51</f>
        <v>567860.91835511883</v>
      </c>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637130.91068685253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1348572.275914534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269714.45518290682</v>
      </c>
      <c r="M83" s="857"/>
      <c r="N83" s="51"/>
    </row>
    <row r="84" spans="1:14">
      <c r="B84" s="89" t="s">
        <v>973</v>
      </c>
      <c r="C84" s="90"/>
      <c r="D84" s="90"/>
      <c r="E84" s="90"/>
      <c r="F84" s="90"/>
      <c r="G84" s="90"/>
      <c r="H84" s="90"/>
      <c r="I84" s="87"/>
      <c r="J84" s="88"/>
      <c r="K84" s="304">
        <v>0.05</v>
      </c>
      <c r="L84" s="856">
        <f>N78*K84</f>
        <v>67428.613795726706</v>
      </c>
      <c r="M84" s="857"/>
      <c r="N84" s="51"/>
    </row>
    <row r="85" spans="1:14" ht="15.75" thickBot="1">
      <c r="B85" s="91" t="s">
        <v>974</v>
      </c>
      <c r="C85" s="92"/>
      <c r="D85" s="92"/>
      <c r="E85" s="92"/>
      <c r="F85" s="92"/>
      <c r="G85" s="92"/>
      <c r="H85" s="92"/>
      <c r="I85" s="93"/>
      <c r="J85" s="94"/>
      <c r="K85" s="305">
        <v>0.05</v>
      </c>
      <c r="L85" s="858">
        <f>N78*K85</f>
        <v>67428.613795726706</v>
      </c>
      <c r="M85" s="859"/>
      <c r="N85" s="51"/>
    </row>
    <row r="86" spans="1:14" ht="15.75" thickBot="1">
      <c r="B86" s="821" t="s">
        <v>953</v>
      </c>
      <c r="C86" s="822"/>
      <c r="D86" s="822"/>
      <c r="E86" s="822"/>
      <c r="F86" s="822"/>
      <c r="G86" s="822"/>
      <c r="H86" s="822"/>
      <c r="I86" s="822"/>
      <c r="J86" s="822"/>
      <c r="K86" s="822"/>
      <c r="L86" s="822"/>
      <c r="M86" s="823"/>
      <c r="N86" s="52">
        <f>L83+L84+L85</f>
        <v>404571.68277436018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1753143.9586888943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VLOOKUP(A36,EQUIPOS!A6:D163,4,FALSE)</f>
        <v>235055.83495876763</v>
      </c>
      <c r="L36" s="270"/>
      <c r="M36" s="271">
        <v>0.5</v>
      </c>
      <c r="N36" s="272">
        <f>K36/M36</f>
        <v>470111.66991753527</v>
      </c>
    </row>
    <row r="37" spans="1:14">
      <c r="A37" s="108" t="s">
        <v>241</v>
      </c>
      <c r="B37" s="870" t="str">
        <f>VLOOKUP(A37,EQUIPOS!A7:D154,3,FALSE)</f>
        <v>Grúa (capacidad 15 ton)</v>
      </c>
      <c r="C37" s="871"/>
      <c r="D37" s="871"/>
      <c r="E37" s="871"/>
      <c r="F37" s="871"/>
      <c r="G37" s="871"/>
      <c r="H37" s="872"/>
      <c r="I37" s="267"/>
      <c r="J37" s="268"/>
      <c r="K37" s="269">
        <f>VLOOKUP(A37,EQUIPOS!A7:D164,4,FALSE)</f>
        <v>174071.5495585333</v>
      </c>
      <c r="L37" s="270"/>
      <c r="M37" s="271">
        <v>0.5</v>
      </c>
      <c r="N37" s="272">
        <f>K37/M37</f>
        <v>348143.09911706659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3383.1875</v>
      </c>
    </row>
    <row r="43" spans="1:14" ht="15.75" thickBot="1">
      <c r="B43" s="821" t="s">
        <v>953</v>
      </c>
      <c r="C43" s="822"/>
      <c r="D43" s="822"/>
      <c r="E43" s="822"/>
      <c r="F43" s="822"/>
      <c r="G43" s="822"/>
      <c r="H43" s="822"/>
      <c r="I43" s="822"/>
      <c r="J43" s="822"/>
      <c r="K43" s="822"/>
      <c r="L43" s="822"/>
      <c r="M43" s="823"/>
      <c r="N43" s="394">
        <f>SUM(N36:N42)</f>
        <v>821637.95653460186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283930.45917755942</v>
      </c>
      <c r="N51" s="272">
        <f>K51*M51</f>
        <v>567860.91835511883</v>
      </c>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637130.91068685253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67663.75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1526432.6172214544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305286.52344429091</v>
      </c>
      <c r="M83" s="857"/>
      <c r="N83" s="51"/>
    </row>
    <row r="84" spans="1:14">
      <c r="B84" s="89" t="s">
        <v>973</v>
      </c>
      <c r="C84" s="90"/>
      <c r="D84" s="90"/>
      <c r="E84" s="90"/>
      <c r="F84" s="90"/>
      <c r="G84" s="90"/>
      <c r="H84" s="90"/>
      <c r="I84" s="87"/>
      <c r="J84" s="88"/>
      <c r="K84" s="304">
        <v>0.05</v>
      </c>
      <c r="L84" s="856">
        <f>N78*K84</f>
        <v>76321.630861072728</v>
      </c>
      <c r="M84" s="857"/>
      <c r="N84" s="51"/>
    </row>
    <row r="85" spans="1:14" ht="15.75" thickBot="1">
      <c r="B85" s="91" t="s">
        <v>974</v>
      </c>
      <c r="C85" s="92"/>
      <c r="D85" s="92"/>
      <c r="E85" s="92"/>
      <c r="F85" s="92"/>
      <c r="G85" s="92"/>
      <c r="H85" s="92"/>
      <c r="I85" s="93"/>
      <c r="J85" s="94"/>
      <c r="K85" s="305">
        <v>0.05</v>
      </c>
      <c r="L85" s="858">
        <f>N78*K85</f>
        <v>76321.630861072728</v>
      </c>
      <c r="M85" s="859"/>
      <c r="N85" s="51"/>
    </row>
    <row r="86" spans="1:14" ht="15.75" thickBot="1">
      <c r="B86" s="821" t="s">
        <v>953</v>
      </c>
      <c r="C86" s="822"/>
      <c r="D86" s="822"/>
      <c r="E86" s="822"/>
      <c r="F86" s="822"/>
      <c r="G86" s="822"/>
      <c r="H86" s="822"/>
      <c r="I86" s="822"/>
      <c r="J86" s="822"/>
      <c r="K86" s="822"/>
      <c r="L86" s="822"/>
      <c r="M86" s="823"/>
      <c r="N86" s="52">
        <f>L83+L84+L85</f>
        <v>457929.7851664364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1984362.4023878907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VLOOKUP(A36,EQUIPOS!A6:D163,4,FALSE)</f>
        <v>235055.83495876763</v>
      </c>
      <c r="L36" s="270"/>
      <c r="M36" s="271">
        <v>0.4375</v>
      </c>
      <c r="N36" s="272">
        <f>K36/M36</f>
        <v>537270.47990575456</v>
      </c>
    </row>
    <row r="37" spans="1:14">
      <c r="A37" s="108" t="s">
        <v>241</v>
      </c>
      <c r="B37" s="870" t="str">
        <f>VLOOKUP(A37,EQUIPOS!A7:D154,3,FALSE)</f>
        <v>Grúa (capacidad 15 ton)</v>
      </c>
      <c r="C37" s="871"/>
      <c r="D37" s="871"/>
      <c r="E37" s="871"/>
      <c r="F37" s="871"/>
      <c r="G37" s="871"/>
      <c r="H37" s="872"/>
      <c r="I37" s="267"/>
      <c r="J37" s="268"/>
      <c r="K37" s="269">
        <f>VLOOKUP(A37,EQUIPOS!A7:D164,4,FALSE)</f>
        <v>174071.5495585333</v>
      </c>
      <c r="L37" s="270"/>
      <c r="M37" s="271">
        <v>0.4375</v>
      </c>
      <c r="N37" s="272">
        <f>K37/M37</f>
        <v>397877.82756236184</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3866.5</v>
      </c>
    </row>
    <row r="43" spans="1:14" ht="15.75" thickBot="1">
      <c r="B43" s="821" t="s">
        <v>953</v>
      </c>
      <c r="C43" s="822"/>
      <c r="D43" s="822"/>
      <c r="E43" s="822"/>
      <c r="F43" s="822"/>
      <c r="G43" s="822"/>
      <c r="H43" s="822"/>
      <c r="I43" s="822"/>
      <c r="J43" s="822"/>
      <c r="K43" s="822"/>
      <c r="L43" s="822"/>
      <c r="M43" s="823"/>
      <c r="N43" s="394">
        <f>SUM(N36:N42)</f>
        <v>939014.8074681164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283930.45917755942</v>
      </c>
      <c r="N51" s="272">
        <f>K51*M51</f>
        <v>567860.91835511883</v>
      </c>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637130.91068685253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77330</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1653475.7181549689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330695.14363099379</v>
      </c>
      <c r="M83" s="857"/>
      <c r="N83" s="51"/>
    </row>
    <row r="84" spans="1:14">
      <c r="B84" s="89" t="s">
        <v>973</v>
      </c>
      <c r="C84" s="90"/>
      <c r="D84" s="90"/>
      <c r="E84" s="90"/>
      <c r="F84" s="90"/>
      <c r="G84" s="90"/>
      <c r="H84" s="90"/>
      <c r="I84" s="87"/>
      <c r="J84" s="88"/>
      <c r="K84" s="304">
        <v>0.05</v>
      </c>
      <c r="L84" s="856">
        <f>N78*K84</f>
        <v>82673.785907748446</v>
      </c>
      <c r="M84" s="857"/>
      <c r="N84" s="51"/>
    </row>
    <row r="85" spans="1:14" ht="15.75" thickBot="1">
      <c r="B85" s="91" t="s">
        <v>974</v>
      </c>
      <c r="C85" s="92"/>
      <c r="D85" s="92"/>
      <c r="E85" s="92"/>
      <c r="F85" s="92"/>
      <c r="G85" s="92"/>
      <c r="H85" s="92"/>
      <c r="I85" s="93"/>
      <c r="J85" s="94"/>
      <c r="K85" s="305">
        <v>0.05</v>
      </c>
      <c r="L85" s="858">
        <f>N78*K85</f>
        <v>82673.785907748446</v>
      </c>
      <c r="M85" s="859"/>
      <c r="N85" s="51"/>
    </row>
    <row r="86" spans="1:14" ht="15.75" thickBot="1">
      <c r="B86" s="821" t="s">
        <v>953</v>
      </c>
      <c r="C86" s="822"/>
      <c r="D86" s="822"/>
      <c r="E86" s="822"/>
      <c r="F86" s="822"/>
      <c r="G86" s="822"/>
      <c r="H86" s="822"/>
      <c r="I86" s="822"/>
      <c r="J86" s="822"/>
      <c r="K86" s="822"/>
      <c r="L86" s="822"/>
      <c r="M86" s="823"/>
      <c r="N86" s="52">
        <f>L83+L84+L85</f>
        <v>496042.71544649068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2149518.4336014595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VLOOKUP(A36,EQUIPOS!A6:D163,4,FALSE)</f>
        <v>235055.83495876763</v>
      </c>
      <c r="L36" s="270"/>
      <c r="M36" s="271">
        <v>0.875</v>
      </c>
      <c r="N36" s="272">
        <f>K36/M36</f>
        <v>268635.23995287728</v>
      </c>
    </row>
    <row r="37" spans="1:14">
      <c r="A37" s="108" t="s">
        <v>241</v>
      </c>
      <c r="B37" s="870" t="str">
        <f>VLOOKUP(A37,EQUIPOS!A7:D154,3,FALSE)</f>
        <v>Grúa (capacidad 15 ton)</v>
      </c>
      <c r="C37" s="871"/>
      <c r="D37" s="871"/>
      <c r="E37" s="871"/>
      <c r="F37" s="871"/>
      <c r="G37" s="871"/>
      <c r="H37" s="872"/>
      <c r="I37" s="267"/>
      <c r="J37" s="268"/>
      <c r="K37" s="269">
        <f>VLOOKUP(A37,EQUIPOS!A7:D164,4,FALSE)</f>
        <v>174071.5495585333</v>
      </c>
      <c r="L37" s="270"/>
      <c r="M37" s="271">
        <v>0.875</v>
      </c>
      <c r="N37" s="272">
        <f>K37/M37</f>
        <v>198938.91378118092</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1546.6000000000001</v>
      </c>
    </row>
    <row r="43" spans="1:14" ht="15.75" thickBot="1">
      <c r="B43" s="821" t="s">
        <v>953</v>
      </c>
      <c r="C43" s="822"/>
      <c r="D43" s="822"/>
      <c r="E43" s="822"/>
      <c r="F43" s="822"/>
      <c r="G43" s="822"/>
      <c r="H43" s="822"/>
      <c r="I43" s="822"/>
      <c r="J43" s="822"/>
      <c r="K43" s="822"/>
      <c r="L43" s="822"/>
      <c r="M43" s="823"/>
      <c r="N43" s="394">
        <f>SUM(N36:N42)</f>
        <v>469120.75373405818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30932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569322.74606579181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113864.54921315837</v>
      </c>
      <c r="M83" s="857"/>
      <c r="N83" s="51"/>
    </row>
    <row r="84" spans="1:14">
      <c r="B84" s="89" t="s">
        <v>973</v>
      </c>
      <c r="C84" s="90"/>
      <c r="D84" s="90"/>
      <c r="E84" s="90"/>
      <c r="F84" s="90"/>
      <c r="G84" s="90"/>
      <c r="H84" s="90"/>
      <c r="I84" s="87"/>
      <c r="J84" s="88"/>
      <c r="K84" s="304">
        <v>0.05</v>
      </c>
      <c r="L84" s="856">
        <f>N78*K84</f>
        <v>28466.137303289594</v>
      </c>
      <c r="M84" s="857"/>
      <c r="N84" s="51"/>
    </row>
    <row r="85" spans="1:14" ht="15.75" thickBot="1">
      <c r="B85" s="91" t="s">
        <v>974</v>
      </c>
      <c r="C85" s="92"/>
      <c r="D85" s="92"/>
      <c r="E85" s="92"/>
      <c r="F85" s="92"/>
      <c r="G85" s="92"/>
      <c r="H85" s="92"/>
      <c r="I85" s="93"/>
      <c r="J85" s="94"/>
      <c r="K85" s="305">
        <v>0.05</v>
      </c>
      <c r="L85" s="858">
        <f>N78*K85</f>
        <v>28466.137303289594</v>
      </c>
      <c r="M85" s="859"/>
      <c r="N85" s="51"/>
    </row>
    <row r="86" spans="1:14" ht="15.75" thickBot="1">
      <c r="B86" s="821" t="s">
        <v>953</v>
      </c>
      <c r="C86" s="822"/>
      <c r="D86" s="822"/>
      <c r="E86" s="822"/>
      <c r="F86" s="822"/>
      <c r="G86" s="822"/>
      <c r="H86" s="822"/>
      <c r="I86" s="822"/>
      <c r="J86" s="822"/>
      <c r="K86" s="822"/>
      <c r="L86" s="822"/>
      <c r="M86" s="823"/>
      <c r="N86" s="52">
        <f>L83+L84+L85</f>
        <v>170796.82381973759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740119.56988552934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VLOOKUP(A36,EQUIPOS!A6:D163,4,FALSE)</f>
        <v>235055.83495876763</v>
      </c>
      <c r="L36" s="270"/>
      <c r="M36" s="271">
        <v>0.75</v>
      </c>
      <c r="N36" s="272">
        <f>K36/M36</f>
        <v>313407.77994502353</v>
      </c>
    </row>
    <row r="37" spans="1:14">
      <c r="A37" s="108" t="s">
        <v>241</v>
      </c>
      <c r="B37" s="870" t="str">
        <f>VLOOKUP(A37,EQUIPOS!A7:D154,3,FALSE)</f>
        <v>Grúa (capacidad 15 ton)</v>
      </c>
      <c r="C37" s="871"/>
      <c r="D37" s="871"/>
      <c r="E37" s="871"/>
      <c r="F37" s="871"/>
      <c r="G37" s="871"/>
      <c r="H37" s="872"/>
      <c r="I37" s="267"/>
      <c r="J37" s="268"/>
      <c r="K37" s="269">
        <f>VLOOKUP(A37,EQUIPOS!A7:D164,4,FALSE)</f>
        <v>174071.5495585333</v>
      </c>
      <c r="L37" s="270"/>
      <c r="M37" s="271">
        <v>0.75</v>
      </c>
      <c r="N37" s="272">
        <f>K37/M37</f>
        <v>232095.39941137773</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1804.3666666666668</v>
      </c>
    </row>
    <row r="43" spans="1:14" ht="15.75" thickBot="1">
      <c r="B43" s="821" t="s">
        <v>953</v>
      </c>
      <c r="C43" s="822"/>
      <c r="D43" s="822"/>
      <c r="E43" s="822"/>
      <c r="F43" s="822"/>
      <c r="G43" s="822"/>
      <c r="H43" s="822"/>
      <c r="I43" s="822"/>
      <c r="J43" s="822"/>
      <c r="K43" s="822"/>
      <c r="L43" s="822"/>
      <c r="M43" s="823"/>
      <c r="N43" s="394">
        <f>SUM(N36:N42)</f>
        <v>547307.54602306802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36087.333333333336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652664.87168813508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130532.97433762702</v>
      </c>
      <c r="M83" s="857"/>
      <c r="N83" s="51"/>
    </row>
    <row r="84" spans="1:14">
      <c r="B84" s="89" t="s">
        <v>973</v>
      </c>
      <c r="C84" s="90"/>
      <c r="D84" s="90"/>
      <c r="E84" s="90"/>
      <c r="F84" s="90"/>
      <c r="G84" s="90"/>
      <c r="H84" s="90"/>
      <c r="I84" s="87"/>
      <c r="J84" s="88"/>
      <c r="K84" s="304">
        <v>0.05</v>
      </c>
      <c r="L84" s="856">
        <f>N78*K84</f>
        <v>32633.243584406755</v>
      </c>
      <c r="M84" s="857"/>
      <c r="N84" s="51"/>
    </row>
    <row r="85" spans="1:14" ht="15.75" thickBot="1">
      <c r="B85" s="91" t="s">
        <v>974</v>
      </c>
      <c r="C85" s="92"/>
      <c r="D85" s="92"/>
      <c r="E85" s="92"/>
      <c r="F85" s="92"/>
      <c r="G85" s="92"/>
      <c r="H85" s="92"/>
      <c r="I85" s="93"/>
      <c r="J85" s="94"/>
      <c r="K85" s="305">
        <v>0.05</v>
      </c>
      <c r="L85" s="858">
        <f>N78*K85</f>
        <v>32633.243584406755</v>
      </c>
      <c r="M85" s="859"/>
      <c r="N85" s="51"/>
    </row>
    <row r="86" spans="1:14" ht="15.75" thickBot="1">
      <c r="B86" s="821" t="s">
        <v>953</v>
      </c>
      <c r="C86" s="822"/>
      <c r="D86" s="822"/>
      <c r="E86" s="822"/>
      <c r="F86" s="822"/>
      <c r="G86" s="822"/>
      <c r="H86" s="822"/>
      <c r="I86" s="822"/>
      <c r="J86" s="822"/>
      <c r="K86" s="822"/>
      <c r="L86" s="822"/>
      <c r="M86" s="823"/>
      <c r="N86" s="52">
        <f>L83+L84+L85</f>
        <v>195799.46150644054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848464.33319457562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7"/>
      <c r="J36" s="268"/>
      <c r="K36" s="269">
        <f>VLOOKUP(A36,EQUIPOS!A6:D163,4,FALSE)</f>
        <v>235055.83495876763</v>
      </c>
      <c r="L36" s="270"/>
      <c r="M36" s="271">
        <v>0.6875</v>
      </c>
      <c r="N36" s="272">
        <f>K36/M36</f>
        <v>341899.39630366204</v>
      </c>
    </row>
    <row r="37" spans="1:14">
      <c r="A37" s="108" t="s">
        <v>241</v>
      </c>
      <c r="B37" s="870" t="str">
        <f>VLOOKUP(A37,EQUIPOS!A7:D154,3,FALSE)</f>
        <v>Grúa (capacidad 15 ton)</v>
      </c>
      <c r="C37" s="871"/>
      <c r="D37" s="871"/>
      <c r="E37" s="871"/>
      <c r="F37" s="871"/>
      <c r="G37" s="871"/>
      <c r="H37" s="872"/>
      <c r="I37" s="267"/>
      <c r="J37" s="268"/>
      <c r="K37" s="269">
        <f>VLOOKUP(A37,EQUIPOS!A7:D164,4,FALSE)</f>
        <v>174071.5495585333</v>
      </c>
      <c r="L37" s="270"/>
      <c r="M37" s="271">
        <v>0.6875</v>
      </c>
      <c r="N37" s="272">
        <f>K37/M37</f>
        <v>253194.98117604843</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1968.4</v>
      </c>
    </row>
    <row r="43" spans="1:14" ht="15.75" thickBot="1">
      <c r="B43" s="821" t="s">
        <v>953</v>
      </c>
      <c r="C43" s="822"/>
      <c r="D43" s="822"/>
      <c r="E43" s="822"/>
      <c r="F43" s="822"/>
      <c r="G43" s="822"/>
      <c r="H43" s="822"/>
      <c r="I43" s="822"/>
      <c r="J43" s="822"/>
      <c r="K43" s="822"/>
      <c r="L43" s="822"/>
      <c r="M43" s="823"/>
      <c r="N43" s="394">
        <f>SUM(N36:N42)</f>
        <v>597062.77747971052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39368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705700.76981144422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141140.15396228884</v>
      </c>
      <c r="M83" s="857"/>
      <c r="N83" s="51"/>
    </row>
    <row r="84" spans="1:14">
      <c r="B84" s="89" t="s">
        <v>973</v>
      </c>
      <c r="C84" s="90"/>
      <c r="D84" s="90"/>
      <c r="E84" s="90"/>
      <c r="F84" s="90"/>
      <c r="G84" s="90"/>
      <c r="H84" s="90"/>
      <c r="I84" s="87"/>
      <c r="J84" s="88"/>
      <c r="K84" s="304">
        <v>0.05</v>
      </c>
      <c r="L84" s="856">
        <f>N78*K84</f>
        <v>35285.038490572209</v>
      </c>
      <c r="M84" s="857"/>
      <c r="N84" s="51"/>
    </row>
    <row r="85" spans="1:14" ht="15.75" thickBot="1">
      <c r="B85" s="91" t="s">
        <v>974</v>
      </c>
      <c r="C85" s="92"/>
      <c r="D85" s="92"/>
      <c r="E85" s="92"/>
      <c r="F85" s="92"/>
      <c r="G85" s="92"/>
      <c r="H85" s="92"/>
      <c r="I85" s="93"/>
      <c r="J85" s="94"/>
      <c r="K85" s="305">
        <v>0.05</v>
      </c>
      <c r="L85" s="858">
        <f>N78*K85</f>
        <v>35285.038490572209</v>
      </c>
      <c r="M85" s="859"/>
      <c r="N85" s="51"/>
    </row>
    <row r="86" spans="1:14" ht="15.75" thickBot="1">
      <c r="B86" s="821" t="s">
        <v>953</v>
      </c>
      <c r="C86" s="822"/>
      <c r="D86" s="822"/>
      <c r="E86" s="822"/>
      <c r="F86" s="822"/>
      <c r="G86" s="822"/>
      <c r="H86" s="822"/>
      <c r="I86" s="822"/>
      <c r="J86" s="822"/>
      <c r="K86" s="822"/>
      <c r="L86" s="822"/>
      <c r="M86" s="823"/>
      <c r="N86" s="52">
        <f>L83+L84+L85</f>
        <v>211710.23094343327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917411.00075487746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52" t="s">
        <v>241</v>
      </c>
      <c r="B36" s="870" t="str">
        <f>VLOOKUP(A36,EQUIPOS!A6:D154,3,FALSE)</f>
        <v>Grúa (capacidad 15 ton)</v>
      </c>
      <c r="C36" s="871"/>
      <c r="D36" s="871"/>
      <c r="E36" s="871"/>
      <c r="F36" s="871"/>
      <c r="G36" s="871"/>
      <c r="H36" s="872"/>
      <c r="I36" s="267"/>
      <c r="J36" s="268"/>
      <c r="K36" s="269">
        <f>VLOOKUP(A36,EQUIPOS!A6:D163,4,FALSE)</f>
        <v>174071.5495585333</v>
      </c>
      <c r="L36" s="270"/>
      <c r="M36" s="396">
        <v>1.125</v>
      </c>
      <c r="N36" s="272">
        <f>K36/M36</f>
        <v>154730.26627425183</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1202.9111111111113</v>
      </c>
    </row>
    <row r="43" spans="1:14" ht="15.75" thickBot="1">
      <c r="B43" s="821" t="s">
        <v>953</v>
      </c>
      <c r="C43" s="822"/>
      <c r="D43" s="822"/>
      <c r="E43" s="822"/>
      <c r="F43" s="822"/>
      <c r="G43" s="822"/>
      <c r="H43" s="822"/>
      <c r="I43" s="822"/>
      <c r="J43" s="822"/>
      <c r="K43" s="822"/>
      <c r="L43" s="822"/>
      <c r="M43" s="823"/>
      <c r="N43" s="394">
        <f>SUM(N36:N42)</f>
        <v>155933.17738536294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5259.2062672449356</v>
      </c>
      <c r="N48" s="272">
        <f>K48*M48</f>
        <v>52592.062672449356</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1677.9296592842927</v>
      </c>
      <c r="N49" s="272">
        <f>K49*M49</f>
        <v>1677.9296592842927</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15000</v>
      </c>
      <c r="N50" s="272">
        <f>K50*M50</f>
        <v>15000</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24058.222222222223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249261.39193931883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49852.278387863771</v>
      </c>
      <c r="M83" s="857"/>
      <c r="N83" s="51"/>
    </row>
    <row r="84" spans="1:14">
      <c r="B84" s="89" t="s">
        <v>973</v>
      </c>
      <c r="C84" s="90"/>
      <c r="D84" s="90"/>
      <c r="E84" s="90"/>
      <c r="F84" s="90"/>
      <c r="G84" s="90"/>
      <c r="H84" s="90"/>
      <c r="I84" s="87"/>
      <c r="J84" s="88"/>
      <c r="K84" s="304">
        <v>0.05</v>
      </c>
      <c r="L84" s="856">
        <f>N78*K84</f>
        <v>12463.069596965943</v>
      </c>
      <c r="M84" s="857"/>
      <c r="N84" s="51"/>
    </row>
    <row r="85" spans="1:14" ht="15.75" thickBot="1">
      <c r="B85" s="91" t="s">
        <v>974</v>
      </c>
      <c r="C85" s="92"/>
      <c r="D85" s="92"/>
      <c r="E85" s="92"/>
      <c r="F85" s="92"/>
      <c r="G85" s="92"/>
      <c r="H85" s="92"/>
      <c r="I85" s="93"/>
      <c r="J85" s="94"/>
      <c r="K85" s="305">
        <v>0.05</v>
      </c>
      <c r="L85" s="858">
        <f>N78*K85</f>
        <v>12463.069596965943</v>
      </c>
      <c r="M85" s="859"/>
      <c r="N85" s="51"/>
    </row>
    <row r="86" spans="1:14" ht="15.75" thickBot="1">
      <c r="B86" s="821" t="s">
        <v>953</v>
      </c>
      <c r="C86" s="822"/>
      <c r="D86" s="822"/>
      <c r="E86" s="822"/>
      <c r="F86" s="822"/>
      <c r="G86" s="822"/>
      <c r="H86" s="822"/>
      <c r="I86" s="822"/>
      <c r="J86" s="822"/>
      <c r="K86" s="822"/>
      <c r="L86" s="822"/>
      <c r="M86" s="823"/>
      <c r="N86" s="52">
        <f>L83+L84+L85</f>
        <v>74778.417581795657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324039.80952111445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55" t="s">
        <v>241</v>
      </c>
      <c r="B36" s="870" t="str">
        <f>VLOOKUP(A36,EQUIPOS!A6:D154,3,FALSE)</f>
        <v>Grúa (capacidad 15 ton)</v>
      </c>
      <c r="C36" s="871"/>
      <c r="D36" s="871"/>
      <c r="E36" s="871"/>
      <c r="F36" s="871"/>
      <c r="G36" s="871"/>
      <c r="H36" s="872"/>
      <c r="I36" s="267"/>
      <c r="J36" s="268"/>
      <c r="K36" s="269">
        <f>VLOOKUP(A36,EQUIPOS!A6:D163,4,FALSE)</f>
        <v>174071.5495585333</v>
      </c>
      <c r="L36" s="270"/>
      <c r="M36" s="462">
        <v>1</v>
      </c>
      <c r="N36" s="272">
        <f>K36/M36</f>
        <v>174071.5495585333</v>
      </c>
    </row>
    <row r="37" spans="1:14">
      <c r="A37" s="155" t="s">
        <v>373</v>
      </c>
      <c r="B37" s="870" t="str">
        <f>VLOOKUP(A37,EQUIPOS!A7:D154,3,FALSE)</f>
        <v>Volqueta 6 m3</v>
      </c>
      <c r="C37" s="871"/>
      <c r="D37" s="871"/>
      <c r="E37" s="871"/>
      <c r="F37" s="871"/>
      <c r="G37" s="871"/>
      <c r="H37" s="872"/>
      <c r="I37" s="267"/>
      <c r="J37" s="268"/>
      <c r="K37" s="269">
        <f>VLOOKUP(A37,EQUIPOS!A7:D164,4,FALSE)</f>
        <v>80790.011337870805</v>
      </c>
      <c r="L37" s="270"/>
      <c r="M37" s="463">
        <v>1</v>
      </c>
      <c r="N37" s="272">
        <f>K37/M37</f>
        <v>80790.011337870805</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1353.2750000000001</v>
      </c>
    </row>
    <row r="43" spans="1:14" ht="15.75" thickBot="1">
      <c r="B43" s="821" t="s">
        <v>953</v>
      </c>
      <c r="C43" s="822"/>
      <c r="D43" s="822"/>
      <c r="E43" s="822"/>
      <c r="F43" s="822"/>
      <c r="G43" s="822"/>
      <c r="H43" s="822"/>
      <c r="I43" s="822"/>
      <c r="J43" s="822"/>
      <c r="K43" s="822"/>
      <c r="L43" s="822"/>
      <c r="M43" s="823"/>
      <c r="N43" s="394">
        <f>SUM(N36:N42)</f>
        <v>256214.83589640408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5259.2062672449356</v>
      </c>
      <c r="N48" s="272">
        <f>K48*M48</f>
        <v>52592.062672449356</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1677.9296592842927</v>
      </c>
      <c r="N49" s="272">
        <f>K49*M49</f>
        <v>1677.9296592842927</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15000</v>
      </c>
      <c r="N50" s="272">
        <f>K50*M50</f>
        <v>15000</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27065.5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352550.32822813775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70510.065645627546</v>
      </c>
      <c r="M83" s="857"/>
      <c r="N83" s="51"/>
    </row>
    <row r="84" spans="1:14">
      <c r="B84" s="89" t="s">
        <v>973</v>
      </c>
      <c r="C84" s="90"/>
      <c r="D84" s="90"/>
      <c r="E84" s="90"/>
      <c r="F84" s="90"/>
      <c r="G84" s="90"/>
      <c r="H84" s="90"/>
      <c r="I84" s="87"/>
      <c r="J84" s="88"/>
      <c r="K84" s="304">
        <v>0.05</v>
      </c>
      <c r="L84" s="856">
        <f>N78*K84</f>
        <v>17627.516411406887</v>
      </c>
      <c r="M84" s="857"/>
      <c r="N84" s="51"/>
    </row>
    <row r="85" spans="1:14" ht="15.75" thickBot="1">
      <c r="B85" s="91" t="s">
        <v>974</v>
      </c>
      <c r="C85" s="92"/>
      <c r="D85" s="92"/>
      <c r="E85" s="92"/>
      <c r="F85" s="92"/>
      <c r="G85" s="92"/>
      <c r="H85" s="92"/>
      <c r="I85" s="93"/>
      <c r="J85" s="94"/>
      <c r="K85" s="305">
        <v>0.05</v>
      </c>
      <c r="L85" s="858">
        <f>N78*K85</f>
        <v>17627.516411406887</v>
      </c>
      <c r="M85" s="859"/>
      <c r="N85" s="51"/>
    </row>
    <row r="86" spans="1:14" ht="15.75" thickBot="1">
      <c r="B86" s="821" t="s">
        <v>953</v>
      </c>
      <c r="C86" s="822"/>
      <c r="D86" s="822"/>
      <c r="E86" s="822"/>
      <c r="F86" s="822"/>
      <c r="G86" s="822"/>
      <c r="H86" s="822"/>
      <c r="I86" s="822"/>
      <c r="J86" s="822"/>
      <c r="K86" s="822"/>
      <c r="L86" s="822"/>
      <c r="M86" s="823"/>
      <c r="N86" s="52">
        <f>L83+L84+L85</f>
        <v>105765.09846844133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458315.42669657909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7"/>
      <c r="J36" s="268"/>
      <c r="K36" s="269">
        <f>VLOOKUP(A36,EQUIPOS!A6:D163,4,FALSE)</f>
        <v>174071.5495585333</v>
      </c>
      <c r="L36" s="270"/>
      <c r="M36" s="271">
        <v>0.9375</v>
      </c>
      <c r="N36" s="272">
        <f>K36/M36</f>
        <v>185676.31952910218</v>
      </c>
    </row>
    <row r="37" spans="1:14">
      <c r="A37" s="144" t="s">
        <v>373</v>
      </c>
      <c r="B37" s="870" t="str">
        <f>VLOOKUP(A37,EQUIPOS!A7:D154,3,FALSE)</f>
        <v>Volqueta 6 m3</v>
      </c>
      <c r="C37" s="871"/>
      <c r="D37" s="871"/>
      <c r="E37" s="871"/>
      <c r="F37" s="871"/>
      <c r="G37" s="871"/>
      <c r="H37" s="872"/>
      <c r="I37" s="267"/>
      <c r="J37" s="268"/>
      <c r="K37" s="269">
        <f>VLOOKUP(A37,EQUIPOS!A7:D164,4,FALSE)</f>
        <v>80790.011337870805</v>
      </c>
      <c r="L37" s="270"/>
      <c r="M37" s="271">
        <v>0.9375</v>
      </c>
      <c r="N37" s="272">
        <f>K37/M37</f>
        <v>86176.012093728859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1443.4933333333333</v>
      </c>
    </row>
    <row r="43" spans="1:14" ht="15.75" thickBot="1">
      <c r="B43" s="821" t="s">
        <v>953</v>
      </c>
      <c r="C43" s="822"/>
      <c r="D43" s="822"/>
      <c r="E43" s="822"/>
      <c r="F43" s="822"/>
      <c r="G43" s="822"/>
      <c r="H43" s="822"/>
      <c r="I43" s="822"/>
      <c r="J43" s="822"/>
      <c r="K43" s="822"/>
      <c r="L43" s="822"/>
      <c r="M43" s="823"/>
      <c r="N43" s="394">
        <f>SUM(N36:N42)</f>
        <v>273295.8249561644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28869.866666666665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371435.68395456468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74287.136790912933</v>
      </c>
      <c r="M83" s="857"/>
      <c r="N83" s="51"/>
    </row>
    <row r="84" spans="1:14">
      <c r="B84" s="89" t="s">
        <v>973</v>
      </c>
      <c r="C84" s="90"/>
      <c r="D84" s="90"/>
      <c r="E84" s="90"/>
      <c r="F84" s="90"/>
      <c r="G84" s="90"/>
      <c r="H84" s="90"/>
      <c r="I84" s="87"/>
      <c r="J84" s="88"/>
      <c r="K84" s="304">
        <v>0.05</v>
      </c>
      <c r="L84" s="856">
        <f>N78*K84</f>
        <v>18571.784197728233</v>
      </c>
      <c r="M84" s="857"/>
      <c r="N84" s="51"/>
    </row>
    <row r="85" spans="1:14" ht="15.75" thickBot="1">
      <c r="B85" s="91" t="s">
        <v>974</v>
      </c>
      <c r="C85" s="92"/>
      <c r="D85" s="92"/>
      <c r="E85" s="92"/>
      <c r="F85" s="92"/>
      <c r="G85" s="92"/>
      <c r="H85" s="92"/>
      <c r="I85" s="93"/>
      <c r="J85" s="94"/>
      <c r="K85" s="305">
        <v>0.05</v>
      </c>
      <c r="L85" s="858">
        <f>N78*K85</f>
        <v>18571.784197728233</v>
      </c>
      <c r="M85" s="859"/>
      <c r="N85" s="51"/>
    </row>
    <row r="86" spans="1:14" ht="15.75" thickBot="1">
      <c r="B86" s="821" t="s">
        <v>953</v>
      </c>
      <c r="C86" s="822"/>
      <c r="D86" s="822"/>
      <c r="E86" s="822"/>
      <c r="F86" s="822"/>
      <c r="G86" s="822"/>
      <c r="H86" s="822"/>
      <c r="I86" s="822"/>
      <c r="J86" s="822"/>
      <c r="K86" s="822"/>
      <c r="L86" s="822"/>
      <c r="M86" s="823"/>
      <c r="N86" s="52">
        <f>L83+L84+L85</f>
        <v>111430.70518636941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482866.3891409341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7"/>
      <c r="J36" s="268"/>
      <c r="K36" s="269">
        <f>VLOOKUP(A36,EQUIPOS!A6:D163,4,FALSE)</f>
        <v>174071.5495585333</v>
      </c>
      <c r="L36" s="270"/>
      <c r="M36" s="271">
        <v>1.5</v>
      </c>
      <c r="N36" s="272">
        <f>K36/M36</f>
        <v>116047.69970568886</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902.18333333333339</v>
      </c>
    </row>
    <row r="43" spans="1:14" ht="15.75" thickBot="1">
      <c r="B43" s="821" t="s">
        <v>953</v>
      </c>
      <c r="C43" s="822"/>
      <c r="D43" s="822"/>
      <c r="E43" s="822"/>
      <c r="F43" s="822"/>
      <c r="G43" s="822"/>
      <c r="H43" s="822"/>
      <c r="I43" s="822"/>
      <c r="J43" s="822"/>
      <c r="K43" s="822"/>
      <c r="L43" s="822"/>
      <c r="M43" s="823"/>
      <c r="N43" s="394">
        <f>SUM(N36:N42)</f>
        <v>116949.8830390222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18043.666666666668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204263.54203742251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40852.708407484504</v>
      </c>
      <c r="M83" s="857"/>
      <c r="N83" s="51"/>
    </row>
    <row r="84" spans="1:14">
      <c r="B84" s="89" t="s">
        <v>973</v>
      </c>
      <c r="C84" s="90"/>
      <c r="D84" s="90"/>
      <c r="E84" s="90"/>
      <c r="F84" s="90"/>
      <c r="G84" s="90"/>
      <c r="H84" s="90"/>
      <c r="I84" s="87"/>
      <c r="J84" s="88"/>
      <c r="K84" s="304">
        <v>0.05</v>
      </c>
      <c r="L84" s="856">
        <f>N78*K84</f>
        <v>10213.177101871126</v>
      </c>
      <c r="M84" s="857"/>
      <c r="N84" s="51"/>
    </row>
    <row r="85" spans="1:14" ht="15.75" thickBot="1">
      <c r="B85" s="91" t="s">
        <v>974</v>
      </c>
      <c r="C85" s="92"/>
      <c r="D85" s="92"/>
      <c r="E85" s="92"/>
      <c r="F85" s="92"/>
      <c r="G85" s="92"/>
      <c r="H85" s="92"/>
      <c r="I85" s="93"/>
      <c r="J85" s="94"/>
      <c r="K85" s="305">
        <v>0.05</v>
      </c>
      <c r="L85" s="858">
        <f>N78*K85</f>
        <v>10213.177101871126</v>
      </c>
      <c r="M85" s="859"/>
      <c r="N85" s="51"/>
    </row>
    <row r="86" spans="1:14" ht="15.75" thickBot="1">
      <c r="B86" s="821" t="s">
        <v>953</v>
      </c>
      <c r="C86" s="822"/>
      <c r="D86" s="822"/>
      <c r="E86" s="822"/>
      <c r="F86" s="822"/>
      <c r="G86" s="822"/>
      <c r="H86" s="822"/>
      <c r="I86" s="822"/>
      <c r="J86" s="822"/>
      <c r="K86" s="822"/>
      <c r="L86" s="822"/>
      <c r="M86" s="823"/>
      <c r="N86" s="52">
        <f>L83+L84+L85</f>
        <v>61279.062611226764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265542.60464864929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7"/>
      <c r="J36" s="268"/>
      <c r="K36" s="269">
        <f>VLOOKUP(A36,EQUIPOS!A6:D163,4,FALSE)</f>
        <v>174071.5495585333</v>
      </c>
      <c r="L36" s="270"/>
      <c r="M36" s="271">
        <v>1.375</v>
      </c>
      <c r="N36" s="272">
        <f>K36/M36</f>
        <v>126597.49058802421</v>
      </c>
    </row>
    <row r="37" spans="1:14">
      <c r="A37" s="144" t="s">
        <v>373</v>
      </c>
      <c r="B37" s="870" t="str">
        <f>VLOOKUP(A37,EQUIPOS!A7:D154,3,FALSE)</f>
        <v>Volqueta 6 m3</v>
      </c>
      <c r="C37" s="871"/>
      <c r="D37" s="871"/>
      <c r="E37" s="871"/>
      <c r="F37" s="871"/>
      <c r="G37" s="871"/>
      <c r="H37" s="872"/>
      <c r="I37" s="267"/>
      <c r="J37" s="268"/>
      <c r="K37" s="269">
        <f>VLOOKUP(A37,EQUIPOS!A7:D164,4,FALSE)</f>
        <v>80790.011337870805</v>
      </c>
      <c r="L37" s="270"/>
      <c r="M37" s="271">
        <v>1.375</v>
      </c>
      <c r="N37" s="272">
        <f>K37/M37</f>
        <v>58756.371882087857</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984.2</v>
      </c>
    </row>
    <row r="43" spans="1:14" ht="15.75" thickBot="1">
      <c r="B43" s="821" t="s">
        <v>953</v>
      </c>
      <c r="C43" s="822"/>
      <c r="D43" s="822"/>
      <c r="E43" s="822"/>
      <c r="F43" s="822"/>
      <c r="G43" s="822"/>
      <c r="H43" s="822"/>
      <c r="I43" s="822"/>
      <c r="J43" s="822"/>
      <c r="K43" s="822"/>
      <c r="L43" s="822"/>
      <c r="M43" s="823"/>
      <c r="N43" s="394">
        <f>SUM(N36:N42)</f>
        <v>186338.06247011208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19684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275292.05480184575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55058.410960369154</v>
      </c>
      <c r="M83" s="857"/>
      <c r="N83" s="51"/>
    </row>
    <row r="84" spans="1:14">
      <c r="B84" s="89" t="s">
        <v>973</v>
      </c>
      <c r="C84" s="90"/>
      <c r="D84" s="90"/>
      <c r="E84" s="90"/>
      <c r="F84" s="90"/>
      <c r="G84" s="90"/>
      <c r="H84" s="90"/>
      <c r="I84" s="87"/>
      <c r="J84" s="88"/>
      <c r="K84" s="304">
        <v>0.05</v>
      </c>
      <c r="L84" s="856">
        <f>N78*K84</f>
        <v>13764.602740092289</v>
      </c>
      <c r="M84" s="857"/>
      <c r="N84" s="51"/>
    </row>
    <row r="85" spans="1:14" ht="15.75" thickBot="1">
      <c r="B85" s="91" t="s">
        <v>974</v>
      </c>
      <c r="C85" s="92"/>
      <c r="D85" s="92"/>
      <c r="E85" s="92"/>
      <c r="F85" s="92"/>
      <c r="G85" s="92"/>
      <c r="H85" s="92"/>
      <c r="I85" s="93"/>
      <c r="J85" s="94"/>
      <c r="K85" s="305">
        <v>0.05</v>
      </c>
      <c r="L85" s="858">
        <f>N78*K85</f>
        <v>13764.602740092289</v>
      </c>
      <c r="M85" s="859"/>
      <c r="N85" s="51"/>
    </row>
    <row r="86" spans="1:14" ht="15.75" thickBot="1">
      <c r="B86" s="821" t="s">
        <v>953</v>
      </c>
      <c r="C86" s="822"/>
      <c r="D86" s="822"/>
      <c r="E86" s="822"/>
      <c r="F86" s="822"/>
      <c r="G86" s="822"/>
      <c r="H86" s="822"/>
      <c r="I86" s="822"/>
      <c r="J86" s="822"/>
      <c r="K86" s="822"/>
      <c r="L86" s="822"/>
      <c r="M86" s="823"/>
      <c r="N86" s="52">
        <f>L83+L84+L85</f>
        <v>82587.616440553727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357879.67124239949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7"/>
      <c r="J36" s="268"/>
      <c r="K36" s="269">
        <f>VLOOKUP(A36,EQUIPOS!A6:D163,4,FALSE)</f>
        <v>174071.5495585333</v>
      </c>
      <c r="L36" s="270"/>
      <c r="M36" s="271">
        <v>1.3125</v>
      </c>
      <c r="N36" s="272">
        <f>K36/M36</f>
        <v>132625.94252078727</v>
      </c>
    </row>
    <row r="37" spans="1:14">
      <c r="A37" s="144" t="s">
        <v>373</v>
      </c>
      <c r="B37" s="870" t="str">
        <f>VLOOKUP(A37,EQUIPOS!A7:D154,3,FALSE)</f>
        <v>Volqueta 6 m3</v>
      </c>
      <c r="C37" s="871"/>
      <c r="D37" s="871"/>
      <c r="E37" s="871"/>
      <c r="F37" s="871"/>
      <c r="G37" s="871"/>
      <c r="H37" s="872"/>
      <c r="I37" s="267"/>
      <c r="J37" s="268"/>
      <c r="K37" s="269">
        <f>VLOOKUP(A37,EQUIPOS!A7:D164,4,FALSE)</f>
        <v>80790.011337870805</v>
      </c>
      <c r="L37" s="270"/>
      <c r="M37" s="271">
        <v>1.3125</v>
      </c>
      <c r="N37" s="272">
        <f>K37/M37</f>
        <v>61554.29435266347</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0.05</v>
      </c>
      <c r="M42" s="883"/>
      <c r="N42" s="105">
        <f>N76*L42</f>
        <v>1031.0666666666666</v>
      </c>
    </row>
    <row r="43" spans="1:14" ht="15.75" thickBot="1">
      <c r="B43" s="821" t="s">
        <v>953</v>
      </c>
      <c r="C43" s="822"/>
      <c r="D43" s="822"/>
      <c r="E43" s="822"/>
      <c r="F43" s="822"/>
      <c r="G43" s="822"/>
      <c r="H43" s="822"/>
      <c r="I43" s="822"/>
      <c r="J43" s="822"/>
      <c r="K43" s="822"/>
      <c r="L43" s="822"/>
      <c r="M43" s="823"/>
      <c r="N43" s="394">
        <f>SUM(N36:N42)</f>
        <v>195211.30354011743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5259.2062672449356</v>
      </c>
      <c r="N48" s="272">
        <f>K48*M48</f>
        <v>52592.062672449356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1677.9296592842927</v>
      </c>
      <c r="N50" s="272">
        <f>K50*M50</f>
        <v>1677.9296592842927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69269.992331733651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20621.333333333332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285102.62920518441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57020.525841036884</v>
      </c>
      <c r="M83" s="857"/>
      <c r="N83" s="51"/>
    </row>
    <row r="84" spans="1:14">
      <c r="B84" s="89" t="s">
        <v>973</v>
      </c>
      <c r="C84" s="90"/>
      <c r="D84" s="90"/>
      <c r="E84" s="90"/>
      <c r="F84" s="90"/>
      <c r="G84" s="90"/>
      <c r="H84" s="90"/>
      <c r="I84" s="87"/>
      <c r="J84" s="88"/>
      <c r="K84" s="304">
        <v>0.05</v>
      </c>
      <c r="L84" s="856">
        <f>N78*K84</f>
        <v>14255.131460259221</v>
      </c>
      <c r="M84" s="857"/>
      <c r="N84" s="51"/>
    </row>
    <row r="85" spans="1:14" ht="15.75" thickBot="1">
      <c r="B85" s="91" t="s">
        <v>974</v>
      </c>
      <c r="C85" s="92"/>
      <c r="D85" s="92"/>
      <c r="E85" s="92"/>
      <c r="F85" s="92"/>
      <c r="G85" s="92"/>
      <c r="H85" s="92"/>
      <c r="I85" s="93"/>
      <c r="J85" s="94"/>
      <c r="K85" s="305">
        <v>0.05</v>
      </c>
      <c r="L85" s="858">
        <f>N78*K85</f>
        <v>14255.131460259221</v>
      </c>
      <c r="M85" s="859"/>
      <c r="N85" s="51"/>
    </row>
    <row r="86" spans="1:14" ht="15.75" thickBot="1">
      <c r="B86" s="821" t="s">
        <v>953</v>
      </c>
      <c r="C86" s="822"/>
      <c r="D86" s="822"/>
      <c r="E86" s="822"/>
      <c r="F86" s="822"/>
      <c r="G86" s="822"/>
      <c r="H86" s="822"/>
      <c r="I86" s="822"/>
      <c r="J86" s="822"/>
      <c r="K86" s="822"/>
      <c r="L86" s="822"/>
      <c r="M86" s="823"/>
      <c r="N86" s="52">
        <f>L83+L84+L85</f>
        <v>85530.788761555319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370633.41796673974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66</v>
      </c>
      <c r="N36" s="272">
        <f>K36/M36</f>
        <v>2439.0030007018509</v>
      </c>
    </row>
    <row r="37" spans="1:14">
      <c r="A37" s="144" t="s">
        <v>129</v>
      </c>
      <c r="B37" s="870" t="str">
        <f>VLOOKUP(A37,EQUIPOS!A7:D154,3,FALSE)</f>
        <v xml:space="preserve">Buldozer, Potencia al volante de 140 HP, motor de 2200 RPM, longitud de hoja 4,80m. </v>
      </c>
      <c r="C37" s="871"/>
      <c r="D37" s="871"/>
      <c r="E37" s="871"/>
      <c r="F37" s="871"/>
      <c r="G37" s="871"/>
      <c r="H37" s="872"/>
      <c r="I37" s="267"/>
      <c r="J37" s="268"/>
      <c r="K37" s="269">
        <f>VLOOKUP(A37,EQUIPOS!A7:D164,4,FALSE)</f>
        <v>182820.97600926468</v>
      </c>
      <c r="L37" s="270"/>
      <c r="M37" s="271">
        <v>100</v>
      </c>
      <c r="N37" s="272">
        <f>K37/M37</f>
        <v>1828.2097600926468</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4">
        <f>SUM(N36:N42)</f>
        <v>4268.2379691278311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3152.0551989176156</v>
      </c>
      <c r="N48" s="272">
        <f>K48*M48</f>
        <v>3152.0551989176156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3152.0551989176156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7522.8140013787797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1504.562800275756</v>
      </c>
      <c r="M83" s="857"/>
      <c r="N83" s="51"/>
    </row>
    <row r="84" spans="1:14">
      <c r="B84" s="89" t="s">
        <v>973</v>
      </c>
      <c r="C84" s="90"/>
      <c r="D84" s="90"/>
      <c r="E84" s="90"/>
      <c r="F84" s="90"/>
      <c r="G84" s="90"/>
      <c r="H84" s="90"/>
      <c r="I84" s="87"/>
      <c r="J84" s="88"/>
      <c r="K84" s="304">
        <v>0.05</v>
      </c>
      <c r="L84" s="856">
        <f>N78*K84</f>
        <v>376.140700068939</v>
      </c>
      <c r="M84" s="857"/>
      <c r="N84" s="51"/>
    </row>
    <row r="85" spans="1:14" ht="15.75" thickBot="1">
      <c r="B85" s="91" t="s">
        <v>974</v>
      </c>
      <c r="C85" s="92"/>
      <c r="D85" s="92"/>
      <c r="E85" s="92"/>
      <c r="F85" s="92"/>
      <c r="G85" s="92"/>
      <c r="H85" s="92"/>
      <c r="I85" s="93"/>
      <c r="J85" s="94"/>
      <c r="K85" s="305">
        <v>0.05</v>
      </c>
      <c r="L85" s="858">
        <f>N78*K85</f>
        <v>376.140700068939</v>
      </c>
      <c r="M85" s="859"/>
      <c r="N85" s="51"/>
    </row>
    <row r="86" spans="1:14" ht="15.75" thickBot="1">
      <c r="B86" s="821" t="s">
        <v>953</v>
      </c>
      <c r="C86" s="822"/>
      <c r="D86" s="822"/>
      <c r="E86" s="822"/>
      <c r="F86" s="822"/>
      <c r="G86" s="822"/>
      <c r="H86" s="822"/>
      <c r="I86" s="822"/>
      <c r="J86" s="822"/>
      <c r="K86" s="822"/>
      <c r="L86" s="822"/>
      <c r="M86" s="823"/>
      <c r="N86" s="52">
        <f>L83+L84+L85</f>
        <v>2256.8442004136341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9779.6582017924138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66</v>
      </c>
      <c r="N36" s="272">
        <f>K36/M36</f>
        <v>2439.0030007018509</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4">
        <f>SUM(N36:N42)</f>
        <v>2440.0282090351843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2542.5490423685178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508.50980847370357</v>
      </c>
      <c r="M83" s="857"/>
      <c r="N83" s="51"/>
    </row>
    <row r="84" spans="1:14">
      <c r="B84" s="89" t="s">
        <v>973</v>
      </c>
      <c r="C84" s="90"/>
      <c r="D84" s="90"/>
      <c r="E84" s="90"/>
      <c r="F84" s="90"/>
      <c r="G84" s="90"/>
      <c r="H84" s="90"/>
      <c r="I84" s="87"/>
      <c r="J84" s="88"/>
      <c r="K84" s="304">
        <v>0.05</v>
      </c>
      <c r="L84" s="856">
        <f>N78*K84</f>
        <v>127.12745211842589</v>
      </c>
      <c r="M84" s="857"/>
      <c r="N84" s="51"/>
    </row>
    <row r="85" spans="1:14" ht="15.75" thickBot="1">
      <c r="B85" s="91" t="s">
        <v>974</v>
      </c>
      <c r="C85" s="92"/>
      <c r="D85" s="92"/>
      <c r="E85" s="92"/>
      <c r="F85" s="92"/>
      <c r="G85" s="92"/>
      <c r="H85" s="92"/>
      <c r="I85" s="93"/>
      <c r="J85" s="94"/>
      <c r="K85" s="305">
        <v>0.05</v>
      </c>
      <c r="L85" s="858">
        <f>N78*K85</f>
        <v>127.12745211842589</v>
      </c>
      <c r="M85" s="859"/>
      <c r="N85" s="51"/>
    </row>
    <row r="86" spans="1:14" ht="15.75" thickBot="1">
      <c r="B86" s="821" t="s">
        <v>953</v>
      </c>
      <c r="C86" s="822"/>
      <c r="D86" s="822"/>
      <c r="E86" s="822"/>
      <c r="F86" s="822"/>
      <c r="G86" s="822"/>
      <c r="H86" s="822"/>
      <c r="I86" s="822"/>
      <c r="J86" s="822"/>
      <c r="K86" s="822"/>
      <c r="L86" s="822"/>
      <c r="M86" s="823"/>
      <c r="N86" s="52">
        <f>L83+L84+L85</f>
        <v>762.76471271055539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3305.3137550790734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9" sqref="A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180</v>
      </c>
      <c r="B36" s="870" t="str">
        <f>VLOOKUP(A36,EQUIPOS!A6:D154,3,FALSE)</f>
        <v>Compresor 120 HP, con martillo.</v>
      </c>
      <c r="C36" s="871"/>
      <c r="D36" s="871"/>
      <c r="E36" s="871"/>
      <c r="F36" s="871"/>
      <c r="G36" s="871"/>
      <c r="H36" s="872"/>
      <c r="I36" s="267"/>
      <c r="J36" s="268"/>
      <c r="K36" s="269">
        <f>VLOOKUP(A36,EQUIPOS!A6:D163,4,FALSE)</f>
        <v>51113.148377845857</v>
      </c>
      <c r="L36" s="270"/>
      <c r="M36" s="271">
        <v>66</v>
      </c>
      <c r="N36" s="272">
        <f>K36/M36</f>
        <v>774.44164208857364</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7"/>
      <c r="J37" s="268"/>
      <c r="K37" s="269">
        <f>VLOOKUP(A37,EQUIPOS!A7:D164,4,FALSE)</f>
        <v>182820.97600926468</v>
      </c>
      <c r="L37" s="270"/>
      <c r="M37" s="271">
        <v>100</v>
      </c>
      <c r="N37" s="272">
        <f>K37/M37</f>
        <v>1828.2097600926468</v>
      </c>
    </row>
    <row r="38" spans="1:14">
      <c r="A38" t="s">
        <v>312</v>
      </c>
      <c r="B38" s="870" t="str">
        <f>VLOOKUP(A38,EQUIPOS!A8:D154,3,FALSE)</f>
        <v>Retroexcavadora sobre oruga, potencia 138 HP, balde de 1,5 m3.</v>
      </c>
      <c r="C38" s="871"/>
      <c r="D38" s="871"/>
      <c r="E38" s="871"/>
      <c r="F38" s="871"/>
      <c r="G38" s="871"/>
      <c r="H38" s="872"/>
      <c r="I38" s="267"/>
      <c r="J38" s="268"/>
      <c r="K38" s="269">
        <f>VLOOKUP(A38,EQUIPOS!A8:D165,4,FALSE)</f>
        <v>160974.19804632216</v>
      </c>
      <c r="L38" s="270"/>
      <c r="M38" s="271">
        <v>66</v>
      </c>
      <c r="N38" s="272">
        <f>K38/M38</f>
        <v>2439.0030007018509</v>
      </c>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N78*L42</f>
        <v>6.0915622581215141</v>
      </c>
    </row>
    <row r="43" spans="1:14" ht="15.75" thickBot="1">
      <c r="B43" s="821" t="s">
        <v>953</v>
      </c>
      <c r="C43" s="822"/>
      <c r="D43" s="822"/>
      <c r="E43" s="822"/>
      <c r="F43" s="822"/>
      <c r="G43" s="822"/>
      <c r="H43" s="822"/>
      <c r="I43" s="822"/>
      <c r="J43" s="822"/>
      <c r="K43" s="822"/>
      <c r="L43" s="822"/>
      <c r="M43" s="823"/>
      <c r="N43" s="394">
        <f>SUM(N36:N42)</f>
        <v>5047.7459651411928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7287.5011304808195</v>
      </c>
      <c r="N48" s="272">
        <f>K48*M48</f>
        <v>1457.5002260961639</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1856.6496656079764</v>
      </c>
      <c r="N49" s="272">
        <f t="shared" ref="N49:N54" si="0">K49*M49</f>
        <v>5569.9489968239295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12762.198556512158</v>
      </c>
      <c r="N50" s="272">
        <f t="shared" si="0"/>
        <v>3828.6595669536473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1143.5413462373056</v>
      </c>
      <c r="N51" s="272">
        <f t="shared" si="0"/>
        <v>228.70826924746112</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1106.7325368282075</v>
      </c>
      <c r="N52" s="272">
        <f t="shared" si="0"/>
        <v>553.36626841410373</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3152.0551989176156</v>
      </c>
      <c r="N54" s="272">
        <f t="shared" si="0"/>
        <v>3152.0551989176156</v>
      </c>
    </row>
    <row r="55" spans="1:14" ht="15.75" thickBot="1">
      <c r="B55" s="903"/>
      <c r="C55" s="904"/>
      <c r="D55" s="904"/>
      <c r="E55" s="904"/>
      <c r="F55" s="904"/>
      <c r="G55" s="904"/>
      <c r="H55" s="904"/>
      <c r="I55" s="874"/>
      <c r="J55" s="42"/>
      <c r="K55" s="44"/>
      <c r="L55" s="905"/>
      <c r="M55" s="906"/>
      <c r="N55" s="45"/>
    </row>
    <row r="56" spans="1:14" ht="15.75" thickBot="1">
      <c r="B56" s="821" t="s">
        <v>953</v>
      </c>
      <c r="C56" s="822"/>
      <c r="D56" s="822"/>
      <c r="E56" s="822"/>
      <c r="F56" s="822"/>
      <c r="G56" s="822"/>
      <c r="H56" s="822"/>
      <c r="I56" s="822"/>
      <c r="J56" s="822"/>
      <c r="K56" s="822"/>
      <c r="L56" s="822"/>
      <c r="M56" s="823"/>
      <c r="N56" s="394">
        <f>SUM(N48:N55)</f>
        <v>14790.238526452922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B61" s="46"/>
      <c r="C61" s="317"/>
      <c r="D61" s="317"/>
      <c r="E61" s="317"/>
      <c r="F61" s="317"/>
      <c r="G61" s="317"/>
      <c r="H61" s="311"/>
      <c r="I61" s="279"/>
      <c r="J61" s="286"/>
      <c r="K61" s="279"/>
      <c r="L61" s="908"/>
      <c r="M61" s="90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821" t="s">
        <v>953</v>
      </c>
      <c r="C78" s="822"/>
      <c r="D78" s="822"/>
      <c r="E78" s="822"/>
      <c r="F78" s="822"/>
      <c r="G78" s="822"/>
      <c r="H78" s="822"/>
      <c r="I78" s="864"/>
      <c r="J78" s="864"/>
      <c r="K78" s="864"/>
      <c r="L78" s="864"/>
      <c r="M78" s="865"/>
      <c r="N78" s="301">
        <f>SUM(N72:N77)</f>
        <v>304.57811290607572</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20142.562604500188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4028.512520900038</v>
      </c>
      <c r="M85" s="857"/>
      <c r="N85" s="51"/>
    </row>
    <row r="86" spans="1:14">
      <c r="B86" s="89" t="s">
        <v>973</v>
      </c>
      <c r="C86" s="90"/>
      <c r="D86" s="90"/>
      <c r="E86" s="90"/>
      <c r="F86" s="90"/>
      <c r="G86" s="90"/>
      <c r="H86" s="90"/>
      <c r="I86" s="87"/>
      <c r="J86" s="88"/>
      <c r="K86" s="304">
        <v>0.05</v>
      </c>
      <c r="L86" s="856">
        <f>N80*K86</f>
        <v>1007.1281302250095</v>
      </c>
      <c r="M86" s="857"/>
      <c r="N86" s="51"/>
    </row>
    <row r="87" spans="1:14" ht="15.75" thickBot="1">
      <c r="B87" s="91" t="s">
        <v>974</v>
      </c>
      <c r="C87" s="92"/>
      <c r="D87" s="92"/>
      <c r="E87" s="92"/>
      <c r="F87" s="92"/>
      <c r="G87" s="92"/>
      <c r="H87" s="92"/>
      <c r="I87" s="93"/>
      <c r="J87" s="94"/>
      <c r="K87" s="305">
        <v>0.05</v>
      </c>
      <c r="L87" s="858">
        <f>N80*K87</f>
        <v>1007.1281302250095</v>
      </c>
      <c r="M87" s="859"/>
      <c r="N87" s="51"/>
    </row>
    <row r="88" spans="1:14" ht="15.75" thickBot="1">
      <c r="B88" s="821" t="s">
        <v>953</v>
      </c>
      <c r="C88" s="822"/>
      <c r="D88" s="822"/>
      <c r="E88" s="822"/>
      <c r="F88" s="822"/>
      <c r="G88" s="822"/>
      <c r="H88" s="822"/>
      <c r="I88" s="822"/>
      <c r="J88" s="822"/>
      <c r="K88" s="822"/>
      <c r="L88" s="822"/>
      <c r="M88" s="823"/>
      <c r="N88" s="52">
        <f>L85+L86+L87</f>
        <v>6042.7687813500579</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26185.331385850244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4" t="s">
        <v>2218</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2219</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7"/>
      <c r="K120" s="887"/>
      <c r="L120" s="887"/>
      <c r="M120" s="887"/>
      <c r="N120" s="888"/>
    </row>
    <row r="121" spans="2:14" ht="15.75" thickBot="1">
      <c r="B121" s="261" t="s">
        <v>2221</v>
      </c>
      <c r="C121" s="393"/>
      <c r="D121" s="393"/>
      <c r="E121" s="57"/>
      <c r="F121" s="57"/>
      <c r="G121" s="57"/>
      <c r="H121" s="57"/>
      <c r="I121" s="57"/>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66</v>
      </c>
      <c r="N36" s="272">
        <f>K36/M36</f>
        <v>2439.0030007018509</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7"/>
      <c r="J37" s="268"/>
      <c r="K37" s="269">
        <f>VLOOKUP(A37,EQUIPOS!A7:D164,4,FALSE)</f>
        <v>182820.97600926468</v>
      </c>
      <c r="L37" s="270"/>
      <c r="M37" s="271">
        <v>100</v>
      </c>
      <c r="N37" s="272">
        <f>K37/M37</f>
        <v>1828.2097600926468</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4">
        <f>SUM(N36:N42)</f>
        <v>4268.2379691278311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3152.0551989176156</v>
      </c>
      <c r="N48" s="272">
        <f>K48*M48</f>
        <v>3152.0551989176156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3152.0551989176156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7522.8140013787797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1504.562800275756</v>
      </c>
      <c r="M83" s="857"/>
      <c r="N83" s="51"/>
    </row>
    <row r="84" spans="1:14">
      <c r="B84" s="89" t="s">
        <v>973</v>
      </c>
      <c r="C84" s="90"/>
      <c r="D84" s="90"/>
      <c r="E84" s="90"/>
      <c r="F84" s="90"/>
      <c r="G84" s="90"/>
      <c r="H84" s="90"/>
      <c r="I84" s="87"/>
      <c r="J84" s="88"/>
      <c r="K84" s="304">
        <v>0.05</v>
      </c>
      <c r="L84" s="856">
        <f>N78*K84</f>
        <v>376.140700068939</v>
      </c>
      <c r="M84" s="857"/>
      <c r="N84" s="51"/>
    </row>
    <row r="85" spans="1:14" ht="15.75" thickBot="1">
      <c r="B85" s="91" t="s">
        <v>974</v>
      </c>
      <c r="C85" s="92"/>
      <c r="D85" s="92"/>
      <c r="E85" s="92"/>
      <c r="F85" s="92"/>
      <c r="G85" s="92"/>
      <c r="H85" s="92"/>
      <c r="I85" s="93"/>
      <c r="J85" s="94"/>
      <c r="K85" s="305">
        <v>0.05</v>
      </c>
      <c r="L85" s="858">
        <f>N78*K85</f>
        <v>376.140700068939</v>
      </c>
      <c r="M85" s="859"/>
      <c r="N85" s="51"/>
    </row>
    <row r="86" spans="1:14" ht="15.75" thickBot="1">
      <c r="B86" s="821" t="s">
        <v>953</v>
      </c>
      <c r="C86" s="822"/>
      <c r="D86" s="822"/>
      <c r="E86" s="822"/>
      <c r="F86" s="822"/>
      <c r="G86" s="822"/>
      <c r="H86" s="822"/>
      <c r="I86" s="822"/>
      <c r="J86" s="822"/>
      <c r="K86" s="822"/>
      <c r="L86" s="822"/>
      <c r="M86" s="823"/>
      <c r="N86" s="52">
        <f>L83+L84+L85</f>
        <v>2256.8442004136341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9779.6582017924138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53" sqref="A53:XFD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66</v>
      </c>
      <c r="N36" s="272">
        <f>K36/M36</f>
        <v>2439.0030007018509</v>
      </c>
    </row>
    <row r="37" spans="1:14">
      <c r="A37" s="108" t="s">
        <v>180</v>
      </c>
      <c r="B37" s="870" t="str">
        <f>VLOOKUP(A37,EQUIPOS!A7:D154,3,FALSE)</f>
        <v>Compresor 120 HP, con martillo.</v>
      </c>
      <c r="C37" s="871"/>
      <c r="D37" s="871"/>
      <c r="E37" s="871"/>
      <c r="F37" s="871"/>
      <c r="G37" s="871"/>
      <c r="H37" s="872"/>
      <c r="I37" s="267"/>
      <c r="J37" s="268"/>
      <c r="K37" s="269">
        <f>VLOOKUP(A37,EQUIPOS!A7:D164,4,FALSE)</f>
        <v>51113.148377845857</v>
      </c>
      <c r="L37" s="270"/>
      <c r="M37" s="271">
        <v>66</v>
      </c>
      <c r="N37" s="272">
        <f>K37/M37</f>
        <v>774.44164208857364</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N79*L42</f>
        <v>6.0915622581215141</v>
      </c>
    </row>
    <row r="43" spans="1:14" ht="15.75" thickBot="1">
      <c r="B43" s="821" t="s">
        <v>953</v>
      </c>
      <c r="C43" s="822"/>
      <c r="D43" s="822"/>
      <c r="E43" s="822"/>
      <c r="F43" s="822"/>
      <c r="G43" s="822"/>
      <c r="H43" s="822"/>
      <c r="I43" s="822"/>
      <c r="J43" s="822"/>
      <c r="K43" s="822"/>
      <c r="L43" s="822"/>
      <c r="M43" s="823"/>
      <c r="N43" s="394">
        <f>SUM(N36:N42)</f>
        <v>3219.536205048546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7287.5011304808195</v>
      </c>
      <c r="N48" s="272">
        <f t="shared" ref="N48:N52" si="0">K48*M48</f>
        <v>1457.5002260961639</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1856.6496656079764</v>
      </c>
      <c r="N49" s="272">
        <f t="shared" si="0"/>
        <v>5569.9489968239295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12762.198556512158</v>
      </c>
      <c r="N50" s="272">
        <f t="shared" si="0"/>
        <v>3828.6595669536473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1143.5413462373056</v>
      </c>
      <c r="N51" s="272">
        <f t="shared" si="0"/>
        <v>228.70826924746112</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1106.7325368282075</v>
      </c>
      <c r="N52" s="272">
        <f t="shared" si="0"/>
        <v>553.36626841410373</v>
      </c>
    </row>
    <row r="53" spans="1:14">
      <c r="B53" s="43"/>
      <c r="C53" s="281"/>
      <c r="D53" s="281"/>
      <c r="E53" s="281"/>
      <c r="F53" s="281"/>
      <c r="G53" s="281"/>
      <c r="H53" s="281"/>
      <c r="I53" s="268"/>
      <c r="J53" s="224"/>
      <c r="K53" s="282"/>
      <c r="L53" s="267"/>
      <c r="M53" s="283"/>
      <c r="N53" s="272"/>
    </row>
    <row r="54" spans="1:14" ht="15.75" thickBot="1">
      <c r="B54" s="903"/>
      <c r="C54" s="904"/>
      <c r="D54" s="904"/>
      <c r="E54" s="904"/>
      <c r="F54" s="904"/>
      <c r="G54" s="904"/>
      <c r="H54" s="904"/>
      <c r="I54" s="874"/>
      <c r="J54" s="42"/>
      <c r="K54" s="44"/>
      <c r="L54" s="905"/>
      <c r="M54" s="906"/>
      <c r="N54" s="45"/>
    </row>
    <row r="55" spans="1:14" ht="15.75" thickBot="1">
      <c r="B55" s="821" t="s">
        <v>953</v>
      </c>
      <c r="C55" s="822"/>
      <c r="D55" s="822"/>
      <c r="E55" s="822"/>
      <c r="F55" s="822"/>
      <c r="G55" s="822"/>
      <c r="H55" s="822"/>
      <c r="I55" s="822"/>
      <c r="J55" s="822"/>
      <c r="K55" s="822"/>
      <c r="L55" s="822"/>
      <c r="M55" s="823"/>
      <c r="N55" s="394">
        <f>SUM(N48:N54)</f>
        <v>11638.183327535306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948"/>
      <c r="C65" s="949"/>
      <c r="D65" s="949"/>
      <c r="E65" s="949"/>
      <c r="F65" s="949"/>
      <c r="G65" s="950"/>
      <c r="H65" s="311"/>
      <c r="I65" s="279"/>
      <c r="J65" s="286"/>
      <c r="K65" s="279"/>
      <c r="L65" s="908"/>
      <c r="M65" s="90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7"/>
      <c r="C78" s="898"/>
      <c r="D78" s="898"/>
      <c r="E78" s="898"/>
      <c r="F78" s="898"/>
      <c r="G78" s="898"/>
      <c r="H78" s="898"/>
      <c r="I78" s="126"/>
      <c r="J78" s="126"/>
      <c r="K78" s="126"/>
      <c r="L78" s="911"/>
      <c r="M78" s="911"/>
      <c r="N78" s="45"/>
    </row>
    <row r="79" spans="1:15" ht="15.75" thickBot="1">
      <c r="B79" s="910" t="s">
        <v>953</v>
      </c>
      <c r="C79" s="864"/>
      <c r="D79" s="864"/>
      <c r="E79" s="864"/>
      <c r="F79" s="864"/>
      <c r="G79" s="864"/>
      <c r="H79" s="864"/>
      <c r="I79" s="864"/>
      <c r="J79" s="864"/>
      <c r="K79" s="864"/>
      <c r="L79" s="864"/>
      <c r="M79" s="865"/>
      <c r="N79" s="301">
        <f>SUM(N73:N78)</f>
        <v>304.57811290607572</v>
      </c>
    </row>
    <row r="80" spans="1:15" ht="15.75" thickBot="1">
      <c r="B80" s="33"/>
      <c r="C80" s="34"/>
      <c r="D80" s="34"/>
      <c r="E80" s="34"/>
      <c r="F80" s="34"/>
      <c r="G80" s="34"/>
      <c r="H80" s="34"/>
      <c r="I80" s="34"/>
      <c r="J80" s="34"/>
      <c r="K80" s="34"/>
      <c r="L80" s="34"/>
      <c r="M80" s="34"/>
      <c r="N80" s="35"/>
    </row>
    <row r="81" spans="1:14" ht="15.75" thickBot="1">
      <c r="B81" s="821" t="s">
        <v>967</v>
      </c>
      <c r="C81" s="822"/>
      <c r="D81" s="822"/>
      <c r="E81" s="822"/>
      <c r="F81" s="822"/>
      <c r="G81" s="822"/>
      <c r="H81" s="822"/>
      <c r="I81" s="822"/>
      <c r="J81" s="822"/>
      <c r="K81" s="822"/>
      <c r="L81" s="822"/>
      <c r="M81" s="823"/>
      <c r="N81" s="99">
        <f>N43+N55+N68+N79</f>
        <v>15162.297645489927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6" t="s">
        <v>969</v>
      </c>
      <c r="C85" s="867"/>
      <c r="D85" s="867"/>
      <c r="E85" s="867"/>
      <c r="F85" s="867"/>
      <c r="G85" s="867"/>
      <c r="H85" s="867"/>
      <c r="I85" s="314"/>
      <c r="J85" s="334"/>
      <c r="K85" s="302" t="s">
        <v>970</v>
      </c>
      <c r="L85" s="868" t="s">
        <v>971</v>
      </c>
      <c r="M85" s="869"/>
      <c r="N85" s="303"/>
    </row>
    <row r="86" spans="1:14">
      <c r="B86" s="854" t="s">
        <v>972</v>
      </c>
      <c r="C86" s="855"/>
      <c r="D86" s="855"/>
      <c r="E86" s="855"/>
      <c r="F86" s="855"/>
      <c r="G86" s="855"/>
      <c r="H86" s="855"/>
      <c r="I86" s="87"/>
      <c r="J86" s="88"/>
      <c r="K86" s="304">
        <v>0.2</v>
      </c>
      <c r="L86" s="856">
        <f>N81*K86</f>
        <v>3032.4595290979855</v>
      </c>
      <c r="M86" s="857"/>
      <c r="N86" s="51"/>
    </row>
    <row r="87" spans="1:14">
      <c r="B87" s="89" t="s">
        <v>973</v>
      </c>
      <c r="C87" s="90"/>
      <c r="D87" s="90"/>
      <c r="E87" s="90"/>
      <c r="F87" s="90"/>
      <c r="G87" s="90"/>
      <c r="H87" s="90"/>
      <c r="I87" s="87"/>
      <c r="J87" s="88"/>
      <c r="K87" s="304">
        <v>0.05</v>
      </c>
      <c r="L87" s="856">
        <f>N81*K87</f>
        <v>758.11488227449638</v>
      </c>
      <c r="M87" s="857"/>
      <c r="N87" s="51"/>
    </row>
    <row r="88" spans="1:14" ht="15.75" thickBot="1">
      <c r="B88" s="91" t="s">
        <v>974</v>
      </c>
      <c r="C88" s="92"/>
      <c r="D88" s="92"/>
      <c r="E88" s="92"/>
      <c r="F88" s="92"/>
      <c r="G88" s="92"/>
      <c r="H88" s="92"/>
      <c r="I88" s="93"/>
      <c r="J88" s="94"/>
      <c r="K88" s="305">
        <v>0.05</v>
      </c>
      <c r="L88" s="858">
        <f>N81*K88</f>
        <v>758.11488227449638</v>
      </c>
      <c r="M88" s="859"/>
      <c r="N88" s="51"/>
    </row>
    <row r="89" spans="1:14" ht="15.75" thickBot="1">
      <c r="B89" s="821" t="s">
        <v>953</v>
      </c>
      <c r="C89" s="822"/>
      <c r="D89" s="822"/>
      <c r="E89" s="822"/>
      <c r="F89" s="822"/>
      <c r="G89" s="822"/>
      <c r="H89" s="822"/>
      <c r="I89" s="822"/>
      <c r="J89" s="822"/>
      <c r="K89" s="822"/>
      <c r="L89" s="822"/>
      <c r="M89" s="823"/>
      <c r="N89" s="52">
        <f>L86+L87+L88</f>
        <v>4548.6892936469785</v>
      </c>
    </row>
    <row r="90" spans="1:14" ht="15.75" thickBot="1">
      <c r="B90" s="33"/>
      <c r="C90" s="34"/>
      <c r="D90" s="34"/>
      <c r="E90" s="34"/>
      <c r="F90" s="34"/>
      <c r="G90" s="34"/>
      <c r="H90" s="34"/>
      <c r="I90" s="34"/>
      <c r="J90" s="34"/>
      <c r="K90" s="34"/>
      <c r="L90" s="34"/>
      <c r="M90" s="34"/>
      <c r="N90" s="35"/>
    </row>
    <row r="91" spans="1:14" ht="15.75" thickBot="1">
      <c r="A91" t="s">
        <v>2016</v>
      </c>
      <c r="B91" s="821" t="s">
        <v>975</v>
      </c>
      <c r="C91" s="822"/>
      <c r="D91" s="822"/>
      <c r="E91" s="822"/>
      <c r="F91" s="822"/>
      <c r="G91" s="822"/>
      <c r="H91" s="822"/>
      <c r="I91" s="822"/>
      <c r="J91" s="822"/>
      <c r="K91" s="822"/>
      <c r="L91" s="822"/>
      <c r="M91" s="823"/>
      <c r="N91" s="188">
        <f>N81+N89</f>
        <v>19710.986939136907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4" t="s">
        <v>2218</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2219</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7"/>
      <c r="K121" s="887"/>
      <c r="L121" s="887"/>
      <c r="M121" s="887"/>
      <c r="N121" s="888"/>
    </row>
    <row r="122" spans="2:14" ht="15.75" thickBot="1">
      <c r="B122" s="261" t="s">
        <v>2221</v>
      </c>
      <c r="C122" s="393"/>
      <c r="D122" s="393"/>
      <c r="E122" s="57"/>
      <c r="F122" s="57"/>
      <c r="G122" s="57"/>
      <c r="H122" s="57"/>
      <c r="I122" s="57"/>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7"/>
      <c r="J36" s="268"/>
      <c r="K36" s="269">
        <f>VLOOKUP(A36,EQUIPOS!A6:D163,4,FALSE)</f>
        <v>160974.19804632216</v>
      </c>
      <c r="L36" s="270"/>
      <c r="M36" s="271">
        <v>66</v>
      </c>
      <c r="N36" s="272">
        <f>K36/M36</f>
        <v>2439.0030007018509</v>
      </c>
    </row>
    <row r="37" spans="1:14">
      <c r="A37" s="108"/>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4">
        <f>SUM(N36:N42)</f>
        <v>2440.0282090351843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2542.5490423685178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508.50980847370357</v>
      </c>
      <c r="M83" s="857"/>
      <c r="N83" s="51"/>
    </row>
    <row r="84" spans="1:14">
      <c r="B84" s="89" t="s">
        <v>973</v>
      </c>
      <c r="C84" s="90"/>
      <c r="D84" s="90"/>
      <c r="E84" s="90"/>
      <c r="F84" s="90"/>
      <c r="G84" s="90"/>
      <c r="H84" s="90"/>
      <c r="I84" s="87"/>
      <c r="J84" s="88"/>
      <c r="K84" s="304">
        <v>0.05</v>
      </c>
      <c r="L84" s="856">
        <f>N78*K84</f>
        <v>127.12745211842589</v>
      </c>
      <c r="M84" s="857"/>
      <c r="N84" s="51"/>
    </row>
    <row r="85" spans="1:14" ht="15.75" thickBot="1">
      <c r="B85" s="91" t="s">
        <v>974</v>
      </c>
      <c r="C85" s="92"/>
      <c r="D85" s="92"/>
      <c r="E85" s="92"/>
      <c r="F85" s="92"/>
      <c r="G85" s="92"/>
      <c r="H85" s="92"/>
      <c r="I85" s="93"/>
      <c r="J85" s="94"/>
      <c r="K85" s="305">
        <v>0.05</v>
      </c>
      <c r="L85" s="858">
        <f>N78*K85</f>
        <v>127.12745211842589</v>
      </c>
      <c r="M85" s="859"/>
      <c r="N85" s="51"/>
    </row>
    <row r="86" spans="1:14" ht="15.75" thickBot="1">
      <c r="B86" s="821" t="s">
        <v>953</v>
      </c>
      <c r="C86" s="822"/>
      <c r="D86" s="822"/>
      <c r="E86" s="822"/>
      <c r="F86" s="822"/>
      <c r="G86" s="822"/>
      <c r="H86" s="822"/>
      <c r="I86" s="822"/>
      <c r="J86" s="822"/>
      <c r="K86" s="822"/>
      <c r="L86" s="822"/>
      <c r="M86" s="823"/>
      <c r="N86" s="52">
        <f>L83+L84+L85</f>
        <v>762.76471271055539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3305.3137550790734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148</v>
      </c>
      <c r="B36" s="870" t="str">
        <f>VLOOKUP(A36,EQUIPOS!A6:D154,3,FALSE)</f>
        <v>Cargador : Potencia en el volante 110 hp, Clasificación de RPM del motor 2300.</v>
      </c>
      <c r="C36" s="871"/>
      <c r="D36" s="871"/>
      <c r="E36" s="871"/>
      <c r="F36" s="871"/>
      <c r="G36" s="871"/>
      <c r="H36" s="872"/>
      <c r="I36" s="267"/>
      <c r="J36" s="268"/>
      <c r="K36" s="269">
        <f>VLOOKUP(A36,EQUIPOS!A6:D163,4,FALSE)</f>
        <v>105775.12573144544</v>
      </c>
      <c r="L36" s="270"/>
      <c r="M36" s="271">
        <v>66</v>
      </c>
      <c r="N36" s="272">
        <f>K36/M36</f>
        <v>1602.6534201734157</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7"/>
      <c r="J37" s="268"/>
      <c r="K37" s="269">
        <f>VLOOKUP(A37,EQUIPOS!A7:D164,4,FALSE)</f>
        <v>182820.97600926468</v>
      </c>
      <c r="L37" s="270"/>
      <c r="M37" s="271">
        <v>100</v>
      </c>
      <c r="N37" s="272">
        <f>K37/M37</f>
        <v>1828.2097600926468</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74"/>
      <c r="L39" s="875"/>
      <c r="M39" s="876"/>
      <c r="N39" s="273"/>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2.0504166666666666</v>
      </c>
    </row>
    <row r="43" spans="1:14" ht="15.75" thickBot="1">
      <c r="B43" s="821" t="s">
        <v>953</v>
      </c>
      <c r="C43" s="822"/>
      <c r="D43" s="822"/>
      <c r="E43" s="822"/>
      <c r="F43" s="822"/>
      <c r="G43" s="822"/>
      <c r="H43" s="822"/>
      <c r="I43" s="822"/>
      <c r="J43" s="822"/>
      <c r="K43" s="822"/>
      <c r="L43" s="822"/>
      <c r="M43" s="823"/>
      <c r="N43" s="394">
        <f>SUM(N36:N42)</f>
        <v>3432.913596932729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2232.8864201410897</v>
      </c>
      <c r="N48" s="272">
        <f>K48*M48</f>
        <v>2232.8864201410897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2232.8864201410897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205.04166666666666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5870.8416837404857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1174.1683367480971</v>
      </c>
      <c r="M83" s="857"/>
      <c r="N83" s="51"/>
    </row>
    <row r="84" spans="1:14">
      <c r="B84" s="89" t="s">
        <v>973</v>
      </c>
      <c r="C84" s="90"/>
      <c r="D84" s="90"/>
      <c r="E84" s="90"/>
      <c r="F84" s="90"/>
      <c r="G84" s="90"/>
      <c r="H84" s="90"/>
      <c r="I84" s="87"/>
      <c r="J84" s="88"/>
      <c r="K84" s="304">
        <v>0.05</v>
      </c>
      <c r="L84" s="856">
        <f>N78*K84</f>
        <v>293.54208418702427</v>
      </c>
      <c r="M84" s="857"/>
      <c r="N84" s="51"/>
    </row>
    <row r="85" spans="1:14" ht="15.75" thickBot="1">
      <c r="B85" s="91" t="s">
        <v>974</v>
      </c>
      <c r="C85" s="92"/>
      <c r="D85" s="92"/>
      <c r="E85" s="92"/>
      <c r="F85" s="92"/>
      <c r="G85" s="92"/>
      <c r="H85" s="92"/>
      <c r="I85" s="93"/>
      <c r="J85" s="94"/>
      <c r="K85" s="305">
        <v>0.05</v>
      </c>
      <c r="L85" s="858">
        <f>N78*K85</f>
        <v>293.54208418702427</v>
      </c>
      <c r="M85" s="859"/>
      <c r="N85" s="51"/>
    </row>
    <row r="86" spans="1:14" ht="15.75" thickBot="1">
      <c r="B86" s="821" t="s">
        <v>953</v>
      </c>
      <c r="C86" s="822"/>
      <c r="D86" s="822"/>
      <c r="E86" s="822"/>
      <c r="F86" s="822"/>
      <c r="G86" s="822"/>
      <c r="H86" s="822"/>
      <c r="I86" s="822"/>
      <c r="J86" s="822"/>
      <c r="K86" s="822"/>
      <c r="L86" s="822"/>
      <c r="M86" s="823"/>
      <c r="N86" s="52">
        <f>L83+L84+L85</f>
        <v>1761.2525051221457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7632.0941888626312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VLOOKUP(A36,EQUIPOS!A6:D163,4,FALSE)</f>
        <v>182820.97600926468</v>
      </c>
      <c r="L36" s="464"/>
      <c r="M36" s="283">
        <v>50</v>
      </c>
      <c r="N36" s="272">
        <f>K36/M36</f>
        <v>3656.4195201852935</v>
      </c>
    </row>
    <row r="37" spans="1:14">
      <c r="A37" s="108" t="s">
        <v>152</v>
      </c>
      <c r="B37" s="870" t="str">
        <f>VLOOKUP(A37,EQUIPOS!A7:D154,3,FALSE)</f>
        <v xml:space="preserve">Carrotanque de agua(1000 Galones) </v>
      </c>
      <c r="C37" s="871"/>
      <c r="D37" s="871"/>
      <c r="E37" s="871"/>
      <c r="F37" s="871"/>
      <c r="G37" s="871"/>
      <c r="H37" s="872"/>
      <c r="I37" s="267"/>
      <c r="J37" s="268"/>
      <c r="K37" s="269">
        <f>VLOOKUP(A37,EQUIPOS!A7:D164,4,FALSE)</f>
        <v>63891.435472307327</v>
      </c>
      <c r="L37" s="464"/>
      <c r="M37" s="283">
        <v>50</v>
      </c>
      <c r="N37" s="272">
        <f>K37/M37</f>
        <v>1277.8287094461466</v>
      </c>
    </row>
    <row r="38" spans="1:14">
      <c r="A38" s="205"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464"/>
      <c r="M38" s="283">
        <v>50</v>
      </c>
      <c r="N38" s="272">
        <f>K38/M38</f>
        <v>2862.3363091593678</v>
      </c>
    </row>
    <row r="39" spans="1:14">
      <c r="A39" s="205" t="s">
        <v>365</v>
      </c>
      <c r="B39" s="870" t="str">
        <f>VLOOKUP(A39,EQUIPOS!A9:D154,3,FALSE)</f>
        <v xml:space="preserve">Vibrocompatador, potencia 153 HP, peso 10 Ton. </v>
      </c>
      <c r="C39" s="871"/>
      <c r="D39" s="871"/>
      <c r="E39" s="871"/>
      <c r="F39" s="871"/>
      <c r="G39" s="871"/>
      <c r="H39" s="872"/>
      <c r="I39" s="873"/>
      <c r="J39" s="874"/>
      <c r="K39" s="269">
        <f>VLOOKUP(A39,EQUIPOS!A9:D166,4,FALSE)</f>
        <v>102226.29675569171</v>
      </c>
      <c r="L39" s="951">
        <v>50</v>
      </c>
      <c r="M39" s="952"/>
      <c r="N39" s="272">
        <f>K39/L39</f>
        <v>2044.5259351138343</v>
      </c>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9841.1104739046423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402.04310903601993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10243.153582940662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2048.6307165881326</v>
      </c>
      <c r="M83" s="857"/>
      <c r="N83" s="51"/>
    </row>
    <row r="84" spans="1:14">
      <c r="B84" s="89" t="s">
        <v>973</v>
      </c>
      <c r="C84" s="90"/>
      <c r="D84" s="90"/>
      <c r="E84" s="90"/>
      <c r="F84" s="90"/>
      <c r="G84" s="90"/>
      <c r="H84" s="90"/>
      <c r="I84" s="87"/>
      <c r="J84" s="88"/>
      <c r="K84" s="304">
        <v>0.05</v>
      </c>
      <c r="L84" s="856">
        <f>N78*K84</f>
        <v>512.15767914703315</v>
      </c>
      <c r="M84" s="857"/>
      <c r="N84" s="51"/>
    </row>
    <row r="85" spans="1:14" ht="15.75" thickBot="1">
      <c r="B85" s="91" t="s">
        <v>974</v>
      </c>
      <c r="C85" s="92"/>
      <c r="D85" s="92"/>
      <c r="E85" s="92"/>
      <c r="F85" s="92"/>
      <c r="G85" s="92"/>
      <c r="H85" s="92"/>
      <c r="I85" s="93"/>
      <c r="J85" s="94"/>
      <c r="K85" s="305">
        <v>0.05</v>
      </c>
      <c r="L85" s="858">
        <f>N78*K85</f>
        <v>512.15767914703315</v>
      </c>
      <c r="M85" s="859"/>
      <c r="N85" s="51"/>
    </row>
    <row r="86" spans="1:14" ht="15.75" thickBot="1">
      <c r="B86" s="821" t="s">
        <v>953</v>
      </c>
      <c r="C86" s="822"/>
      <c r="D86" s="822"/>
      <c r="E86" s="822"/>
      <c r="F86" s="822"/>
      <c r="G86" s="822"/>
      <c r="H86" s="822"/>
      <c r="I86" s="822"/>
      <c r="J86" s="822"/>
      <c r="K86" s="822"/>
      <c r="L86" s="822"/>
      <c r="M86" s="823"/>
      <c r="N86" s="52">
        <f>L83+L84+L85</f>
        <v>3072.9460748821994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13316.099657822862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VLOOKUP(A36,EQUIPOS!A6:D163,4,FALSE)</f>
        <v>182820.97600926468</v>
      </c>
      <c r="L36" s="270"/>
      <c r="M36" s="271">
        <v>40</v>
      </c>
      <c r="N36" s="272">
        <f>K36/M36</f>
        <v>4570.5244002316167</v>
      </c>
    </row>
    <row r="37" spans="1:14">
      <c r="A37" s="113" t="s">
        <v>365</v>
      </c>
      <c r="B37" s="870" t="str">
        <f>VLOOKUP(A37,EQUIPOS!A7:D154,3,FALSE)</f>
        <v xml:space="preserve">Vibrocompatador, potencia 153 HP, peso 10 Ton. </v>
      </c>
      <c r="C37" s="871"/>
      <c r="D37" s="871"/>
      <c r="E37" s="871"/>
      <c r="F37" s="871"/>
      <c r="G37" s="871"/>
      <c r="H37" s="872"/>
      <c r="I37" s="267"/>
      <c r="J37" s="268"/>
      <c r="K37" s="269">
        <f>VLOOKUP(A37,EQUIPOS!A7:D164,4,FALSE)</f>
        <v>102226.29675569171</v>
      </c>
      <c r="L37" s="270"/>
      <c r="M37" s="271">
        <v>40</v>
      </c>
      <c r="N37" s="272">
        <f>K37/M37</f>
        <v>2555.6574188922928</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7126.181819123909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502.55388629502494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7628.7357054189342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1525.747141083787</v>
      </c>
      <c r="M83" s="857"/>
      <c r="N83" s="51"/>
    </row>
    <row r="84" spans="1:14">
      <c r="B84" s="89" t="s">
        <v>973</v>
      </c>
      <c r="C84" s="90"/>
      <c r="D84" s="90"/>
      <c r="E84" s="90"/>
      <c r="F84" s="90"/>
      <c r="G84" s="90"/>
      <c r="H84" s="90"/>
      <c r="I84" s="87"/>
      <c r="J84" s="88"/>
      <c r="K84" s="304">
        <v>0.05</v>
      </c>
      <c r="L84" s="856">
        <f>N78*K84</f>
        <v>381.43678527094676</v>
      </c>
      <c r="M84" s="857"/>
      <c r="N84" s="51"/>
    </row>
    <row r="85" spans="1:14" ht="15.75" thickBot="1">
      <c r="B85" s="91" t="s">
        <v>974</v>
      </c>
      <c r="C85" s="92"/>
      <c r="D85" s="92"/>
      <c r="E85" s="92"/>
      <c r="F85" s="92"/>
      <c r="G85" s="92"/>
      <c r="H85" s="92"/>
      <c r="I85" s="93"/>
      <c r="J85" s="94"/>
      <c r="K85" s="305">
        <v>0.05</v>
      </c>
      <c r="L85" s="858">
        <f>N78*K85</f>
        <v>381.43678527094676</v>
      </c>
      <c r="M85" s="859"/>
      <c r="N85" s="51"/>
    </row>
    <row r="86" spans="1:14" ht="15.75" thickBot="1">
      <c r="B86" s="821" t="s">
        <v>953</v>
      </c>
      <c r="C86" s="822"/>
      <c r="D86" s="822"/>
      <c r="E86" s="822"/>
      <c r="F86" s="822"/>
      <c r="G86" s="822"/>
      <c r="H86" s="822"/>
      <c r="I86" s="822"/>
      <c r="J86" s="822"/>
      <c r="K86" s="822"/>
      <c r="L86" s="822"/>
      <c r="M86" s="823"/>
      <c r="N86" s="52">
        <f>L83+L84+L85</f>
        <v>2288.6207116256805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9917.3564170446152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VLOOKUP(A36,EQUIPOS!A6:D163,4,FALSE)</f>
        <v>182820.97600926468</v>
      </c>
      <c r="L36" s="270"/>
      <c r="M36" s="271">
        <v>40</v>
      </c>
      <c r="N36" s="272">
        <f>K36/M36</f>
        <v>4570.5244002316167</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4570.5244002316167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502.55388629502494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5073.0782865266419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1014.6156573053285</v>
      </c>
      <c r="M83" s="857"/>
      <c r="N83" s="51"/>
    </row>
    <row r="84" spans="1:14">
      <c r="B84" s="89" t="s">
        <v>973</v>
      </c>
      <c r="C84" s="90"/>
      <c r="D84" s="90"/>
      <c r="E84" s="90"/>
      <c r="F84" s="90"/>
      <c r="G84" s="90"/>
      <c r="H84" s="90"/>
      <c r="I84" s="87"/>
      <c r="J84" s="88"/>
      <c r="K84" s="304">
        <v>0.05</v>
      </c>
      <c r="L84" s="856">
        <f>N78*K84</f>
        <v>253.65391432633211</v>
      </c>
      <c r="M84" s="857"/>
      <c r="N84" s="51"/>
    </row>
    <row r="85" spans="1:14" ht="15.75" thickBot="1">
      <c r="B85" s="91" t="s">
        <v>974</v>
      </c>
      <c r="C85" s="92"/>
      <c r="D85" s="92"/>
      <c r="E85" s="92"/>
      <c r="F85" s="92"/>
      <c r="G85" s="92"/>
      <c r="H85" s="92"/>
      <c r="I85" s="93"/>
      <c r="J85" s="94"/>
      <c r="K85" s="305">
        <v>0.05</v>
      </c>
      <c r="L85" s="858">
        <f>N78*K85</f>
        <v>253.65391432633211</v>
      </c>
      <c r="M85" s="859"/>
      <c r="N85" s="51"/>
    </row>
    <row r="86" spans="1:14" ht="15.75" thickBot="1">
      <c r="B86" s="821" t="s">
        <v>953</v>
      </c>
      <c r="C86" s="822"/>
      <c r="D86" s="822"/>
      <c r="E86" s="822"/>
      <c r="F86" s="822"/>
      <c r="G86" s="822"/>
      <c r="H86" s="822"/>
      <c r="I86" s="822"/>
      <c r="J86" s="822"/>
      <c r="K86" s="822"/>
      <c r="L86" s="822"/>
      <c r="M86" s="823"/>
      <c r="N86" s="52">
        <f>L83+L84+L85</f>
        <v>1521.9234859579926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6595.0017724846348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2.1494824361440799</v>
      </c>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6349.1358068141653</v>
      </c>
      <c r="N48" s="272">
        <f>K48*M48</f>
        <v>8253.8765488584158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8253.8765488584158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47"/>
      <c r="D59" s="47"/>
      <c r="E59" s="47"/>
      <c r="F59" s="47"/>
      <c r="G59" s="47"/>
      <c r="H59" s="288"/>
      <c r="I59" s="279"/>
      <c r="J59" s="279"/>
      <c r="K59" s="279"/>
      <c r="L59" s="908"/>
      <c r="M59" s="909"/>
      <c r="N59" s="291"/>
    </row>
    <row r="60" spans="1:14" ht="24.75" customHeight="1">
      <c r="B60" s="46"/>
      <c r="C60" s="317"/>
      <c r="D60" s="317"/>
      <c r="E60" s="317"/>
      <c r="F60" s="317"/>
      <c r="G60" s="317"/>
      <c r="H60" s="311"/>
      <c r="I60" s="399"/>
      <c r="J60" s="286"/>
      <c r="K60" s="279"/>
      <c r="L60" s="908"/>
      <c r="M60" s="909"/>
      <c r="N60" s="287"/>
    </row>
    <row r="61" spans="1:14">
      <c r="B61" s="46"/>
      <c r="C61" s="47"/>
      <c r="D61" s="47"/>
      <c r="E61" s="47"/>
      <c r="F61" s="47"/>
      <c r="G61" s="317"/>
      <c r="H61" s="311"/>
      <c r="I61" s="399"/>
      <c r="J61" s="286"/>
      <c r="K61" s="279"/>
      <c r="L61" s="908"/>
      <c r="M61" s="909"/>
      <c r="N61" s="291"/>
    </row>
    <row r="62" spans="1:14">
      <c r="B62" s="46"/>
      <c r="C62" s="47"/>
      <c r="D62" s="47"/>
      <c r="E62" s="47"/>
      <c r="F62" s="47"/>
      <c r="G62" s="47"/>
      <c r="H62" s="288"/>
      <c r="I62" s="279"/>
      <c r="J62" s="279"/>
      <c r="K62" s="279"/>
      <c r="L62" s="908"/>
      <c r="M62" s="909"/>
      <c r="N62" s="291"/>
    </row>
    <row r="63" spans="1:14">
      <c r="B63" s="46"/>
      <c r="C63" s="47"/>
      <c r="D63" s="47"/>
      <c r="E63" s="47"/>
      <c r="F63" s="47"/>
      <c r="G63" s="47"/>
      <c r="H63" s="288"/>
      <c r="I63" s="279"/>
      <c r="J63" s="279"/>
      <c r="K63" s="279"/>
      <c r="L63" s="908"/>
      <c r="M63" s="909"/>
      <c r="N63" s="291"/>
    </row>
    <row r="64" spans="1:14" ht="15.75" thickBot="1">
      <c r="B64" s="465"/>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8470.9742749089673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1694.1948549817935</v>
      </c>
      <c r="M83" s="857"/>
      <c r="N83" s="51"/>
    </row>
    <row r="84" spans="1:14">
      <c r="B84" s="89" t="s">
        <v>973</v>
      </c>
      <c r="C84" s="90"/>
      <c r="D84" s="90"/>
      <c r="E84" s="90"/>
      <c r="F84" s="90"/>
      <c r="G84" s="90"/>
      <c r="H84" s="90"/>
      <c r="I84" s="87"/>
      <c r="J84" s="88"/>
      <c r="K84" s="304">
        <v>0.05</v>
      </c>
      <c r="L84" s="856">
        <f>N78*K84</f>
        <v>423.54871374544837</v>
      </c>
      <c r="M84" s="857"/>
      <c r="N84" s="51"/>
    </row>
    <row r="85" spans="1:14" ht="15.75" thickBot="1">
      <c r="B85" s="91" t="s">
        <v>974</v>
      </c>
      <c r="C85" s="92"/>
      <c r="D85" s="92"/>
      <c r="E85" s="92"/>
      <c r="F85" s="92"/>
      <c r="G85" s="92"/>
      <c r="H85" s="92"/>
      <c r="I85" s="93"/>
      <c r="J85" s="94"/>
      <c r="K85" s="305">
        <v>0.05</v>
      </c>
      <c r="L85" s="858">
        <f>N78*K85</f>
        <v>423.54871374544837</v>
      </c>
      <c r="M85" s="859"/>
      <c r="N85" s="51"/>
    </row>
    <row r="86" spans="1:14" ht="15.75" thickBot="1">
      <c r="B86" s="821" t="s">
        <v>953</v>
      </c>
      <c r="C86" s="822"/>
      <c r="D86" s="822"/>
      <c r="E86" s="822"/>
      <c r="F86" s="822"/>
      <c r="G86" s="822"/>
      <c r="H86" s="822"/>
      <c r="I86" s="822"/>
      <c r="J86" s="822"/>
      <c r="K86" s="822"/>
      <c r="L86" s="822"/>
      <c r="M86" s="823"/>
      <c r="N86" s="52">
        <f>L83+L84+L85</f>
        <v>2541.2922824726902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11012.266557381658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0.01</v>
      </c>
      <c r="M42" s="883"/>
      <c r="N42" s="105">
        <f>N76*L42</f>
        <v>2.1494824361440799</v>
      </c>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10064.096131216307</v>
      </c>
      <c r="N48" s="272">
        <f>K48*M48</f>
        <v>12076.915357459568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12076.915357459568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47"/>
      <c r="D59" s="47"/>
      <c r="E59" s="47"/>
      <c r="F59" s="47"/>
      <c r="G59" s="47"/>
      <c r="H59" s="288"/>
      <c r="I59" s="279"/>
      <c r="J59" s="279"/>
      <c r="K59" s="279"/>
      <c r="L59" s="908"/>
      <c r="M59" s="909"/>
      <c r="N59" s="291"/>
    </row>
    <row r="60" spans="1:14" ht="24.75" customHeight="1">
      <c r="B60" s="46"/>
      <c r="C60" s="317"/>
      <c r="D60" s="317"/>
      <c r="E60" s="317"/>
      <c r="F60" s="317"/>
      <c r="G60" s="317"/>
      <c r="H60" s="311"/>
      <c r="I60" s="399"/>
      <c r="J60" s="286"/>
      <c r="K60" s="279"/>
      <c r="L60" s="908"/>
      <c r="M60" s="909"/>
      <c r="N60" s="287"/>
    </row>
    <row r="61" spans="1:14">
      <c r="B61" s="46"/>
      <c r="C61" s="47"/>
      <c r="D61" s="47"/>
      <c r="E61" s="47"/>
      <c r="F61" s="47"/>
      <c r="G61" s="317"/>
      <c r="H61" s="311"/>
      <c r="I61" s="399"/>
      <c r="J61" s="286"/>
      <c r="K61" s="279"/>
      <c r="L61" s="908"/>
      <c r="M61" s="909"/>
      <c r="N61" s="291"/>
    </row>
    <row r="62" spans="1:14">
      <c r="B62" s="46"/>
      <c r="C62" s="47"/>
      <c r="D62" s="47"/>
      <c r="E62" s="47"/>
      <c r="F62" s="47"/>
      <c r="G62" s="47"/>
      <c r="H62" s="288"/>
      <c r="I62" s="279"/>
      <c r="J62" s="279"/>
      <c r="K62" s="279"/>
      <c r="L62" s="908"/>
      <c r="M62" s="909"/>
      <c r="N62" s="291"/>
    </row>
    <row r="63" spans="1:14">
      <c r="B63" s="46"/>
      <c r="C63" s="47"/>
      <c r="D63" s="47"/>
      <c r="E63" s="47"/>
      <c r="F63" s="47"/>
      <c r="G63" s="47"/>
      <c r="H63" s="288"/>
      <c r="I63" s="279"/>
      <c r="J63" s="279"/>
      <c r="K63" s="279"/>
      <c r="L63" s="908"/>
      <c r="M63" s="909"/>
      <c r="N63" s="291"/>
    </row>
    <row r="64" spans="1:14" ht="15.75" thickBot="1">
      <c r="B64" s="465"/>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12294.013083510119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2458.8026167020239</v>
      </c>
      <c r="M83" s="857"/>
      <c r="N83" s="51"/>
    </row>
    <row r="84" spans="1:14">
      <c r="B84" s="89" t="s">
        <v>973</v>
      </c>
      <c r="C84" s="90"/>
      <c r="D84" s="90"/>
      <c r="E84" s="90"/>
      <c r="F84" s="90"/>
      <c r="G84" s="90"/>
      <c r="H84" s="90"/>
      <c r="I84" s="87"/>
      <c r="J84" s="88"/>
      <c r="K84" s="304">
        <v>0.05</v>
      </c>
      <c r="L84" s="856">
        <f>N78*K84</f>
        <v>614.70065417550597</v>
      </c>
      <c r="M84" s="857"/>
      <c r="N84" s="51"/>
    </row>
    <row r="85" spans="1:14" ht="15.75" thickBot="1">
      <c r="B85" s="91" t="s">
        <v>974</v>
      </c>
      <c r="C85" s="92"/>
      <c r="D85" s="92"/>
      <c r="E85" s="92"/>
      <c r="F85" s="92"/>
      <c r="G85" s="92"/>
      <c r="H85" s="92"/>
      <c r="I85" s="93"/>
      <c r="J85" s="94"/>
      <c r="K85" s="305">
        <v>0.05</v>
      </c>
      <c r="L85" s="858">
        <f>N78*K85</f>
        <v>614.70065417550597</v>
      </c>
      <c r="M85" s="859"/>
      <c r="N85" s="51"/>
    </row>
    <row r="86" spans="1:14" ht="15.75" thickBot="1">
      <c r="B86" s="821" t="s">
        <v>953</v>
      </c>
      <c r="C86" s="822"/>
      <c r="D86" s="822"/>
      <c r="E86" s="822"/>
      <c r="F86" s="822"/>
      <c r="G86" s="822"/>
      <c r="H86" s="822"/>
      <c r="I86" s="822"/>
      <c r="J86" s="822"/>
      <c r="K86" s="822"/>
      <c r="L86" s="822"/>
      <c r="M86" s="823"/>
      <c r="N86" s="52">
        <f>L83+L84+L85</f>
        <v>3688.2039250530356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15982.217008563155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VLOOKUP(A36,EQUIPOS!A6:D186,3,FALSE)</f>
        <v xml:space="preserve">Buldozer, Potencia al volante de 140 HP, motor de 2200 RPM, longitud de hoja 4,80m. </v>
      </c>
      <c r="C36" s="871"/>
      <c r="D36" s="871"/>
      <c r="E36" s="871"/>
      <c r="F36" s="871"/>
      <c r="G36" s="871"/>
      <c r="H36" s="872"/>
      <c r="I36" s="267"/>
      <c r="J36" s="268"/>
      <c r="K36" s="269">
        <f>VLOOKUP(A36,EQUIPOS!A6:D186,4,FALSE)</f>
        <v>182820.97600926468</v>
      </c>
      <c r="L36" s="270"/>
      <c r="M36" s="271">
        <v>45</v>
      </c>
      <c r="N36" s="272">
        <f>K36/M36</f>
        <v>4062.6883557614374</v>
      </c>
    </row>
    <row r="37" spans="1:14">
      <c r="A37" s="113" t="s">
        <v>152</v>
      </c>
      <c r="B37" s="870" t="str">
        <f>VLOOKUP(A37,EQUIPOS!A7:D187,3,FALSE)</f>
        <v xml:space="preserve">Carrotanque de agua(1000 Galones) </v>
      </c>
      <c r="C37" s="871"/>
      <c r="D37" s="871"/>
      <c r="E37" s="871"/>
      <c r="F37" s="871"/>
      <c r="G37" s="871"/>
      <c r="H37" s="872"/>
      <c r="I37" s="267"/>
      <c r="J37" s="268"/>
      <c r="K37" s="269">
        <f>VLOOKUP(A37,EQUIPOS!A7:D187,4,FALSE)</f>
        <v>63891.435472307327</v>
      </c>
      <c r="L37" s="270"/>
      <c r="M37" s="271">
        <v>45</v>
      </c>
      <c r="N37" s="272">
        <f>K37/M37</f>
        <v>1419.809677162385</v>
      </c>
    </row>
    <row r="38" spans="1:14">
      <c r="A38" t="s">
        <v>269</v>
      </c>
      <c r="B38" s="870" t="str">
        <f>VLOOKUP(A38,EQUIPOS!A8:D188,3,FALSE)</f>
        <v>Motoniveladora  potencia 215 HP, ancho de cuchilla 4,27 m, peso 18 ton.</v>
      </c>
      <c r="C38" s="871"/>
      <c r="D38" s="871"/>
      <c r="E38" s="871"/>
      <c r="F38" s="871"/>
      <c r="G38" s="871"/>
      <c r="H38" s="872"/>
      <c r="I38" s="267"/>
      <c r="J38" s="268"/>
      <c r="K38" s="269">
        <f>VLOOKUP(A38,EQUIPOS!A8:D188,4,FALSE)</f>
        <v>143116.81545796839</v>
      </c>
      <c r="L38" s="270"/>
      <c r="M38" s="271">
        <v>45</v>
      </c>
      <c r="N38" s="272">
        <f>K38/M38</f>
        <v>3180.373676843742</v>
      </c>
    </row>
    <row r="39" spans="1:14">
      <c r="A39" t="s">
        <v>365</v>
      </c>
      <c r="B39" s="870" t="str">
        <f>VLOOKUP(A39,EQUIPOS!A9:D189,3,FALSE)</f>
        <v xml:space="preserve">Vibrocompatador, potencia 153 HP, peso 10 Ton. </v>
      </c>
      <c r="C39" s="871"/>
      <c r="D39" s="871"/>
      <c r="E39" s="871"/>
      <c r="F39" s="871"/>
      <c r="G39" s="871"/>
      <c r="H39" s="872"/>
      <c r="I39" s="873"/>
      <c r="J39" s="874"/>
      <c r="K39" s="269">
        <f>VLOOKUP(A39,EQUIPOS!A9:D189,4,FALSE)</f>
        <v>102226.29675569171</v>
      </c>
      <c r="L39" s="875">
        <v>45</v>
      </c>
      <c r="M39" s="876"/>
      <c r="N39" s="272">
        <f>K39/L39</f>
        <v>2271.6954834598159</v>
      </c>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4">
        <f>SUM(N36:N42)</f>
        <v>10946.508762317071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15634.540642774309</v>
      </c>
      <c r="N48" s="272">
        <f>K48*M48</f>
        <v>19543.175803467886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19543.175803467886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8">
        <f>VLOOKUP(A59,TRANSPORTE!A5:D123,4,FALSE)</f>
        <v>1222.0638821488531</v>
      </c>
      <c r="M59" s="909"/>
      <c r="N59" s="291">
        <f>K59*L59</f>
        <v>1527.5798526860663</v>
      </c>
    </row>
    <row r="60" spans="1:14" ht="24.75" customHeight="1">
      <c r="B60" s="46"/>
      <c r="C60" s="317"/>
      <c r="D60" s="317"/>
      <c r="E60" s="317"/>
      <c r="F60" s="317"/>
      <c r="G60" s="317"/>
      <c r="H60" s="311"/>
      <c r="I60" s="399"/>
      <c r="J60" s="286"/>
      <c r="K60" s="279"/>
      <c r="L60" s="908"/>
      <c r="M60" s="909"/>
      <c r="N60" s="287"/>
    </row>
    <row r="61" spans="1:14">
      <c r="B61" s="46"/>
      <c r="C61" s="47"/>
      <c r="D61" s="47"/>
      <c r="E61" s="47"/>
      <c r="F61" s="47"/>
      <c r="G61" s="317"/>
      <c r="H61" s="311"/>
      <c r="I61" s="399"/>
      <c r="J61" s="286"/>
      <c r="K61" s="279"/>
      <c r="L61" s="908"/>
      <c r="M61" s="909"/>
      <c r="N61" s="291"/>
    </row>
    <row r="62" spans="1:14">
      <c r="B62" s="46"/>
      <c r="C62" s="47"/>
      <c r="D62" s="47"/>
      <c r="E62" s="47"/>
      <c r="F62" s="47"/>
      <c r="G62" s="47"/>
      <c r="H62" s="288"/>
      <c r="I62" s="279"/>
      <c r="J62" s="279"/>
      <c r="K62" s="279"/>
      <c r="L62" s="908"/>
      <c r="M62" s="909"/>
      <c r="N62" s="291"/>
    </row>
    <row r="63" spans="1:14">
      <c r="B63" s="46"/>
      <c r="C63" s="47"/>
      <c r="D63" s="47"/>
      <c r="E63" s="47"/>
      <c r="F63" s="47"/>
      <c r="G63" s="47"/>
      <c r="H63" s="288"/>
      <c r="I63" s="279"/>
      <c r="J63" s="279"/>
      <c r="K63" s="279"/>
      <c r="L63" s="908"/>
      <c r="M63" s="909"/>
      <c r="N63" s="291"/>
    </row>
    <row r="64" spans="1:14" ht="15.75" thickBot="1">
      <c r="B64" s="465"/>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32614.342872955491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6522.8685745910989</v>
      </c>
      <c r="M83" s="857"/>
      <c r="N83" s="51"/>
    </row>
    <row r="84" spans="1:14">
      <c r="B84" s="89" t="s">
        <v>973</v>
      </c>
      <c r="C84" s="90"/>
      <c r="D84" s="90"/>
      <c r="E84" s="90"/>
      <c r="F84" s="90"/>
      <c r="G84" s="90"/>
      <c r="H84" s="90"/>
      <c r="I84" s="87"/>
      <c r="J84" s="88"/>
      <c r="K84" s="304">
        <v>0.05</v>
      </c>
      <c r="L84" s="856">
        <f>N78*K84</f>
        <v>1630.7171436477747</v>
      </c>
      <c r="M84" s="857"/>
      <c r="N84" s="51"/>
    </row>
    <row r="85" spans="1:14" ht="15.75" thickBot="1">
      <c r="B85" s="91" t="s">
        <v>974</v>
      </c>
      <c r="C85" s="92"/>
      <c r="D85" s="92"/>
      <c r="E85" s="92"/>
      <c r="F85" s="92"/>
      <c r="G85" s="92"/>
      <c r="H85" s="92"/>
      <c r="I85" s="93"/>
      <c r="J85" s="94"/>
      <c r="K85" s="305">
        <v>0.05</v>
      </c>
      <c r="L85" s="858">
        <f>N78*K85</f>
        <v>1630.7171436477747</v>
      </c>
      <c r="M85" s="859"/>
      <c r="N85" s="51"/>
    </row>
    <row r="86" spans="1:14" ht="15.75" thickBot="1">
      <c r="B86" s="821" t="s">
        <v>953</v>
      </c>
      <c r="C86" s="822"/>
      <c r="D86" s="822"/>
      <c r="E86" s="822"/>
      <c r="F86" s="822"/>
      <c r="G86" s="822"/>
      <c r="H86" s="822"/>
      <c r="I86" s="822"/>
      <c r="J86" s="822"/>
      <c r="K86" s="822"/>
      <c r="L86" s="822"/>
      <c r="M86" s="823"/>
      <c r="N86" s="52">
        <f>L83+L84+L85</f>
        <v>9784.3028618866483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ROUND((N78+N86),0)</f>
        <v>42399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VLOOKUP(A36,EQUIPOS!A6:D186,3,FALSE)</f>
        <v xml:space="preserve">Buldozer, Potencia al volante de 140 HP, motor de 2200 RPM, longitud de hoja 4,80m. </v>
      </c>
      <c r="C36" s="871"/>
      <c r="D36" s="871"/>
      <c r="E36" s="871"/>
      <c r="F36" s="871"/>
      <c r="G36" s="871"/>
      <c r="H36" s="872"/>
      <c r="I36" s="267"/>
      <c r="J36" s="268"/>
      <c r="K36" s="269">
        <f>VLOOKUP(A36,EQUIPOS!A6:D186,4,FALSE)</f>
        <v>182820.97600926468</v>
      </c>
      <c r="L36" s="270"/>
      <c r="M36" s="271">
        <v>45</v>
      </c>
      <c r="N36" s="272">
        <f>K36/M36</f>
        <v>4062.6883557614374</v>
      </c>
    </row>
    <row r="37" spans="1:14">
      <c r="A37" s="113" t="s">
        <v>152</v>
      </c>
      <c r="B37" s="870" t="str">
        <f>VLOOKUP(A37,EQUIPOS!A7:D187,3,FALSE)</f>
        <v xml:space="preserve">Carrotanque de agua(1000 Galones) </v>
      </c>
      <c r="C37" s="871"/>
      <c r="D37" s="871"/>
      <c r="E37" s="871"/>
      <c r="F37" s="871"/>
      <c r="G37" s="871"/>
      <c r="H37" s="872"/>
      <c r="I37" s="267"/>
      <c r="J37" s="268"/>
      <c r="K37" s="269">
        <f>VLOOKUP(A37,EQUIPOS!A7:D187,4,FALSE)</f>
        <v>63891.435472307327</v>
      </c>
      <c r="L37" s="270"/>
      <c r="M37" s="271">
        <v>45</v>
      </c>
      <c r="N37" s="272">
        <f>K37/M37</f>
        <v>1419.809677162385</v>
      </c>
    </row>
    <row r="38" spans="1:14">
      <c r="A38" t="s">
        <v>269</v>
      </c>
      <c r="B38" s="870" t="str">
        <f>VLOOKUP(A38,EQUIPOS!A8:D188,3,FALSE)</f>
        <v>Motoniveladora  potencia 215 HP, ancho de cuchilla 4,27 m, peso 18 ton.</v>
      </c>
      <c r="C38" s="871"/>
      <c r="D38" s="871"/>
      <c r="E38" s="871"/>
      <c r="F38" s="871"/>
      <c r="G38" s="871"/>
      <c r="H38" s="872"/>
      <c r="I38" s="267"/>
      <c r="J38" s="268"/>
      <c r="K38" s="269">
        <f>VLOOKUP(A38,EQUIPOS!A8:D188,4,FALSE)</f>
        <v>143116.81545796839</v>
      </c>
      <c r="L38" s="270"/>
      <c r="M38" s="271">
        <v>45</v>
      </c>
      <c r="N38" s="272">
        <f>K38/M38</f>
        <v>3180.373676843742</v>
      </c>
    </row>
    <row r="39" spans="1:14">
      <c r="A39" t="s">
        <v>365</v>
      </c>
      <c r="B39" s="870" t="str">
        <f>VLOOKUP(A39,EQUIPOS!A9:D189,3,FALSE)</f>
        <v xml:space="preserve">Vibrocompatador, potencia 153 HP, peso 10 Ton. </v>
      </c>
      <c r="C39" s="871"/>
      <c r="D39" s="871"/>
      <c r="E39" s="871"/>
      <c r="F39" s="871"/>
      <c r="G39" s="871"/>
      <c r="H39" s="872"/>
      <c r="I39" s="873"/>
      <c r="J39" s="874"/>
      <c r="K39" s="269">
        <f>VLOOKUP(A39,EQUIPOS!A9:D189,4,FALSE)</f>
        <v>102226.29675569171</v>
      </c>
      <c r="L39" s="875">
        <v>45</v>
      </c>
      <c r="M39" s="876"/>
      <c r="N39" s="272">
        <f>K39/L39</f>
        <v>2271.6954834598159</v>
      </c>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4">
        <f>SUM(N36:N42)</f>
        <v>10946.508762317071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41555.533774451011</v>
      </c>
      <c r="N48" s="272">
        <f>K48*M48</f>
        <v>51944.417218063762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51944.417218063762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8">
        <f>VLOOKUP(A59,TRANSPORTE!A5:D123,4,FALSE)</f>
        <v>1222.0638821488531</v>
      </c>
      <c r="M59" s="909"/>
      <c r="N59" s="291">
        <f>K59*L59</f>
        <v>1527.5798526860663</v>
      </c>
    </row>
    <row r="60" spans="1:14" ht="24.75" customHeight="1">
      <c r="B60" s="46"/>
      <c r="C60" s="317"/>
      <c r="D60" s="317"/>
      <c r="E60" s="317"/>
      <c r="F60" s="317"/>
      <c r="G60" s="317"/>
      <c r="H60" s="311"/>
      <c r="I60" s="399"/>
      <c r="J60" s="286"/>
      <c r="K60" s="279"/>
      <c r="L60" s="908"/>
      <c r="M60" s="909"/>
      <c r="N60" s="287"/>
    </row>
    <row r="61" spans="1:14">
      <c r="B61" s="46"/>
      <c r="C61" s="47"/>
      <c r="D61" s="47"/>
      <c r="E61" s="47"/>
      <c r="F61" s="47"/>
      <c r="G61" s="317"/>
      <c r="H61" s="311"/>
      <c r="I61" s="399"/>
      <c r="J61" s="286"/>
      <c r="K61" s="279"/>
      <c r="L61" s="908"/>
      <c r="M61" s="909"/>
      <c r="N61" s="291"/>
    </row>
    <row r="62" spans="1:14">
      <c r="B62" s="46"/>
      <c r="C62" s="47"/>
      <c r="D62" s="47"/>
      <c r="E62" s="47"/>
      <c r="F62" s="47"/>
      <c r="G62" s="47"/>
      <c r="H62" s="288"/>
      <c r="I62" s="279"/>
      <c r="J62" s="279"/>
      <c r="K62" s="279"/>
      <c r="L62" s="908"/>
      <c r="M62" s="909"/>
      <c r="N62" s="291"/>
    </row>
    <row r="63" spans="1:14">
      <c r="B63" s="46"/>
      <c r="C63" s="47"/>
      <c r="D63" s="47"/>
      <c r="E63" s="47"/>
      <c r="F63" s="47"/>
      <c r="G63" s="47"/>
      <c r="H63" s="288"/>
      <c r="I63" s="279"/>
      <c r="J63" s="279"/>
      <c r="K63" s="279"/>
      <c r="L63" s="908"/>
      <c r="M63" s="909"/>
      <c r="N63" s="291"/>
    </row>
    <row r="64" spans="1:14" ht="15.75" thickBot="1">
      <c r="B64" s="465"/>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65015.584287551363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13003.116857510273</v>
      </c>
      <c r="M83" s="857"/>
      <c r="N83" s="51"/>
    </row>
    <row r="84" spans="1:14">
      <c r="B84" s="89" t="s">
        <v>973</v>
      </c>
      <c r="C84" s="90"/>
      <c r="D84" s="90"/>
      <c r="E84" s="90"/>
      <c r="F84" s="90"/>
      <c r="G84" s="90"/>
      <c r="H84" s="90"/>
      <c r="I84" s="87"/>
      <c r="J84" s="88"/>
      <c r="K84" s="304">
        <v>0.05</v>
      </c>
      <c r="L84" s="856">
        <f>N78*K84</f>
        <v>3250.7792143775682</v>
      </c>
      <c r="M84" s="857"/>
      <c r="N84" s="51"/>
    </row>
    <row r="85" spans="1:14" ht="15.75" thickBot="1">
      <c r="B85" s="91" t="s">
        <v>974</v>
      </c>
      <c r="C85" s="92"/>
      <c r="D85" s="92"/>
      <c r="E85" s="92"/>
      <c r="F85" s="92"/>
      <c r="G85" s="92"/>
      <c r="H85" s="92"/>
      <c r="I85" s="93"/>
      <c r="J85" s="94"/>
      <c r="K85" s="305">
        <v>0.05</v>
      </c>
      <c r="L85" s="858">
        <f>N78*K85</f>
        <v>3250.7792143775682</v>
      </c>
      <c r="M85" s="859"/>
      <c r="N85" s="51"/>
    </row>
    <row r="86" spans="1:14" ht="15.75" thickBot="1">
      <c r="B86" s="821" t="s">
        <v>953</v>
      </c>
      <c r="C86" s="822"/>
      <c r="D86" s="822"/>
      <c r="E86" s="822"/>
      <c r="F86" s="822"/>
      <c r="G86" s="822"/>
      <c r="H86" s="822"/>
      <c r="I86" s="822"/>
      <c r="J86" s="822"/>
      <c r="K86" s="822"/>
      <c r="L86" s="822"/>
      <c r="M86" s="823"/>
      <c r="N86" s="52">
        <f>L83+L84+L85</f>
        <v>19504.67528626541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84520.259573816773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VLOOKUP(A36,EQUIPOS!A6:D186,3,FALSE)</f>
        <v xml:space="preserve">Buldozer, Potencia al volante de 140 HP, motor de 2200 RPM, longitud de hoja 4,80m. </v>
      </c>
      <c r="C36" s="871"/>
      <c r="D36" s="871"/>
      <c r="E36" s="871"/>
      <c r="F36" s="871"/>
      <c r="G36" s="871"/>
      <c r="H36" s="872"/>
      <c r="I36" s="267"/>
      <c r="J36" s="268"/>
      <c r="K36" s="269">
        <f>VLOOKUP(A36,EQUIPOS!A6:D186,4,FALSE)</f>
        <v>182820.97600926468</v>
      </c>
      <c r="L36" s="270"/>
      <c r="M36" s="271">
        <v>45</v>
      </c>
      <c r="N36" s="272">
        <f>K36/M36</f>
        <v>4062.6883557614374</v>
      </c>
    </row>
    <row r="37" spans="1:14">
      <c r="A37" s="113" t="s">
        <v>152</v>
      </c>
      <c r="B37" s="870" t="str">
        <f>VLOOKUP(A37,EQUIPOS!A7:D187,3,FALSE)</f>
        <v xml:space="preserve">Carrotanque de agua(1000 Galones) </v>
      </c>
      <c r="C37" s="871"/>
      <c r="D37" s="871"/>
      <c r="E37" s="871"/>
      <c r="F37" s="871"/>
      <c r="G37" s="871"/>
      <c r="H37" s="872"/>
      <c r="I37" s="267"/>
      <c r="J37" s="268"/>
      <c r="K37" s="269">
        <f>VLOOKUP(A37,EQUIPOS!A7:D187,4,FALSE)</f>
        <v>63891.435472307327</v>
      </c>
      <c r="L37" s="270"/>
      <c r="M37" s="271">
        <v>45</v>
      </c>
      <c r="N37" s="272">
        <f>K37/M37</f>
        <v>1419.809677162385</v>
      </c>
    </row>
    <row r="38" spans="1:14">
      <c r="A38" t="s">
        <v>269</v>
      </c>
      <c r="B38" s="870" t="str">
        <f>VLOOKUP(A38,EQUIPOS!A8:D188,3,FALSE)</f>
        <v>Motoniveladora  potencia 215 HP, ancho de cuchilla 4,27 m, peso 18 ton.</v>
      </c>
      <c r="C38" s="871"/>
      <c r="D38" s="871"/>
      <c r="E38" s="871"/>
      <c r="F38" s="871"/>
      <c r="G38" s="871"/>
      <c r="H38" s="872"/>
      <c r="I38" s="267"/>
      <c r="J38" s="268"/>
      <c r="K38" s="269">
        <f>VLOOKUP(A38,EQUIPOS!A8:D188,4,FALSE)</f>
        <v>143116.81545796839</v>
      </c>
      <c r="L38" s="270"/>
      <c r="M38" s="271">
        <v>45</v>
      </c>
      <c r="N38" s="272">
        <f>K38/M38</f>
        <v>3180.373676843742</v>
      </c>
    </row>
    <row r="39" spans="1:14">
      <c r="A39" t="s">
        <v>365</v>
      </c>
      <c r="B39" s="870" t="str">
        <f>VLOOKUP(A39,EQUIPOS!A9:D189,3,FALSE)</f>
        <v xml:space="preserve">Vibrocompatador, potencia 153 HP, peso 10 Ton. </v>
      </c>
      <c r="C39" s="871"/>
      <c r="D39" s="871"/>
      <c r="E39" s="871"/>
      <c r="F39" s="871"/>
      <c r="G39" s="871"/>
      <c r="H39" s="872"/>
      <c r="I39" s="873"/>
      <c r="J39" s="874"/>
      <c r="K39" s="269">
        <f>VLOOKUP(A39,EQUIPOS!A9:D189,4,FALSE)</f>
        <v>102226.29675569171</v>
      </c>
      <c r="L39" s="875">
        <v>45</v>
      </c>
      <c r="M39" s="876"/>
      <c r="N39" s="272">
        <f>K39/L39</f>
        <v>2271.6954834598159</v>
      </c>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4">
        <f>SUM(N36:N42)</f>
        <v>10946.508762317071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60041.177093445542</v>
      </c>
      <c r="N48" s="272">
        <f>K48*M48</f>
        <v>75051.471366806931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75051.471366806931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8">
        <f>VLOOKUP(A59,TRANSPORTE!A5:D123,4,FALSE)</f>
        <v>1222.0638821488531</v>
      </c>
      <c r="M59" s="909"/>
      <c r="N59" s="291">
        <f>K59*L59</f>
        <v>1527.5798526860663</v>
      </c>
    </row>
    <row r="60" spans="1:14" ht="24.75" customHeight="1">
      <c r="B60" s="46"/>
      <c r="C60" s="317"/>
      <c r="D60" s="317"/>
      <c r="E60" s="317"/>
      <c r="F60" s="317"/>
      <c r="G60" s="317"/>
      <c r="H60" s="311"/>
      <c r="I60" s="399"/>
      <c r="J60" s="286"/>
      <c r="K60" s="279"/>
      <c r="L60" s="908"/>
      <c r="M60" s="909"/>
      <c r="N60" s="287"/>
    </row>
    <row r="61" spans="1:14">
      <c r="B61" s="46"/>
      <c r="C61" s="47"/>
      <c r="D61" s="47"/>
      <c r="E61" s="47"/>
      <c r="F61" s="47"/>
      <c r="G61" s="317"/>
      <c r="H61" s="311"/>
      <c r="I61" s="399"/>
      <c r="J61" s="286"/>
      <c r="K61" s="279"/>
      <c r="L61" s="908"/>
      <c r="M61" s="909"/>
      <c r="N61" s="291"/>
    </row>
    <row r="62" spans="1:14">
      <c r="B62" s="46"/>
      <c r="C62" s="47"/>
      <c r="D62" s="47"/>
      <c r="E62" s="47"/>
      <c r="F62" s="47"/>
      <c r="G62" s="47"/>
      <c r="H62" s="288"/>
      <c r="I62" s="279"/>
      <c r="J62" s="279"/>
      <c r="K62" s="279"/>
      <c r="L62" s="908"/>
      <c r="M62" s="909"/>
      <c r="N62" s="291"/>
    </row>
    <row r="63" spans="1:14">
      <c r="B63" s="46"/>
      <c r="C63" s="47"/>
      <c r="D63" s="47"/>
      <c r="E63" s="47"/>
      <c r="F63" s="47"/>
      <c r="G63" s="47"/>
      <c r="H63" s="288"/>
      <c r="I63" s="279"/>
      <c r="J63" s="279"/>
      <c r="K63" s="279"/>
      <c r="L63" s="908"/>
      <c r="M63" s="909"/>
      <c r="N63" s="291"/>
    </row>
    <row r="64" spans="1:14" ht="15.75" thickBot="1">
      <c r="B64" s="465"/>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88122.638436294525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17624.527687258906</v>
      </c>
      <c r="M83" s="857"/>
      <c r="N83" s="51"/>
    </row>
    <row r="84" spans="1:14">
      <c r="B84" s="89" t="s">
        <v>973</v>
      </c>
      <c r="C84" s="90"/>
      <c r="D84" s="90"/>
      <c r="E84" s="90"/>
      <c r="F84" s="90"/>
      <c r="G84" s="90"/>
      <c r="H84" s="90"/>
      <c r="I84" s="87"/>
      <c r="J84" s="88"/>
      <c r="K84" s="304">
        <v>0.05</v>
      </c>
      <c r="L84" s="856">
        <f>N78*K84</f>
        <v>4406.1319218147264</v>
      </c>
      <c r="M84" s="857"/>
      <c r="N84" s="51"/>
    </row>
    <row r="85" spans="1:14" ht="15.75" thickBot="1">
      <c r="B85" s="91" t="s">
        <v>974</v>
      </c>
      <c r="C85" s="92"/>
      <c r="D85" s="92"/>
      <c r="E85" s="92"/>
      <c r="F85" s="92"/>
      <c r="G85" s="92"/>
      <c r="H85" s="92"/>
      <c r="I85" s="93"/>
      <c r="J85" s="94"/>
      <c r="K85" s="305">
        <v>0.05</v>
      </c>
      <c r="L85" s="858">
        <f>N78*K85</f>
        <v>4406.1319218147264</v>
      </c>
      <c r="M85" s="859"/>
      <c r="N85" s="51"/>
    </row>
    <row r="86" spans="1:14" ht="15.75" thickBot="1">
      <c r="B86" s="821" t="s">
        <v>953</v>
      </c>
      <c r="C86" s="822"/>
      <c r="D86" s="822"/>
      <c r="E86" s="822"/>
      <c r="F86" s="822"/>
      <c r="G86" s="822"/>
      <c r="H86" s="822"/>
      <c r="I86" s="822"/>
      <c r="J86" s="822"/>
      <c r="K86" s="822"/>
      <c r="L86" s="822"/>
      <c r="M86" s="823"/>
      <c r="N86" s="52">
        <f>L83+L84+L85</f>
        <v>26436.791530888357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114559.42996718288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VLOOKUP(A36,EQUIPOS!A6:D163,4,FALSE)</f>
        <v>182820.97600926468</v>
      </c>
      <c r="L36" s="270"/>
      <c r="M36" s="271">
        <v>400</v>
      </c>
      <c r="N36" s="272">
        <f>K36/M36</f>
        <v>457.05244002316169</v>
      </c>
    </row>
    <row r="37" spans="1:14">
      <c r="A37" s="113" t="s">
        <v>152</v>
      </c>
      <c r="B37" s="870" t="str">
        <f>VLOOKUP(A37,EQUIPOS!A7:D154,3,FALSE)</f>
        <v xml:space="preserve">Carrotanque de agua(1000 Galones) </v>
      </c>
      <c r="C37" s="871"/>
      <c r="D37" s="871"/>
      <c r="E37" s="871"/>
      <c r="F37" s="871"/>
      <c r="G37" s="871"/>
      <c r="H37" s="872"/>
      <c r="I37" s="267"/>
      <c r="J37" s="268"/>
      <c r="K37" s="269">
        <f>VLOOKUP(A37,EQUIPOS!A7:D164,4,FALSE)</f>
        <v>63891.435472307327</v>
      </c>
      <c r="L37" s="270"/>
      <c r="M37" s="271">
        <v>200</v>
      </c>
      <c r="N37" s="272">
        <f>K37/M37</f>
        <v>319.45717736153665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200</v>
      </c>
      <c r="N38" s="272">
        <f>K38/M38</f>
        <v>715.58407728984196</v>
      </c>
    </row>
    <row r="39" spans="1:14">
      <c r="A39" t="s">
        <v>365</v>
      </c>
      <c r="B39" s="870" t="str">
        <f>VLOOKUP(A39,EQUIPOS!A9:D155,3,FALSE)</f>
        <v xml:space="preserve">Vibrocompatador, potencia 153 HP, peso 10 Ton. </v>
      </c>
      <c r="C39" s="871"/>
      <c r="D39" s="871"/>
      <c r="E39" s="871"/>
      <c r="F39" s="871"/>
      <c r="G39" s="871"/>
      <c r="H39" s="872"/>
      <c r="I39" s="873"/>
      <c r="J39" s="874"/>
      <c r="K39" s="269">
        <f>VLOOKUP(A39,EQUIPOS!A9:D166,4,FALSE)</f>
        <v>102226.29675569171</v>
      </c>
      <c r="L39" s="875">
        <v>200</v>
      </c>
      <c r="M39" s="876"/>
      <c r="N39" s="272">
        <f>K39/L39</f>
        <v>511.13148377845857</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N76*M41</f>
        <v>2.6868530451800998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2005.912031498179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134.34265225900498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2140.254683757184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428.05093675143684</v>
      </c>
      <c r="M83" s="857"/>
      <c r="N83" s="51"/>
    </row>
    <row r="84" spans="1:14">
      <c r="B84" s="89" t="s">
        <v>973</v>
      </c>
      <c r="C84" s="90"/>
      <c r="D84" s="90"/>
      <c r="E84" s="90"/>
      <c r="F84" s="90"/>
      <c r="G84" s="90"/>
      <c r="H84" s="90"/>
      <c r="I84" s="87"/>
      <c r="J84" s="88"/>
      <c r="K84" s="304">
        <v>0.05</v>
      </c>
      <c r="L84" s="856">
        <f>N78*K84</f>
        <v>107.01273418785921</v>
      </c>
      <c r="M84" s="857"/>
      <c r="N84" s="51"/>
    </row>
    <row r="85" spans="1:14" ht="15.75" thickBot="1">
      <c r="B85" s="91" t="s">
        <v>974</v>
      </c>
      <c r="C85" s="92"/>
      <c r="D85" s="92"/>
      <c r="E85" s="92"/>
      <c r="F85" s="92"/>
      <c r="G85" s="92"/>
      <c r="H85" s="92"/>
      <c r="I85" s="93"/>
      <c r="J85" s="94"/>
      <c r="K85" s="305">
        <v>0.05</v>
      </c>
      <c r="L85" s="858">
        <f>N78*K85</f>
        <v>107.01273418785921</v>
      </c>
      <c r="M85" s="859"/>
      <c r="N85" s="51"/>
    </row>
    <row r="86" spans="1:14" ht="15.75" thickBot="1">
      <c r="B86" s="821" t="s">
        <v>953</v>
      </c>
      <c r="C86" s="822"/>
      <c r="D86" s="822"/>
      <c r="E86" s="822"/>
      <c r="F86" s="822"/>
      <c r="G86" s="822"/>
      <c r="H86" s="822"/>
      <c r="I86" s="822"/>
      <c r="J86" s="822"/>
      <c r="K86" s="822"/>
      <c r="L86" s="822"/>
      <c r="M86" s="823"/>
      <c r="N86" s="52">
        <f>L83+L84+L85</f>
        <v>642.07640512715523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2782.3310888843394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6291.2605927676332</v>
      </c>
      <c r="N48" s="272">
        <f>K48*M48</f>
        <v>7549.5127113211593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7549.5127113211593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7766.6104373717117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1553.3220874743424</v>
      </c>
      <c r="M83" s="857"/>
      <c r="N83" s="51"/>
    </row>
    <row r="84" spans="1:14">
      <c r="B84" s="89" t="s">
        <v>973</v>
      </c>
      <c r="C84" s="90"/>
      <c r="D84" s="90"/>
      <c r="E84" s="90"/>
      <c r="F84" s="90"/>
      <c r="G84" s="90"/>
      <c r="H84" s="90"/>
      <c r="I84" s="87"/>
      <c r="J84" s="88"/>
      <c r="K84" s="304">
        <v>0.05</v>
      </c>
      <c r="L84" s="856">
        <f>N78*K84</f>
        <v>388.33052186858561</v>
      </c>
      <c r="M84" s="857"/>
      <c r="N84" s="51"/>
    </row>
    <row r="85" spans="1:14" ht="15.75" thickBot="1">
      <c r="B85" s="91" t="s">
        <v>974</v>
      </c>
      <c r="C85" s="92"/>
      <c r="D85" s="92"/>
      <c r="E85" s="92"/>
      <c r="F85" s="92"/>
      <c r="G85" s="92"/>
      <c r="H85" s="92"/>
      <c r="I85" s="93"/>
      <c r="J85" s="94"/>
      <c r="K85" s="305">
        <v>0.05</v>
      </c>
      <c r="L85" s="858">
        <f>N78*K85</f>
        <v>388.33052186858561</v>
      </c>
      <c r="M85" s="859"/>
      <c r="N85" s="51"/>
    </row>
    <row r="86" spans="1:14" ht="15.75" thickBot="1">
      <c r="B86" s="821" t="s">
        <v>953</v>
      </c>
      <c r="C86" s="822"/>
      <c r="D86" s="822"/>
      <c r="E86" s="822"/>
      <c r="F86" s="822"/>
      <c r="G86" s="822"/>
      <c r="H86" s="822"/>
      <c r="I86" s="822"/>
      <c r="J86" s="822"/>
      <c r="K86" s="822"/>
      <c r="L86" s="822"/>
      <c r="M86" s="823"/>
      <c r="N86" s="52">
        <f>L83+L84+L85</f>
        <v>2329.9831312115134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10096.593568583225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1160.4915452101106</v>
      </c>
      <c r="M83" s="857"/>
      <c r="N83" s="51"/>
    </row>
    <row r="84" spans="1:14">
      <c r="B84" s="89" t="s">
        <v>973</v>
      </c>
      <c r="C84" s="90"/>
      <c r="D84" s="90"/>
      <c r="E84" s="90"/>
      <c r="F84" s="90"/>
      <c r="G84" s="90"/>
      <c r="H84" s="90"/>
      <c r="I84" s="87"/>
      <c r="J84" s="88"/>
      <c r="K84" s="304">
        <v>0.05</v>
      </c>
      <c r="L84" s="856">
        <f>N78*K84</f>
        <v>290.12288630252766</v>
      </c>
      <c r="M84" s="857"/>
      <c r="N84" s="51"/>
    </row>
    <row r="85" spans="1:14" ht="15.75" thickBot="1">
      <c r="B85" s="91" t="s">
        <v>974</v>
      </c>
      <c r="C85" s="92"/>
      <c r="D85" s="92"/>
      <c r="E85" s="92"/>
      <c r="F85" s="92"/>
      <c r="G85" s="92"/>
      <c r="H85" s="92"/>
      <c r="I85" s="93"/>
      <c r="J85" s="94"/>
      <c r="K85" s="305">
        <v>0.05</v>
      </c>
      <c r="L85" s="858">
        <f>N78*K85</f>
        <v>290.12288630252766</v>
      </c>
      <c r="M85" s="859"/>
      <c r="N85" s="51"/>
    </row>
    <row r="86" spans="1:14" ht="15.75" thickBot="1">
      <c r="B86" s="821" t="s">
        <v>953</v>
      </c>
      <c r="C86" s="822"/>
      <c r="D86" s="822"/>
      <c r="E86" s="822"/>
      <c r="F86" s="822"/>
      <c r="G86" s="822"/>
      <c r="H86" s="822"/>
      <c r="I86" s="822"/>
      <c r="J86" s="822"/>
      <c r="K86" s="822"/>
      <c r="L86" s="822"/>
      <c r="M86" s="823"/>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6344.1943520852528</v>
      </c>
      <c r="N48" s="272">
        <f>K48*M48</f>
        <v>7613.033222502303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7613.033222502303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7830.1309485528554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1566.0261897105711</v>
      </c>
      <c r="M83" s="857"/>
      <c r="N83" s="51"/>
    </row>
    <row r="84" spans="1:14">
      <c r="B84" s="89" t="s">
        <v>973</v>
      </c>
      <c r="C84" s="90"/>
      <c r="D84" s="90"/>
      <c r="E84" s="90"/>
      <c r="F84" s="90"/>
      <c r="G84" s="90"/>
      <c r="H84" s="90"/>
      <c r="I84" s="87"/>
      <c r="J84" s="88"/>
      <c r="K84" s="304">
        <v>0.05</v>
      </c>
      <c r="L84" s="856">
        <f>N78*K84</f>
        <v>391.50654742764277</v>
      </c>
      <c r="M84" s="857"/>
      <c r="N84" s="51"/>
    </row>
    <row r="85" spans="1:14" ht="15.75" thickBot="1">
      <c r="B85" s="91" t="s">
        <v>974</v>
      </c>
      <c r="C85" s="92"/>
      <c r="D85" s="92"/>
      <c r="E85" s="92"/>
      <c r="F85" s="92"/>
      <c r="G85" s="92"/>
      <c r="H85" s="92"/>
      <c r="I85" s="93"/>
      <c r="J85" s="94"/>
      <c r="K85" s="305">
        <v>0.05</v>
      </c>
      <c r="L85" s="858">
        <f>N78*K85</f>
        <v>391.50654742764277</v>
      </c>
      <c r="M85" s="859"/>
      <c r="N85" s="51"/>
    </row>
    <row r="86" spans="1:14" ht="15.75" thickBot="1">
      <c r="B86" s="821" t="s">
        <v>953</v>
      </c>
      <c r="C86" s="822"/>
      <c r="D86" s="822"/>
      <c r="E86" s="822"/>
      <c r="F86" s="822"/>
      <c r="G86" s="822"/>
      <c r="H86" s="822"/>
      <c r="I86" s="822"/>
      <c r="J86" s="822"/>
      <c r="K86" s="822"/>
      <c r="L86" s="822"/>
      <c r="M86" s="823"/>
      <c r="N86" s="52">
        <f>L83+L84+L85</f>
        <v>2349.0392845658566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10179.170233118712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9136.4075899850723</v>
      </c>
      <c r="N48" s="272">
        <f>K48*M48</f>
        <v>11877.329866980594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11877.329866980594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12094.427593031145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2418.8855186062292</v>
      </c>
      <c r="M83" s="857"/>
      <c r="N83" s="51"/>
    </row>
    <row r="84" spans="1:14">
      <c r="B84" s="89" t="s">
        <v>973</v>
      </c>
      <c r="C84" s="90"/>
      <c r="D84" s="90"/>
      <c r="E84" s="90"/>
      <c r="F84" s="90"/>
      <c r="G84" s="90"/>
      <c r="H84" s="90"/>
      <c r="I84" s="87"/>
      <c r="J84" s="88"/>
      <c r="K84" s="304">
        <v>0.05</v>
      </c>
      <c r="L84" s="856">
        <f>N78*K84</f>
        <v>604.7213796515573</v>
      </c>
      <c r="M84" s="857"/>
      <c r="N84" s="51"/>
    </row>
    <row r="85" spans="1:14" ht="15.75" thickBot="1">
      <c r="B85" s="91" t="s">
        <v>974</v>
      </c>
      <c r="C85" s="92"/>
      <c r="D85" s="92"/>
      <c r="E85" s="92"/>
      <c r="F85" s="92"/>
      <c r="G85" s="92"/>
      <c r="H85" s="92"/>
      <c r="I85" s="93"/>
      <c r="J85" s="94"/>
      <c r="K85" s="305">
        <v>0.05</v>
      </c>
      <c r="L85" s="858">
        <f>N78*K85</f>
        <v>604.7213796515573</v>
      </c>
      <c r="M85" s="859"/>
      <c r="N85" s="51"/>
    </row>
    <row r="86" spans="1:14" ht="15.75" thickBot="1">
      <c r="B86" s="821" t="s">
        <v>953</v>
      </c>
      <c r="C86" s="822"/>
      <c r="D86" s="822"/>
      <c r="E86" s="822"/>
      <c r="F86" s="822"/>
      <c r="G86" s="822"/>
      <c r="H86" s="822"/>
      <c r="I86" s="822"/>
      <c r="J86" s="822"/>
      <c r="K86" s="822"/>
      <c r="L86" s="822"/>
      <c r="M86" s="823"/>
      <c r="N86" s="52">
        <f>L83+L84+L85</f>
        <v>3628.3282779093433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15722.755870940488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303</v>
      </c>
      <c r="B36" s="870" t="str">
        <f>VLOOKUP(A36,EQUIPOS!A6:D154,3,FALSE)</f>
        <v>Retrocargador, pala de 1,1 m3 de capacidad, profundidad de excavación de 4.400 mm y una altura de 5.680 mm</v>
      </c>
      <c r="C36" s="871"/>
      <c r="D36" s="871"/>
      <c r="E36" s="871"/>
      <c r="F36" s="871"/>
      <c r="G36" s="871"/>
      <c r="H36" s="872"/>
      <c r="I36" s="267"/>
      <c r="J36" s="268"/>
      <c r="K36" s="269">
        <f>VLOOKUP(A36,EQUIPOS!A6:D163,4,FALSE)</f>
        <v>90757.268931414772</v>
      </c>
      <c r="L36" s="270"/>
      <c r="M36" s="271">
        <v>250</v>
      </c>
      <c r="N36" s="272">
        <f>K36/M36</f>
        <v>363.02907572565908</v>
      </c>
    </row>
    <row r="37" spans="1:14">
      <c r="A37" s="113" t="s">
        <v>373</v>
      </c>
      <c r="B37" s="870" t="str">
        <f>VLOOKUP(A37,EQUIPOS!A7:D154,3,FALSE)</f>
        <v>Volqueta 6 m3</v>
      </c>
      <c r="C37" s="871"/>
      <c r="D37" s="871"/>
      <c r="E37" s="871"/>
      <c r="F37" s="871"/>
      <c r="G37" s="871"/>
      <c r="H37" s="872"/>
      <c r="I37" s="267"/>
      <c r="J37" s="268"/>
      <c r="K37" s="269">
        <f>VLOOKUP(A37,EQUIPOS!A7:D164,4,FALSE)</f>
        <v>80790.011337870805</v>
      </c>
      <c r="L37" s="270"/>
      <c r="M37" s="271">
        <v>250</v>
      </c>
      <c r="N37" s="272">
        <f>K37/M37</f>
        <v>323.16004535148323</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5.3737060903602005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691.56282716750252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107.474121807204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799.03694897470655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159.80738979494132</v>
      </c>
      <c r="M83" s="857"/>
      <c r="N83" s="51"/>
    </row>
    <row r="84" spans="1:14">
      <c r="B84" s="89" t="s">
        <v>973</v>
      </c>
      <c r="C84" s="90"/>
      <c r="D84" s="90"/>
      <c r="E84" s="90"/>
      <c r="F84" s="90"/>
      <c r="G84" s="90"/>
      <c r="H84" s="90"/>
      <c r="I84" s="87"/>
      <c r="J84" s="88"/>
      <c r="K84" s="304">
        <v>0.05</v>
      </c>
      <c r="L84" s="856">
        <f>N78*K84</f>
        <v>39.951847448735329</v>
      </c>
      <c r="M84" s="857"/>
      <c r="N84" s="51"/>
    </row>
    <row r="85" spans="1:14" ht="15.75" thickBot="1">
      <c r="B85" s="91" t="s">
        <v>974</v>
      </c>
      <c r="C85" s="92"/>
      <c r="D85" s="92"/>
      <c r="E85" s="92"/>
      <c r="F85" s="92"/>
      <c r="G85" s="92"/>
      <c r="H85" s="92"/>
      <c r="I85" s="93"/>
      <c r="J85" s="94"/>
      <c r="K85" s="305">
        <v>0.05</v>
      </c>
      <c r="L85" s="858">
        <f>N78*K85</f>
        <v>39.951847448735329</v>
      </c>
      <c r="M85" s="859"/>
      <c r="N85" s="51"/>
    </row>
    <row r="86" spans="1:14" ht="15.75" thickBot="1">
      <c r="B86" s="821" t="s">
        <v>953</v>
      </c>
      <c r="C86" s="822"/>
      <c r="D86" s="822"/>
      <c r="E86" s="822"/>
      <c r="F86" s="822"/>
      <c r="G86" s="822"/>
      <c r="H86" s="822"/>
      <c r="I86" s="822"/>
      <c r="J86" s="822"/>
      <c r="K86" s="822"/>
      <c r="L86" s="822"/>
      <c r="M86" s="823"/>
      <c r="N86" s="52">
        <f>L83+L84+L85</f>
        <v>239.71108469241196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1038.7480336671185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35</v>
      </c>
      <c r="N36" s="272">
        <f>K36/M36</f>
        <v>1825.4695849230666</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35</v>
      </c>
      <c r="N37" s="272">
        <f>K37/M37</f>
        <v>4089.0518702276681</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35</v>
      </c>
      <c r="N38" s="272">
        <f>K38/M38</f>
        <v>2920.7513358769061</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8850.6262370000986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40.105241526805976</v>
      </c>
      <c r="N48" s="272">
        <f>K48*M48</f>
        <v>1002.6310381701494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428.02516721017031</v>
      </c>
      <c r="N49" s="272">
        <f>K49*M49</f>
        <v>34242.013376813622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35244.64441498377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44862.942950606754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8972.5885901213514</v>
      </c>
      <c r="M83" s="857"/>
      <c r="N83" s="51"/>
    </row>
    <row r="84" spans="1:14">
      <c r="B84" s="89" t="s">
        <v>973</v>
      </c>
      <c r="C84" s="90"/>
      <c r="D84" s="90"/>
      <c r="E84" s="90"/>
      <c r="F84" s="90"/>
      <c r="G84" s="90"/>
      <c r="H84" s="90"/>
      <c r="I84" s="87"/>
      <c r="J84" s="88"/>
      <c r="K84" s="304">
        <v>0.05</v>
      </c>
      <c r="L84" s="856">
        <f>N78*K84</f>
        <v>2243.1471475303379</v>
      </c>
      <c r="M84" s="857"/>
      <c r="N84" s="51"/>
    </row>
    <row r="85" spans="1:14" ht="15.75" thickBot="1">
      <c r="B85" s="91" t="s">
        <v>974</v>
      </c>
      <c r="C85" s="92"/>
      <c r="D85" s="92"/>
      <c r="E85" s="92"/>
      <c r="F85" s="92"/>
      <c r="G85" s="92"/>
      <c r="H85" s="92"/>
      <c r="I85" s="93"/>
      <c r="J85" s="94"/>
      <c r="K85" s="305">
        <v>0.05</v>
      </c>
      <c r="L85" s="858">
        <f>N78*K85</f>
        <v>2243.1471475303379</v>
      </c>
      <c r="M85" s="859"/>
      <c r="N85" s="51"/>
    </row>
    <row r="86" spans="1:14" ht="15.75" thickBot="1">
      <c r="B86" s="821" t="s">
        <v>953</v>
      </c>
      <c r="C86" s="822"/>
      <c r="D86" s="822"/>
      <c r="E86" s="822"/>
      <c r="F86" s="822"/>
      <c r="G86" s="822"/>
      <c r="H86" s="822"/>
      <c r="I86" s="822"/>
      <c r="J86" s="822"/>
      <c r="K86" s="822"/>
      <c r="L86" s="822"/>
      <c r="M86" s="823"/>
      <c r="N86" s="52">
        <f>L83+L84+L85</f>
        <v>13458.882885182025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58321.825835788783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35</v>
      </c>
      <c r="N36" s="272">
        <f>K36/M36</f>
        <v>1825.4695849230666</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35</v>
      </c>
      <c r="N37" s="272">
        <f>K37/M37</f>
        <v>4089.0518702276681</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35</v>
      </c>
      <c r="N38" s="272">
        <f>K38/M38</f>
        <v>2920.7513358769061</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8850.6262370000986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40.105241526805976</v>
      </c>
      <c r="N48" s="272">
        <f>K48*M48</f>
        <v>1002.6310381701494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1002.6310381701494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10620.929573793133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2124.185914758627</v>
      </c>
      <c r="M83" s="857"/>
      <c r="N83" s="51"/>
    </row>
    <row r="84" spans="1:14">
      <c r="B84" s="89" t="s">
        <v>973</v>
      </c>
      <c r="C84" s="90"/>
      <c r="D84" s="90"/>
      <c r="E84" s="90"/>
      <c r="F84" s="90"/>
      <c r="G84" s="90"/>
      <c r="H84" s="90"/>
      <c r="I84" s="87"/>
      <c r="J84" s="88"/>
      <c r="K84" s="304">
        <v>0.05</v>
      </c>
      <c r="L84" s="856">
        <f>N78*K84</f>
        <v>531.04647868965674</v>
      </c>
      <c r="M84" s="857"/>
      <c r="N84" s="51"/>
    </row>
    <row r="85" spans="1:14" ht="15.75" thickBot="1">
      <c r="B85" s="91" t="s">
        <v>974</v>
      </c>
      <c r="C85" s="92"/>
      <c r="D85" s="92"/>
      <c r="E85" s="92"/>
      <c r="F85" s="92"/>
      <c r="G85" s="92"/>
      <c r="H85" s="92"/>
      <c r="I85" s="93"/>
      <c r="J85" s="94"/>
      <c r="K85" s="305">
        <v>0.05</v>
      </c>
      <c r="L85" s="858">
        <f>N78*K85</f>
        <v>531.04647868965674</v>
      </c>
      <c r="M85" s="859"/>
      <c r="N85" s="51"/>
    </row>
    <row r="86" spans="1:14" ht="15.75" thickBot="1">
      <c r="B86" s="821" t="s">
        <v>953</v>
      </c>
      <c r="C86" s="822"/>
      <c r="D86" s="822"/>
      <c r="E86" s="822"/>
      <c r="F86" s="822"/>
      <c r="G86" s="822"/>
      <c r="H86" s="822"/>
      <c r="I86" s="822"/>
      <c r="J86" s="822"/>
      <c r="K86" s="822"/>
      <c r="L86" s="822"/>
      <c r="M86" s="823"/>
      <c r="N86" s="52">
        <f>L83+L84+L85</f>
        <v>3186.2788721379407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13807.208445931074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428.02516721017031</v>
      </c>
      <c r="N48" s="272">
        <f>K48*M48</f>
        <v>428.02516721017031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428.02516721017031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f>SUM(N70:N75)</f>
        <v>0</v>
      </c>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428.02516721017031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85.60503344203407</v>
      </c>
      <c r="M83" s="857"/>
      <c r="N83" s="51"/>
    </row>
    <row r="84" spans="1:14">
      <c r="B84" s="89" t="s">
        <v>973</v>
      </c>
      <c r="C84" s="90"/>
      <c r="D84" s="90"/>
      <c r="E84" s="90"/>
      <c r="F84" s="90"/>
      <c r="G84" s="90"/>
      <c r="H84" s="90"/>
      <c r="I84" s="87"/>
      <c r="J84" s="88"/>
      <c r="K84" s="304">
        <v>0.05</v>
      </c>
      <c r="L84" s="856">
        <f>N78*K84</f>
        <v>21.401258360508518</v>
      </c>
      <c r="M84" s="857"/>
      <c r="N84" s="51"/>
    </row>
    <row r="85" spans="1:14" ht="15.75" thickBot="1">
      <c r="B85" s="91" t="s">
        <v>974</v>
      </c>
      <c r="C85" s="92"/>
      <c r="D85" s="92"/>
      <c r="E85" s="92"/>
      <c r="F85" s="92"/>
      <c r="G85" s="92"/>
      <c r="H85" s="92"/>
      <c r="I85" s="93"/>
      <c r="J85" s="94"/>
      <c r="K85" s="305">
        <v>0.05</v>
      </c>
      <c r="L85" s="858">
        <f>N78*K85</f>
        <v>21.401258360508518</v>
      </c>
      <c r="M85" s="859"/>
      <c r="N85" s="51"/>
    </row>
    <row r="86" spans="1:14" ht="15.75" thickBot="1">
      <c r="B86" s="821" t="s">
        <v>953</v>
      </c>
      <c r="C86" s="822"/>
      <c r="D86" s="822"/>
      <c r="E86" s="822"/>
      <c r="F86" s="822"/>
      <c r="G86" s="822"/>
      <c r="H86" s="822"/>
      <c r="I86" s="822"/>
      <c r="J86" s="822"/>
      <c r="K86" s="822"/>
      <c r="L86" s="822"/>
      <c r="M86" s="823"/>
      <c r="N86" s="52">
        <f>L83+L84+L85</f>
        <v>128.4075501630511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556.43271737322141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35</v>
      </c>
      <c r="N36" s="272">
        <f>K36/M36</f>
        <v>1825.4695849230666</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35</v>
      </c>
      <c r="N37" s="272">
        <f>K37/M37</f>
        <v>4089.0518702276681</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35</v>
      </c>
      <c r="N38" s="272">
        <f>K38/M38</f>
        <v>2920.7513358769061</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8850.6262370000986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974.23638805299947</v>
      </c>
      <c r="N48" s="272">
        <f>K48*M48</f>
        <v>77938.911044239954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40.105241526805976</v>
      </c>
      <c r="N49" s="272">
        <f>K49*M49</f>
        <v>1002.6310381701494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78941.542082410102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88559.840618033093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17711.968123606621</v>
      </c>
      <c r="M83" s="857"/>
      <c r="N83" s="51"/>
    </row>
    <row r="84" spans="1:14">
      <c r="B84" s="89" t="s">
        <v>973</v>
      </c>
      <c r="C84" s="90"/>
      <c r="D84" s="90"/>
      <c r="E84" s="90"/>
      <c r="F84" s="90"/>
      <c r="G84" s="90"/>
      <c r="H84" s="90"/>
      <c r="I84" s="87"/>
      <c r="J84" s="88"/>
      <c r="K84" s="304">
        <v>0.05</v>
      </c>
      <c r="L84" s="856">
        <f>N78*K84</f>
        <v>4427.9920309016552</v>
      </c>
      <c r="M84" s="857"/>
      <c r="N84" s="51"/>
    </row>
    <row r="85" spans="1:14" ht="15.75" thickBot="1">
      <c r="B85" s="91" t="s">
        <v>974</v>
      </c>
      <c r="C85" s="92"/>
      <c r="D85" s="92"/>
      <c r="E85" s="92"/>
      <c r="F85" s="92"/>
      <c r="G85" s="92"/>
      <c r="H85" s="92"/>
      <c r="I85" s="93"/>
      <c r="J85" s="94"/>
      <c r="K85" s="305">
        <v>0.05</v>
      </c>
      <c r="L85" s="858">
        <f>N78*K85</f>
        <v>4427.9920309016552</v>
      </c>
      <c r="M85" s="859"/>
      <c r="N85" s="51"/>
    </row>
    <row r="86" spans="1:14" ht="15.75" thickBot="1">
      <c r="B86" s="821" t="s">
        <v>953</v>
      </c>
      <c r="C86" s="822"/>
      <c r="D86" s="822"/>
      <c r="E86" s="822"/>
      <c r="F86" s="822"/>
      <c r="G86" s="822"/>
      <c r="H86" s="822"/>
      <c r="I86" s="822"/>
      <c r="J86" s="822"/>
      <c r="K86" s="822"/>
      <c r="L86" s="822"/>
      <c r="M86" s="823"/>
      <c r="N86" s="52">
        <f>L83+L84+L85</f>
        <v>26567.952185409933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115127.79280344302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35</v>
      </c>
      <c r="N36" s="272">
        <f>K36/M36</f>
        <v>1825.4695849230666</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35</v>
      </c>
      <c r="N37" s="272">
        <f>K37/M37</f>
        <v>4089.0518702276681</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35</v>
      </c>
      <c r="N38" s="272">
        <f>K38/M38</f>
        <v>2920.7513358769061</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N75*M41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8850.6262370000986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40.105241526805976</v>
      </c>
      <c r="N48" s="272">
        <f>K48*M48</f>
        <v>1002.6310381701494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1002.6310381701494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1">
        <f>SUM(N69:N74)</f>
        <v>767.67229862288559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10620.929573793133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2124.185914758627</v>
      </c>
      <c r="M82" s="857"/>
      <c r="N82" s="51"/>
    </row>
    <row r="83" spans="1:14">
      <c r="B83" s="89" t="s">
        <v>973</v>
      </c>
      <c r="C83" s="90"/>
      <c r="D83" s="90"/>
      <c r="E83" s="90"/>
      <c r="F83" s="90"/>
      <c r="G83" s="90"/>
      <c r="H83" s="90"/>
      <c r="I83" s="87"/>
      <c r="J83" s="88"/>
      <c r="K83" s="304">
        <v>0.05</v>
      </c>
      <c r="L83" s="856">
        <f>N77*K83</f>
        <v>531.04647868965674</v>
      </c>
      <c r="M83" s="857"/>
      <c r="N83" s="51"/>
    </row>
    <row r="84" spans="1:14" ht="15.75" thickBot="1">
      <c r="B84" s="91" t="s">
        <v>974</v>
      </c>
      <c r="C84" s="92"/>
      <c r="D84" s="92"/>
      <c r="E84" s="92"/>
      <c r="F84" s="92"/>
      <c r="G84" s="92"/>
      <c r="H84" s="92"/>
      <c r="I84" s="93"/>
      <c r="J84" s="94"/>
      <c r="K84" s="305">
        <v>0.05</v>
      </c>
      <c r="L84" s="858">
        <f>N77*K84</f>
        <v>531.04647868965674</v>
      </c>
      <c r="M84" s="859"/>
      <c r="N84" s="51"/>
    </row>
    <row r="85" spans="1:14" ht="15.75" thickBot="1">
      <c r="B85" s="821" t="s">
        <v>953</v>
      </c>
      <c r="C85" s="822"/>
      <c r="D85" s="822"/>
      <c r="E85" s="822"/>
      <c r="F85" s="822"/>
      <c r="G85" s="822"/>
      <c r="H85" s="822"/>
      <c r="I85" s="822"/>
      <c r="J85" s="822"/>
      <c r="K85" s="822"/>
      <c r="L85" s="822"/>
      <c r="M85" s="823"/>
      <c r="N85" s="52">
        <f>L82+L83+L84</f>
        <v>3186.2788721379407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13807.208445931074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ht="21"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974.23638805299947</v>
      </c>
      <c r="N48" s="272">
        <f>K48*M48</f>
        <v>974.23638805299947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974.23638805299947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974.23638805299947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194.84727761059992</v>
      </c>
      <c r="M83" s="857"/>
      <c r="N83" s="51"/>
    </row>
    <row r="84" spans="1:14">
      <c r="B84" s="89" t="s">
        <v>973</v>
      </c>
      <c r="C84" s="90"/>
      <c r="D84" s="90"/>
      <c r="E84" s="90"/>
      <c r="F84" s="90"/>
      <c r="G84" s="90"/>
      <c r="H84" s="90"/>
      <c r="I84" s="87"/>
      <c r="J84" s="88"/>
      <c r="K84" s="304">
        <v>0.05</v>
      </c>
      <c r="L84" s="856">
        <f>N78*K84</f>
        <v>48.711819402649979</v>
      </c>
      <c r="M84" s="857"/>
      <c r="N84" s="51"/>
    </row>
    <row r="85" spans="1:14" ht="15.75" thickBot="1">
      <c r="B85" s="91" t="s">
        <v>974</v>
      </c>
      <c r="C85" s="92"/>
      <c r="D85" s="92"/>
      <c r="E85" s="92"/>
      <c r="F85" s="92"/>
      <c r="G85" s="92"/>
      <c r="H85" s="92"/>
      <c r="I85" s="93"/>
      <c r="J85" s="94"/>
      <c r="K85" s="305">
        <v>0.05</v>
      </c>
      <c r="L85" s="858">
        <f>N78*K85</f>
        <v>48.711819402649979</v>
      </c>
      <c r="M85" s="859"/>
      <c r="N85" s="51"/>
    </row>
    <row r="86" spans="1:14" ht="15.75" thickBot="1">
      <c r="B86" s="821" t="s">
        <v>953</v>
      </c>
      <c r="C86" s="822"/>
      <c r="D86" s="822"/>
      <c r="E86" s="822"/>
      <c r="F86" s="822"/>
      <c r="G86" s="822"/>
      <c r="H86" s="822"/>
      <c r="I86" s="822"/>
      <c r="J86" s="822"/>
      <c r="K86" s="822"/>
      <c r="L86" s="822"/>
      <c r="M86" s="823"/>
      <c r="N86" s="52">
        <f>L83+L84+L85</f>
        <v>292.27091641589988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1266.5073044688993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600</v>
      </c>
      <c r="N36" s="272">
        <f>K36/M36</f>
        <v>106.48572578717888</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600</v>
      </c>
      <c r="N37" s="272">
        <f>K37/M37</f>
        <v>238.52802576328065</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600</v>
      </c>
      <c r="N38" s="272">
        <f>K38/M38</f>
        <v>170.3771612594862</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N75*M41</f>
        <v>0.44780884086334993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515.83872165080902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40.105241526805976</v>
      </c>
      <c r="N48" s="272">
        <f>K48*M48</f>
        <v>120.31572458041794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120.31572458041794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1">
        <f>SUM(N69:N74)</f>
        <v>44.780884086334993</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680.93533031756192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136.18706606351239</v>
      </c>
      <c r="M82" s="857"/>
      <c r="N82" s="51"/>
    </row>
    <row r="83" spans="1:14">
      <c r="B83" s="89" t="s">
        <v>973</v>
      </c>
      <c r="C83" s="90"/>
      <c r="D83" s="90"/>
      <c r="E83" s="90"/>
      <c r="F83" s="90"/>
      <c r="G83" s="90"/>
      <c r="H83" s="90"/>
      <c r="I83" s="87"/>
      <c r="J83" s="88"/>
      <c r="K83" s="304">
        <v>0.05</v>
      </c>
      <c r="L83" s="856">
        <f>N77*K83</f>
        <v>34.046766515878097</v>
      </c>
      <c r="M83" s="857"/>
      <c r="N83" s="51"/>
    </row>
    <row r="84" spans="1:14" ht="15.75" thickBot="1">
      <c r="B84" s="91" t="s">
        <v>974</v>
      </c>
      <c r="C84" s="92"/>
      <c r="D84" s="92"/>
      <c r="E84" s="92"/>
      <c r="F84" s="92"/>
      <c r="G84" s="92"/>
      <c r="H84" s="92"/>
      <c r="I84" s="93"/>
      <c r="J84" s="94"/>
      <c r="K84" s="305">
        <v>0.05</v>
      </c>
      <c r="L84" s="858">
        <f>N77*K84</f>
        <v>34.046766515878097</v>
      </c>
      <c r="M84" s="859"/>
      <c r="N84" s="51"/>
    </row>
    <row r="85" spans="1:14" ht="15.75" thickBot="1">
      <c r="B85" s="821" t="s">
        <v>953</v>
      </c>
      <c r="C85" s="822"/>
      <c r="D85" s="822"/>
      <c r="E85" s="822"/>
      <c r="F85" s="822"/>
      <c r="G85" s="822"/>
      <c r="H85" s="822"/>
      <c r="I85" s="822"/>
      <c r="J85" s="822"/>
      <c r="K85" s="822"/>
      <c r="L85" s="822"/>
      <c r="M85" s="823"/>
      <c r="N85" s="52">
        <f>L82+L83+L84</f>
        <v>204.28059909526857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885.21592941283052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0.02</v>
      </c>
      <c r="N41" s="344">
        <f>N75*M41</f>
        <v>11.941569089689333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6883.8204065556329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40.105241526805976</v>
      </c>
      <c r="N48" s="272">
        <f>K48*M48</f>
        <v>1002.6310381701494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18100.566772569389</v>
      </c>
      <c r="N49" s="272">
        <f>K49*M49</f>
        <v>22625.708465711738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23628.339503881885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8">
        <f>VLOOKUP(A58,TRANSPORTE!A5:D117,4,FALSE)</f>
        <v>1222.0638821488531</v>
      </c>
      <c r="M58" s="909"/>
      <c r="N58" s="287">
        <f>K58*L58</f>
        <v>1527.5798526860663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1527.5798526860663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1">
        <f>SUM(N69:N74)</f>
        <v>597.07845448446665</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32636.818217608055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6527.3636435216113</v>
      </c>
      <c r="M82" s="857"/>
      <c r="N82" s="51"/>
    </row>
    <row r="83" spans="1:14">
      <c r="B83" s="89" t="s">
        <v>973</v>
      </c>
      <c r="C83" s="90"/>
      <c r="D83" s="90"/>
      <c r="E83" s="90"/>
      <c r="F83" s="90"/>
      <c r="G83" s="90"/>
      <c r="H83" s="90"/>
      <c r="I83" s="87"/>
      <c r="J83" s="88"/>
      <c r="K83" s="304">
        <v>0.05</v>
      </c>
      <c r="L83" s="856">
        <f>N77*K83</f>
        <v>1631.8409108804028</v>
      </c>
      <c r="M83" s="857"/>
      <c r="N83" s="51"/>
    </row>
    <row r="84" spans="1:14" ht="15.75" thickBot="1">
      <c r="B84" s="91" t="s">
        <v>974</v>
      </c>
      <c r="C84" s="92"/>
      <c r="D84" s="92"/>
      <c r="E84" s="92"/>
      <c r="F84" s="92"/>
      <c r="G84" s="92"/>
      <c r="H84" s="92"/>
      <c r="I84" s="93"/>
      <c r="J84" s="94"/>
      <c r="K84" s="305">
        <v>0.05</v>
      </c>
      <c r="L84" s="858">
        <f>N77*K84</f>
        <v>1631.8409108804028</v>
      </c>
      <c r="M84" s="859"/>
      <c r="N84" s="51"/>
    </row>
    <row r="85" spans="1:14" ht="15.75" thickBot="1">
      <c r="B85" s="821" t="s">
        <v>953</v>
      </c>
      <c r="C85" s="822"/>
      <c r="D85" s="822"/>
      <c r="E85" s="822"/>
      <c r="F85" s="822"/>
      <c r="G85" s="822"/>
      <c r="H85" s="822"/>
      <c r="I85" s="822"/>
      <c r="J85" s="822"/>
      <c r="K85" s="822"/>
      <c r="L85" s="822"/>
      <c r="M85" s="823"/>
      <c r="N85" s="52">
        <f>L82+L83+L84</f>
        <v>9791.0454652824174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42427.863682890471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42661.137730054856</v>
      </c>
      <c r="N48" s="272">
        <f>K48*M48</f>
        <v>42661.137730054856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42661.137730054856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42661.137730054856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8532.2275460109722</v>
      </c>
      <c r="M83" s="857"/>
      <c r="N83" s="51"/>
    </row>
    <row r="84" spans="1:14">
      <c r="B84" s="89" t="s">
        <v>973</v>
      </c>
      <c r="C84" s="90"/>
      <c r="D84" s="90"/>
      <c r="E84" s="90"/>
      <c r="F84" s="90"/>
      <c r="G84" s="90"/>
      <c r="H84" s="90"/>
      <c r="I84" s="87"/>
      <c r="J84" s="88"/>
      <c r="K84" s="304">
        <v>0.05</v>
      </c>
      <c r="L84" s="856">
        <f>N78*K84</f>
        <v>2133.0568865027431</v>
      </c>
      <c r="M84" s="857"/>
      <c r="N84" s="51"/>
    </row>
    <row r="85" spans="1:14" ht="15.75" thickBot="1">
      <c r="B85" s="91" t="s">
        <v>974</v>
      </c>
      <c r="C85" s="92"/>
      <c r="D85" s="92"/>
      <c r="E85" s="92"/>
      <c r="F85" s="92"/>
      <c r="G85" s="92"/>
      <c r="H85" s="92"/>
      <c r="I85" s="93"/>
      <c r="J85" s="94"/>
      <c r="K85" s="305">
        <v>0.05</v>
      </c>
      <c r="L85" s="858">
        <f>N78*K85</f>
        <v>2133.0568865027431</v>
      </c>
      <c r="M85" s="859"/>
      <c r="N85" s="51"/>
    </row>
    <row r="86" spans="1:14" ht="15.75" thickBot="1">
      <c r="B86" s="821" t="s">
        <v>953</v>
      </c>
      <c r="C86" s="822"/>
      <c r="D86" s="822"/>
      <c r="E86" s="822"/>
      <c r="F86" s="822"/>
      <c r="G86" s="822"/>
      <c r="H86" s="822"/>
      <c r="I86" s="822"/>
      <c r="J86" s="822"/>
      <c r="K86" s="822"/>
      <c r="L86" s="822"/>
      <c r="M86" s="823"/>
      <c r="N86" s="52">
        <f>L83+L84+L85</f>
        <v>12798.341319016459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55459.479049071313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39863.526152198479</v>
      </c>
      <c r="N48" s="272">
        <f>K48*M48</f>
        <v>39863.526152198479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39863.526152198479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39863.526152198479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7972.7052304396966</v>
      </c>
      <c r="M83" s="857"/>
      <c r="N83" s="51"/>
    </row>
    <row r="84" spans="1:14">
      <c r="B84" s="89" t="s">
        <v>973</v>
      </c>
      <c r="C84" s="90"/>
      <c r="D84" s="90"/>
      <c r="E84" s="90"/>
      <c r="F84" s="90"/>
      <c r="G84" s="90"/>
      <c r="H84" s="90"/>
      <c r="I84" s="87"/>
      <c r="J84" s="88"/>
      <c r="K84" s="304">
        <v>0.05</v>
      </c>
      <c r="L84" s="856">
        <f>N78*K84</f>
        <v>1993.1763076099242</v>
      </c>
      <c r="M84" s="857"/>
      <c r="N84" s="51"/>
    </row>
    <row r="85" spans="1:14" ht="15.75" thickBot="1">
      <c r="B85" s="91" t="s">
        <v>974</v>
      </c>
      <c r="C85" s="92"/>
      <c r="D85" s="92"/>
      <c r="E85" s="92"/>
      <c r="F85" s="92"/>
      <c r="G85" s="92"/>
      <c r="H85" s="92"/>
      <c r="I85" s="93"/>
      <c r="J85" s="94"/>
      <c r="K85" s="305">
        <v>0.05</v>
      </c>
      <c r="L85" s="858">
        <f>N78*K85</f>
        <v>1993.1763076099242</v>
      </c>
      <c r="M85" s="859"/>
      <c r="N85" s="51"/>
    </row>
    <row r="86" spans="1:14" ht="15.75" thickBot="1">
      <c r="B86" s="821" t="s">
        <v>953</v>
      </c>
      <c r="C86" s="822"/>
      <c r="D86" s="822"/>
      <c r="E86" s="822"/>
      <c r="F86" s="822"/>
      <c r="G86" s="822"/>
      <c r="H86" s="822"/>
      <c r="I86" s="822"/>
      <c r="J86" s="822"/>
      <c r="K86" s="822"/>
      <c r="L86" s="822"/>
      <c r="M86" s="823"/>
      <c r="N86" s="52">
        <f>L83+L84+L85</f>
        <v>11959.057845659543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51822.583997858019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ht="18.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40.105241526805976</v>
      </c>
      <c r="N48" s="272">
        <f>K48*M48</f>
        <v>40.105241526805976</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39863.526152198479</v>
      </c>
      <c r="N49" s="272">
        <f>K49*M49</f>
        <v>14350.869414791452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14390.974656318258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0" t="s">
        <v>963</v>
      </c>
      <c r="C68" s="861"/>
      <c r="D68" s="861"/>
      <c r="E68" s="861"/>
      <c r="F68" s="861"/>
      <c r="G68" s="861"/>
      <c r="H68" s="861"/>
      <c r="I68" s="73" t="s">
        <v>964</v>
      </c>
      <c r="J68" s="75" t="s">
        <v>1410</v>
      </c>
      <c r="K68" s="74" t="s">
        <v>966</v>
      </c>
      <c r="L68" s="862" t="s">
        <v>950</v>
      </c>
      <c r="M68" s="86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7"/>
      <c r="C74" s="898"/>
      <c r="D74" s="898"/>
      <c r="E74" s="898"/>
      <c r="F74" s="898"/>
      <c r="G74" s="898"/>
      <c r="H74" s="898"/>
      <c r="I74" s="126"/>
      <c r="J74" s="126"/>
      <c r="K74" s="126"/>
      <c r="L74" s="911"/>
      <c r="M74" s="911"/>
      <c r="N74" s="45"/>
    </row>
    <row r="75" spans="2:15" ht="15.75" thickBot="1">
      <c r="B75" s="821" t="s">
        <v>953</v>
      </c>
      <c r="C75" s="822"/>
      <c r="D75" s="822"/>
      <c r="E75" s="822"/>
      <c r="F75" s="822"/>
      <c r="G75" s="822"/>
      <c r="H75" s="822"/>
      <c r="I75" s="864"/>
      <c r="J75" s="864"/>
      <c r="K75" s="864"/>
      <c r="L75" s="864"/>
      <c r="M75" s="865"/>
      <c r="N75" s="301"/>
    </row>
    <row r="76" spans="2:15" ht="15.75" thickBot="1">
      <c r="B76" s="33"/>
      <c r="C76" s="34"/>
      <c r="D76" s="34"/>
      <c r="E76" s="34"/>
      <c r="F76" s="34"/>
      <c r="G76" s="34"/>
      <c r="H76" s="34"/>
      <c r="I76" s="34"/>
      <c r="J76" s="34"/>
      <c r="K76" s="34"/>
      <c r="L76" s="34"/>
      <c r="M76" s="34"/>
      <c r="N76" s="35"/>
    </row>
    <row r="77" spans="2:15" ht="15.75" thickBot="1">
      <c r="B77" s="821" t="s">
        <v>967</v>
      </c>
      <c r="C77" s="822"/>
      <c r="D77" s="822"/>
      <c r="E77" s="822"/>
      <c r="F77" s="822"/>
      <c r="G77" s="822"/>
      <c r="H77" s="822"/>
      <c r="I77" s="822"/>
      <c r="J77" s="822"/>
      <c r="K77" s="822"/>
      <c r="L77" s="822"/>
      <c r="M77" s="823"/>
      <c r="N77" s="99">
        <f>N43+N53+N64+N75</f>
        <v>14390.974656318258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2878.1949312636516</v>
      </c>
      <c r="M82" s="857"/>
      <c r="N82" s="51"/>
    </row>
    <row r="83" spans="1:14">
      <c r="B83" s="89" t="s">
        <v>973</v>
      </c>
      <c r="C83" s="90"/>
      <c r="D83" s="90"/>
      <c r="E83" s="90"/>
      <c r="F83" s="90"/>
      <c r="G83" s="90"/>
      <c r="H83" s="90"/>
      <c r="I83" s="87"/>
      <c r="J83" s="88"/>
      <c r="K83" s="304">
        <v>0.05</v>
      </c>
      <c r="L83" s="856">
        <f>N77*K83</f>
        <v>719.5487328159129</v>
      </c>
      <c r="M83" s="857"/>
      <c r="N83" s="51"/>
    </row>
    <row r="84" spans="1:14" ht="15.75" thickBot="1">
      <c r="B84" s="91" t="s">
        <v>974</v>
      </c>
      <c r="C84" s="92"/>
      <c r="D84" s="92"/>
      <c r="E84" s="92"/>
      <c r="F84" s="92"/>
      <c r="G84" s="92"/>
      <c r="H84" s="92"/>
      <c r="I84" s="93"/>
      <c r="J84" s="94"/>
      <c r="K84" s="305">
        <v>0.05</v>
      </c>
      <c r="L84" s="858">
        <f>N77*K84</f>
        <v>719.5487328159129</v>
      </c>
      <c r="M84" s="859"/>
      <c r="N84" s="51"/>
    </row>
    <row r="85" spans="1:14" ht="15.75" thickBot="1">
      <c r="B85" s="821" t="s">
        <v>953</v>
      </c>
      <c r="C85" s="822"/>
      <c r="D85" s="822"/>
      <c r="E85" s="822"/>
      <c r="F85" s="822"/>
      <c r="G85" s="822"/>
      <c r="H85" s="822"/>
      <c r="I85" s="822"/>
      <c r="J85" s="822"/>
      <c r="K85" s="822"/>
      <c r="L85" s="822"/>
      <c r="M85" s="823"/>
      <c r="N85" s="52">
        <f>L82+L83+L84</f>
        <v>4317.2923968954774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18708.267053213734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18100.566772569389</v>
      </c>
      <c r="N48" s="272">
        <f>K48*M48</f>
        <v>22625.708465711738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40.105241526805976</v>
      </c>
      <c r="N49" s="272">
        <f>K49*M49</f>
        <v>1002.6310381701494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23628.339503881885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8">
        <f>VLOOKUP(A59,TRANSPORTE!A5:D123,4,FALSE)</f>
        <v>1222.0638821488531</v>
      </c>
      <c r="M59" s="909"/>
      <c r="N59" s="287">
        <f>K59*L59</f>
        <v>1527.5798526860663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32630.847433063209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6526.1694866126418</v>
      </c>
      <c r="M83" s="857"/>
      <c r="N83" s="51"/>
    </row>
    <row r="84" spans="1:14">
      <c r="B84" s="89" t="s">
        <v>973</v>
      </c>
      <c r="C84" s="90"/>
      <c r="D84" s="90"/>
      <c r="E84" s="90"/>
      <c r="F84" s="90"/>
      <c r="G84" s="90"/>
      <c r="H84" s="90"/>
      <c r="I84" s="87"/>
      <c r="J84" s="88"/>
      <c r="K84" s="304">
        <v>0.05</v>
      </c>
      <c r="L84" s="856">
        <f>N78*K84</f>
        <v>1631.5423716531604</v>
      </c>
      <c r="M84" s="857"/>
      <c r="N84" s="51"/>
    </row>
    <row r="85" spans="1:14" ht="15.75" thickBot="1">
      <c r="B85" s="91" t="s">
        <v>974</v>
      </c>
      <c r="C85" s="92"/>
      <c r="D85" s="92"/>
      <c r="E85" s="92"/>
      <c r="F85" s="92"/>
      <c r="G85" s="92"/>
      <c r="H85" s="92"/>
      <c r="I85" s="93"/>
      <c r="J85" s="94"/>
      <c r="K85" s="305">
        <v>0.05</v>
      </c>
      <c r="L85" s="858">
        <f>N78*K85</f>
        <v>1631.5423716531604</v>
      </c>
      <c r="M85" s="859"/>
      <c r="N85" s="51"/>
    </row>
    <row r="86" spans="1:14" ht="15.75" thickBot="1">
      <c r="B86" s="821" t="s">
        <v>953</v>
      </c>
      <c r="C86" s="822"/>
      <c r="D86" s="822"/>
      <c r="E86" s="822"/>
      <c r="F86" s="822"/>
      <c r="G86" s="822"/>
      <c r="H86" s="822"/>
      <c r="I86" s="822"/>
      <c r="J86" s="822"/>
      <c r="K86" s="822"/>
      <c r="L86" s="822"/>
      <c r="M86" s="823"/>
      <c r="N86" s="52">
        <f>L83+L84+L85</f>
        <v>9789.2542299189627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42420.101662982168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42078.494050114256</v>
      </c>
      <c r="N48" s="272">
        <f>K48*M48</f>
        <v>54702.042265148535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55664.568061791877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64728.179185080633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12945.635837016127</v>
      </c>
      <c r="M83" s="857"/>
      <c r="N83" s="51"/>
    </row>
    <row r="84" spans="1:14">
      <c r="B84" s="89" t="s">
        <v>973</v>
      </c>
      <c r="C84" s="90"/>
      <c r="D84" s="90"/>
      <c r="E84" s="90"/>
      <c r="F84" s="90"/>
      <c r="G84" s="90"/>
      <c r="H84" s="90"/>
      <c r="I84" s="87"/>
      <c r="J84" s="88"/>
      <c r="K84" s="304">
        <v>0.05</v>
      </c>
      <c r="L84" s="856">
        <f>N78*K84</f>
        <v>3236.4089592540317</v>
      </c>
      <c r="M84" s="857"/>
      <c r="N84" s="51"/>
    </row>
    <row r="85" spans="1:14" ht="15.75" thickBot="1">
      <c r="B85" s="91" t="s">
        <v>974</v>
      </c>
      <c r="C85" s="92"/>
      <c r="D85" s="92"/>
      <c r="E85" s="92"/>
      <c r="F85" s="92"/>
      <c r="G85" s="92"/>
      <c r="H85" s="92"/>
      <c r="I85" s="93"/>
      <c r="J85" s="94"/>
      <c r="K85" s="305">
        <v>0.05</v>
      </c>
      <c r="L85" s="858">
        <f>N78*K85</f>
        <v>3236.4089592540317</v>
      </c>
      <c r="M85" s="859"/>
      <c r="N85" s="51"/>
    </row>
    <row r="86" spans="1:14" ht="15.75" thickBot="1">
      <c r="B86" s="821" t="s">
        <v>953</v>
      </c>
      <c r="C86" s="822"/>
      <c r="D86" s="822"/>
      <c r="E86" s="822"/>
      <c r="F86" s="822"/>
      <c r="G86" s="822"/>
      <c r="H86" s="822"/>
      <c r="I86" s="822"/>
      <c r="J86" s="822"/>
      <c r="K86" s="822"/>
      <c r="L86" s="822"/>
      <c r="M86" s="823"/>
      <c r="N86" s="52">
        <f>L83+L84+L85</f>
        <v>19418.453755524191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84146.632940604817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41555.533774451011</v>
      </c>
      <c r="N48" s="272">
        <f>K48*M48</f>
        <v>54022.193906786313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54984.719703429655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64048.330826718418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12809.666165343684</v>
      </c>
      <c r="M83" s="857"/>
      <c r="N83" s="51"/>
    </row>
    <row r="84" spans="1:14">
      <c r="B84" s="89" t="s">
        <v>973</v>
      </c>
      <c r="C84" s="90"/>
      <c r="D84" s="90"/>
      <c r="E84" s="90"/>
      <c r="F84" s="90"/>
      <c r="G84" s="90"/>
      <c r="H84" s="90"/>
      <c r="I84" s="87"/>
      <c r="J84" s="88"/>
      <c r="K84" s="304">
        <v>0.05</v>
      </c>
      <c r="L84" s="856">
        <f>N78*K84</f>
        <v>3202.416541335921</v>
      </c>
      <c r="M84" s="857"/>
      <c r="N84" s="51"/>
    </row>
    <row r="85" spans="1:14" ht="15.75" thickBot="1">
      <c r="B85" s="91" t="s">
        <v>974</v>
      </c>
      <c r="C85" s="92"/>
      <c r="D85" s="92"/>
      <c r="E85" s="92"/>
      <c r="F85" s="92"/>
      <c r="G85" s="92"/>
      <c r="H85" s="92"/>
      <c r="I85" s="93"/>
      <c r="J85" s="94"/>
      <c r="K85" s="305">
        <v>0.05</v>
      </c>
      <c r="L85" s="858">
        <f>N78*K85</f>
        <v>3202.416541335921</v>
      </c>
      <c r="M85" s="859"/>
      <c r="N85" s="51"/>
    </row>
    <row r="86" spans="1:14" ht="15.75" thickBot="1">
      <c r="B86" s="821" t="s">
        <v>953</v>
      </c>
      <c r="C86" s="822"/>
      <c r="D86" s="822"/>
      <c r="E86" s="822"/>
      <c r="F86" s="822"/>
      <c r="G86" s="822"/>
      <c r="H86" s="822"/>
      <c r="I86" s="822"/>
      <c r="J86" s="822"/>
      <c r="K86" s="822"/>
      <c r="L86" s="822"/>
      <c r="M86" s="823"/>
      <c r="N86" s="52">
        <f>L83+L84+L85</f>
        <v>19214.499248015527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83262.830074733938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41555.533774451011</v>
      </c>
      <c r="N48" s="272">
        <f>K48*M48</f>
        <v>54022.193906786313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54984.719703429655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64048.330826718418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12809.666165343684</v>
      </c>
      <c r="M83" s="857"/>
      <c r="N83" s="51"/>
    </row>
    <row r="84" spans="1:14">
      <c r="B84" s="89" t="s">
        <v>973</v>
      </c>
      <c r="C84" s="90"/>
      <c r="D84" s="90"/>
      <c r="E84" s="90"/>
      <c r="F84" s="90"/>
      <c r="G84" s="90"/>
      <c r="H84" s="90"/>
      <c r="I84" s="87"/>
      <c r="J84" s="88"/>
      <c r="K84" s="304">
        <v>0.05</v>
      </c>
      <c r="L84" s="856">
        <f>N78*K84</f>
        <v>3202.416541335921</v>
      </c>
      <c r="M84" s="857"/>
      <c r="N84" s="51"/>
    </row>
    <row r="85" spans="1:14" ht="15.75" thickBot="1">
      <c r="B85" s="91" t="s">
        <v>974</v>
      </c>
      <c r="C85" s="92"/>
      <c r="D85" s="92"/>
      <c r="E85" s="92"/>
      <c r="F85" s="92"/>
      <c r="G85" s="92"/>
      <c r="H85" s="92"/>
      <c r="I85" s="93"/>
      <c r="J85" s="94"/>
      <c r="K85" s="305">
        <v>0.05</v>
      </c>
      <c r="L85" s="858">
        <f>N78*K85</f>
        <v>3202.416541335921</v>
      </c>
      <c r="M85" s="859"/>
      <c r="N85" s="51"/>
    </row>
    <row r="86" spans="1:14" ht="15.75" thickBot="1">
      <c r="B86" s="821" t="s">
        <v>953</v>
      </c>
      <c r="C86" s="822"/>
      <c r="D86" s="822"/>
      <c r="E86" s="822"/>
      <c r="F86" s="822"/>
      <c r="G86" s="822"/>
      <c r="H86" s="822"/>
      <c r="I86" s="822"/>
      <c r="J86" s="822"/>
      <c r="K86" s="822"/>
      <c r="L86" s="822"/>
      <c r="M86" s="823"/>
      <c r="N86" s="52">
        <f>L83+L84+L85</f>
        <v>19214.499248015527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83262.830074733938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403"/>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42078.494050114256</v>
      </c>
      <c r="N48" s="272">
        <f>K48*M48</f>
        <v>54702.042265148535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55664.568061791877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76654.774761127264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15330.954952225453</v>
      </c>
      <c r="M83" s="857"/>
      <c r="N83" s="51"/>
    </row>
    <row r="84" spans="1:14">
      <c r="B84" s="89" t="s">
        <v>973</v>
      </c>
      <c r="C84" s="90"/>
      <c r="D84" s="90"/>
      <c r="E84" s="90"/>
      <c r="F84" s="90"/>
      <c r="G84" s="90"/>
      <c r="H84" s="90"/>
      <c r="I84" s="87"/>
      <c r="J84" s="88"/>
      <c r="K84" s="304">
        <v>0.05</v>
      </c>
      <c r="L84" s="856">
        <f>N78*K84</f>
        <v>3832.7387380563632</v>
      </c>
      <c r="M84" s="857"/>
      <c r="N84" s="51"/>
    </row>
    <row r="85" spans="1:14" ht="15.75" thickBot="1">
      <c r="B85" s="91" t="s">
        <v>974</v>
      </c>
      <c r="C85" s="92"/>
      <c r="D85" s="92"/>
      <c r="E85" s="92"/>
      <c r="F85" s="92"/>
      <c r="G85" s="92"/>
      <c r="H85" s="92"/>
      <c r="I85" s="93"/>
      <c r="J85" s="94"/>
      <c r="K85" s="305">
        <v>0.05</v>
      </c>
      <c r="L85" s="858">
        <f>N78*K85</f>
        <v>3832.7387380563632</v>
      </c>
      <c r="M85" s="859"/>
      <c r="N85" s="51"/>
    </row>
    <row r="86" spans="1:14" ht="15.75" thickBot="1">
      <c r="B86" s="821" t="s">
        <v>953</v>
      </c>
      <c r="C86" s="822"/>
      <c r="D86" s="822"/>
      <c r="E86" s="822"/>
      <c r="F86" s="822"/>
      <c r="G86" s="822"/>
      <c r="H86" s="822"/>
      <c r="I86" s="822"/>
      <c r="J86" s="822"/>
      <c r="K86" s="822"/>
      <c r="L86" s="822"/>
      <c r="M86" s="823"/>
      <c r="N86" s="52">
        <f>L83+L84+L85</f>
        <v>22996.432428338179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99651.207189465436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41555.533774451011</v>
      </c>
      <c r="N48" s="272">
        <f>K48*M48</f>
        <v>54022.193906786313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54984.719703429655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75974.92640276505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15194.98528055301</v>
      </c>
      <c r="M83" s="857"/>
      <c r="N83" s="51"/>
    </row>
    <row r="84" spans="1:14">
      <c r="B84" s="89" t="s">
        <v>973</v>
      </c>
      <c r="C84" s="90"/>
      <c r="D84" s="90"/>
      <c r="E84" s="90"/>
      <c r="F84" s="90"/>
      <c r="G84" s="90"/>
      <c r="H84" s="90"/>
      <c r="I84" s="87"/>
      <c r="J84" s="88"/>
      <c r="K84" s="304">
        <v>0.05</v>
      </c>
      <c r="L84" s="856">
        <f>N78*K84</f>
        <v>3798.7463201382525</v>
      </c>
      <c r="M84" s="857"/>
      <c r="N84" s="51"/>
    </row>
    <row r="85" spans="1:14" ht="15.75" thickBot="1">
      <c r="B85" s="91" t="s">
        <v>974</v>
      </c>
      <c r="C85" s="92"/>
      <c r="D85" s="92"/>
      <c r="E85" s="92"/>
      <c r="F85" s="92"/>
      <c r="G85" s="92"/>
      <c r="H85" s="92"/>
      <c r="I85" s="93"/>
      <c r="J85" s="94"/>
      <c r="K85" s="305">
        <v>0.05</v>
      </c>
      <c r="L85" s="858">
        <f>N78*K85</f>
        <v>3798.7463201382525</v>
      </c>
      <c r="M85" s="859"/>
      <c r="N85" s="51"/>
    </row>
    <row r="86" spans="1:14" ht="15.75" thickBot="1">
      <c r="B86" s="821" t="s">
        <v>953</v>
      </c>
      <c r="C86" s="822"/>
      <c r="D86" s="822"/>
      <c r="E86" s="822"/>
      <c r="F86" s="822"/>
      <c r="G86" s="822"/>
      <c r="H86" s="822"/>
      <c r="I86" s="822"/>
      <c r="J86" s="822"/>
      <c r="K86" s="822"/>
      <c r="L86" s="822"/>
      <c r="M86" s="823"/>
      <c r="N86" s="52">
        <f>L83+L84+L85</f>
        <v>22792.477920829515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98767.404323594557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41555.533774451011</v>
      </c>
      <c r="N48" s="272">
        <f>K48*M48</f>
        <v>54022.193906786313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54984.719703429655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75974.92640276505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15194.98528055301</v>
      </c>
      <c r="M83" s="857"/>
      <c r="N83" s="51"/>
    </row>
    <row r="84" spans="1:14">
      <c r="B84" s="89" t="s">
        <v>973</v>
      </c>
      <c r="C84" s="90"/>
      <c r="D84" s="90"/>
      <c r="E84" s="90"/>
      <c r="F84" s="90"/>
      <c r="G84" s="90"/>
      <c r="H84" s="90"/>
      <c r="I84" s="87"/>
      <c r="J84" s="88"/>
      <c r="K84" s="304">
        <v>0.05</v>
      </c>
      <c r="L84" s="856">
        <f>N78*K84</f>
        <v>3798.7463201382525</v>
      </c>
      <c r="M84" s="857"/>
      <c r="N84" s="51"/>
    </row>
    <row r="85" spans="1:14" ht="15.75" thickBot="1">
      <c r="B85" s="91" t="s">
        <v>974</v>
      </c>
      <c r="C85" s="92"/>
      <c r="D85" s="92"/>
      <c r="E85" s="92"/>
      <c r="F85" s="92"/>
      <c r="G85" s="92"/>
      <c r="H85" s="92"/>
      <c r="I85" s="93"/>
      <c r="J85" s="94"/>
      <c r="K85" s="305">
        <v>0.05</v>
      </c>
      <c r="L85" s="858">
        <f>N78*K85</f>
        <v>3798.7463201382525</v>
      </c>
      <c r="M85" s="859"/>
      <c r="N85" s="51"/>
    </row>
    <row r="86" spans="1:14" ht="15.75" thickBot="1">
      <c r="B86" s="821" t="s">
        <v>953</v>
      </c>
      <c r="C86" s="822"/>
      <c r="D86" s="822"/>
      <c r="E86" s="822"/>
      <c r="F86" s="822"/>
      <c r="G86" s="822"/>
      <c r="H86" s="822"/>
      <c r="I86" s="822"/>
      <c r="J86" s="822"/>
      <c r="K86" s="822"/>
      <c r="L86" s="822"/>
      <c r="M86" s="823"/>
      <c r="N86" s="52">
        <f>L83+L84+L85</f>
        <v>22792.477920829515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98767.404323594557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61422.677773912765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70486.288897201521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14097.257779440304</v>
      </c>
      <c r="M83" s="857"/>
      <c r="N83" s="51"/>
    </row>
    <row r="84" spans="1:14">
      <c r="B84" s="89" t="s">
        <v>973</v>
      </c>
      <c r="C84" s="90"/>
      <c r="D84" s="90"/>
      <c r="E84" s="90"/>
      <c r="F84" s="90"/>
      <c r="G84" s="90"/>
      <c r="H84" s="90"/>
      <c r="I84" s="87"/>
      <c r="J84" s="88"/>
      <c r="K84" s="304">
        <v>0.05</v>
      </c>
      <c r="L84" s="856">
        <f>N78*K84</f>
        <v>3524.314444860076</v>
      </c>
      <c r="M84" s="857"/>
      <c r="N84" s="51"/>
    </row>
    <row r="85" spans="1:14" ht="15.75" thickBot="1">
      <c r="B85" s="91" t="s">
        <v>974</v>
      </c>
      <c r="C85" s="92"/>
      <c r="D85" s="92"/>
      <c r="E85" s="92"/>
      <c r="F85" s="92"/>
      <c r="G85" s="92"/>
      <c r="H85" s="92"/>
      <c r="I85" s="93"/>
      <c r="J85" s="94"/>
      <c r="K85" s="305">
        <v>0.05</v>
      </c>
      <c r="L85" s="858">
        <f>N78*K85</f>
        <v>3524.314444860076</v>
      </c>
      <c r="M85" s="859"/>
      <c r="N85" s="51"/>
    </row>
    <row r="86" spans="1:14" ht="15.75" thickBot="1">
      <c r="B86" s="821" t="s">
        <v>953</v>
      </c>
      <c r="C86" s="822"/>
      <c r="D86" s="822"/>
      <c r="E86" s="822"/>
      <c r="F86" s="822"/>
      <c r="G86" s="822"/>
      <c r="H86" s="822"/>
      <c r="I86" s="822"/>
      <c r="J86" s="822"/>
      <c r="K86" s="822"/>
      <c r="L86" s="822"/>
      <c r="M86" s="823"/>
      <c r="N86" s="52">
        <f>L83+L84+L85</f>
        <v>21145.886669160456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91632.175566361984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58207.338448925526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67270.949572214289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13454.189914442859</v>
      </c>
      <c r="M83" s="857"/>
      <c r="N83" s="51"/>
    </row>
    <row r="84" spans="1:14">
      <c r="B84" s="89" t="s">
        <v>973</v>
      </c>
      <c r="C84" s="90"/>
      <c r="D84" s="90"/>
      <c r="E84" s="90"/>
      <c r="F84" s="90"/>
      <c r="G84" s="90"/>
      <c r="H84" s="90"/>
      <c r="I84" s="87"/>
      <c r="J84" s="88"/>
      <c r="K84" s="304">
        <v>0.05</v>
      </c>
      <c r="L84" s="856">
        <f>N78*K84</f>
        <v>3363.5474786107147</v>
      </c>
      <c r="M84" s="857"/>
      <c r="N84" s="51"/>
    </row>
    <row r="85" spans="1:14" ht="15.75" thickBot="1">
      <c r="B85" s="91" t="s">
        <v>974</v>
      </c>
      <c r="C85" s="92"/>
      <c r="D85" s="92"/>
      <c r="E85" s="92"/>
      <c r="F85" s="92"/>
      <c r="G85" s="92"/>
      <c r="H85" s="92"/>
      <c r="I85" s="93"/>
      <c r="J85" s="94"/>
      <c r="K85" s="305">
        <v>0.05</v>
      </c>
      <c r="L85" s="858">
        <f>N78*K85</f>
        <v>3363.5474786107147</v>
      </c>
      <c r="M85" s="859"/>
      <c r="N85" s="51"/>
    </row>
    <row r="86" spans="1:14" ht="15.75" thickBot="1">
      <c r="B86" s="821" t="s">
        <v>953</v>
      </c>
      <c r="C86" s="822"/>
      <c r="D86" s="822"/>
      <c r="E86" s="822"/>
      <c r="F86" s="822"/>
      <c r="G86" s="822"/>
      <c r="H86" s="822"/>
      <c r="I86" s="822"/>
      <c r="J86" s="822"/>
      <c r="K86" s="822"/>
      <c r="L86" s="822"/>
      <c r="M86" s="823"/>
      <c r="N86" s="52">
        <f>L83+L84+L85</f>
        <v>20181.284871664287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87452.23444387858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269</v>
      </c>
      <c r="B37" s="870" t="str">
        <f>VLOOKUP(A37,EQUIPOS!A7:D154,3,FALSE)</f>
        <v>Motoniveladora  potencia 215 HP, ancho de cuchilla 4,27 m, peso 18 ton.</v>
      </c>
      <c r="C37" s="871"/>
      <c r="D37" s="871"/>
      <c r="E37" s="871"/>
      <c r="F37" s="871"/>
      <c r="G37" s="871"/>
      <c r="H37" s="872"/>
      <c r="I37" s="267"/>
      <c r="J37" s="268"/>
      <c r="K37" s="269">
        <f>VLOOKUP(A37,EQUIPOS!A7:D164,4,FALSE)</f>
        <v>143116.81545796839</v>
      </c>
      <c r="L37" s="270"/>
      <c r="M37" s="271">
        <v>45</v>
      </c>
      <c r="N37" s="272">
        <f>K37/M37</f>
        <v>3180.373676843742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6877.8496220107882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44629.546341208363</v>
      </c>
      <c r="N48" s="272">
        <f>K48*M48</f>
        <v>58018.41024357087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58980.936040214212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68044.547163502968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13608.909432700595</v>
      </c>
      <c r="M83" s="857"/>
      <c r="N83" s="51"/>
    </row>
    <row r="84" spans="1:14">
      <c r="B84" s="89" t="s">
        <v>973</v>
      </c>
      <c r="C84" s="90"/>
      <c r="D84" s="90"/>
      <c r="E84" s="90"/>
      <c r="F84" s="90"/>
      <c r="G84" s="90"/>
      <c r="H84" s="90"/>
      <c r="I84" s="87"/>
      <c r="J84" s="88"/>
      <c r="K84" s="304">
        <v>0.05</v>
      </c>
      <c r="L84" s="856">
        <f>N78*K84</f>
        <v>3402.2273581751488</v>
      </c>
      <c r="M84" s="857"/>
      <c r="N84" s="51"/>
    </row>
    <row r="85" spans="1:14" ht="15.75" thickBot="1">
      <c r="B85" s="91" t="s">
        <v>974</v>
      </c>
      <c r="C85" s="92"/>
      <c r="D85" s="92"/>
      <c r="E85" s="92"/>
      <c r="F85" s="92"/>
      <c r="G85" s="92"/>
      <c r="H85" s="92"/>
      <c r="I85" s="93"/>
      <c r="J85" s="94"/>
      <c r="K85" s="305">
        <v>0.05</v>
      </c>
      <c r="L85" s="858">
        <f>N78*K85</f>
        <v>3402.2273581751488</v>
      </c>
      <c r="M85" s="859"/>
      <c r="N85" s="51"/>
    </row>
    <row r="86" spans="1:14" ht="15.75" thickBot="1">
      <c r="B86" s="821" t="s">
        <v>953</v>
      </c>
      <c r="C86" s="822"/>
      <c r="D86" s="822"/>
      <c r="E86" s="822"/>
      <c r="F86" s="822"/>
      <c r="G86" s="822"/>
      <c r="H86" s="822"/>
      <c r="I86" s="822"/>
      <c r="J86" s="822"/>
      <c r="K86" s="822"/>
      <c r="L86" s="822"/>
      <c r="M86" s="823"/>
      <c r="N86" s="52">
        <f>L83+L84+L85</f>
        <v>20413.364149050896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88457.911312553857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61422.677773912765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82412.884473248152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16482.576894649632</v>
      </c>
      <c r="M83" s="857"/>
      <c r="N83" s="51"/>
    </row>
    <row r="84" spans="1:14">
      <c r="B84" s="89" t="s">
        <v>973</v>
      </c>
      <c r="C84" s="90"/>
      <c r="D84" s="90"/>
      <c r="E84" s="90"/>
      <c r="F84" s="90"/>
      <c r="G84" s="90"/>
      <c r="H84" s="90"/>
      <c r="I84" s="87"/>
      <c r="J84" s="88"/>
      <c r="K84" s="304">
        <v>0.05</v>
      </c>
      <c r="L84" s="856">
        <f>N78*K84</f>
        <v>4120.644223662408</v>
      </c>
      <c r="M84" s="857"/>
      <c r="N84" s="51"/>
    </row>
    <row r="85" spans="1:14" ht="15.75" thickBot="1">
      <c r="B85" s="91" t="s">
        <v>974</v>
      </c>
      <c r="C85" s="92"/>
      <c r="D85" s="92"/>
      <c r="E85" s="92"/>
      <c r="F85" s="92"/>
      <c r="G85" s="92"/>
      <c r="H85" s="92"/>
      <c r="I85" s="93"/>
      <c r="J85" s="94"/>
      <c r="K85" s="305">
        <v>0.05</v>
      </c>
      <c r="L85" s="858">
        <f>N78*K85</f>
        <v>4120.644223662408</v>
      </c>
      <c r="M85" s="859"/>
      <c r="N85" s="51"/>
    </row>
    <row r="86" spans="1:14" ht="15.75" thickBot="1">
      <c r="B86" s="821" t="s">
        <v>953</v>
      </c>
      <c r="C86" s="822"/>
      <c r="D86" s="822"/>
      <c r="E86" s="822"/>
      <c r="F86" s="822"/>
      <c r="G86" s="822"/>
      <c r="H86" s="822"/>
      <c r="I86" s="822"/>
      <c r="J86" s="822"/>
      <c r="K86" s="822"/>
      <c r="L86" s="822"/>
      <c r="M86" s="823"/>
      <c r="N86" s="52">
        <f>L83+L84+L85</f>
        <v>24723.865341974444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107136.7498152226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58207.338448925526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79197.545148260921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15839.509029652185</v>
      </c>
      <c r="M83" s="857"/>
      <c r="N83" s="51"/>
    </row>
    <row r="84" spans="1:14">
      <c r="B84" s="89" t="s">
        <v>973</v>
      </c>
      <c r="C84" s="90"/>
      <c r="D84" s="90"/>
      <c r="E84" s="90"/>
      <c r="F84" s="90"/>
      <c r="G84" s="90"/>
      <c r="H84" s="90"/>
      <c r="I84" s="87"/>
      <c r="J84" s="88"/>
      <c r="K84" s="304">
        <v>0.05</v>
      </c>
      <c r="L84" s="856">
        <f>N78*K84</f>
        <v>3959.8772574130462</v>
      </c>
      <c r="M84" s="857"/>
      <c r="N84" s="51"/>
    </row>
    <row r="85" spans="1:14" ht="15.75" thickBot="1">
      <c r="B85" s="91" t="s">
        <v>974</v>
      </c>
      <c r="C85" s="92"/>
      <c r="D85" s="92"/>
      <c r="E85" s="92"/>
      <c r="F85" s="92"/>
      <c r="G85" s="92"/>
      <c r="H85" s="92"/>
      <c r="I85" s="93"/>
      <c r="J85" s="94"/>
      <c r="K85" s="305">
        <v>0.05</v>
      </c>
      <c r="L85" s="858">
        <f>N78*K85</f>
        <v>3959.8772574130462</v>
      </c>
      <c r="M85" s="859"/>
      <c r="N85" s="51"/>
    </row>
    <row r="86" spans="1:14" ht="15.75" thickBot="1">
      <c r="B86" s="821" t="s">
        <v>953</v>
      </c>
      <c r="C86" s="822"/>
      <c r="D86" s="822"/>
      <c r="E86" s="822"/>
      <c r="F86" s="822"/>
      <c r="G86" s="822"/>
      <c r="H86" s="822"/>
      <c r="I86" s="822"/>
      <c r="J86" s="822"/>
      <c r="K86" s="822"/>
      <c r="L86" s="822"/>
      <c r="M86" s="823"/>
      <c r="N86" s="52">
        <f>L83+L84+L85</f>
        <v>23759.263544478275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102956.8086927392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271">
        <v>2.5</v>
      </c>
      <c r="N36" s="272">
        <f>K36/M36</f>
        <v>2432.9858627854628</v>
      </c>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0.05</v>
      </c>
      <c r="N41" s="344">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3241.0114718214827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44629.546341208363</v>
      </c>
      <c r="N48" s="272">
        <f>K48*M48</f>
        <v>58018.41024357087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40.105241526805976</v>
      </c>
      <c r="N49" s="272">
        <f>K49*M49</f>
        <v>962.52579664334348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58980.936040214212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79971.142739549599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15994.228547909921</v>
      </c>
      <c r="M83" s="857"/>
      <c r="N83" s="51"/>
    </row>
    <row r="84" spans="1:14">
      <c r="B84" s="89" t="s">
        <v>973</v>
      </c>
      <c r="C84" s="90"/>
      <c r="D84" s="90"/>
      <c r="E84" s="90"/>
      <c r="F84" s="90"/>
      <c r="G84" s="90"/>
      <c r="H84" s="90"/>
      <c r="I84" s="87"/>
      <c r="J84" s="88"/>
      <c r="K84" s="304">
        <v>0.05</v>
      </c>
      <c r="L84" s="856">
        <f>N78*K84</f>
        <v>3998.5571369774802</v>
      </c>
      <c r="M84" s="857"/>
      <c r="N84" s="51"/>
    </row>
    <row r="85" spans="1:14" ht="15.75" thickBot="1">
      <c r="B85" s="91" t="s">
        <v>974</v>
      </c>
      <c r="C85" s="92"/>
      <c r="D85" s="92"/>
      <c r="E85" s="92"/>
      <c r="F85" s="92"/>
      <c r="G85" s="92"/>
      <c r="H85" s="92"/>
      <c r="I85" s="93"/>
      <c r="J85" s="94"/>
      <c r="K85" s="305">
        <v>0.05</v>
      </c>
      <c r="L85" s="858">
        <f>N78*K85</f>
        <v>3998.5571369774802</v>
      </c>
      <c r="M85" s="859"/>
      <c r="N85" s="51"/>
    </row>
    <row r="86" spans="1:14" ht="15.75" thickBot="1">
      <c r="B86" s="821" t="s">
        <v>953</v>
      </c>
      <c r="C86" s="822"/>
      <c r="D86" s="822"/>
      <c r="E86" s="822"/>
      <c r="F86" s="822"/>
      <c r="G86" s="822"/>
      <c r="H86" s="822"/>
      <c r="I86" s="822"/>
      <c r="J86" s="822"/>
      <c r="K86" s="822"/>
      <c r="L86" s="822"/>
      <c r="M86" s="823"/>
      <c r="N86" s="52">
        <f>L83+L84+L85</f>
        <v>23991.342821864881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103962.48556141448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30</v>
      </c>
      <c r="N36" s="272">
        <f>K36/M36</f>
        <v>2129.7145157435775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30</v>
      </c>
      <c r="N37" s="272">
        <f>K37/M37</f>
        <v>4089.0518702276686</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30</v>
      </c>
      <c r="N38" s="272">
        <f>K38/M38</f>
        <v>3407.5432251897237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9635.2657879782364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46507.80921328417</v>
      </c>
      <c r="N48" s="272">
        <f>K48*M48</f>
        <v>58134.761516605213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58134.761516605213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8">
        <f>VLOOKUP(A59,TRANSPORTE!A5:D123,4,FALSE)</f>
        <v>1222.0638821488531</v>
      </c>
      <c r="M59" s="909"/>
      <c r="N59" s="287">
        <f>K59*L59</f>
        <v>1527.5798526860663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70193.224838996204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14038.644967799242</v>
      </c>
      <c r="M83" s="857"/>
      <c r="N83" s="51"/>
    </row>
    <row r="84" spans="1:14">
      <c r="B84" s="89" t="s">
        <v>973</v>
      </c>
      <c r="C84" s="90"/>
      <c r="D84" s="90"/>
      <c r="E84" s="90"/>
      <c r="F84" s="90"/>
      <c r="G84" s="90"/>
      <c r="H84" s="90"/>
      <c r="I84" s="87"/>
      <c r="J84" s="88"/>
      <c r="K84" s="304">
        <v>0.05</v>
      </c>
      <c r="L84" s="856">
        <f>N78*K84</f>
        <v>3509.6612419498106</v>
      </c>
      <c r="M84" s="857"/>
      <c r="N84" s="51"/>
    </row>
    <row r="85" spans="1:14" ht="15.75" thickBot="1">
      <c r="B85" s="91" t="s">
        <v>974</v>
      </c>
      <c r="C85" s="92"/>
      <c r="D85" s="92"/>
      <c r="E85" s="92"/>
      <c r="F85" s="92"/>
      <c r="G85" s="92"/>
      <c r="H85" s="92"/>
      <c r="I85" s="93"/>
      <c r="J85" s="94"/>
      <c r="K85" s="305">
        <v>0.05</v>
      </c>
      <c r="L85" s="858">
        <f>N78*K85</f>
        <v>3509.6612419498106</v>
      </c>
      <c r="M85" s="859"/>
      <c r="N85" s="51"/>
    </row>
    <row r="86" spans="1:14" ht="15.75" thickBot="1">
      <c r="B86" s="821" t="s">
        <v>953</v>
      </c>
      <c r="C86" s="822"/>
      <c r="D86" s="822"/>
      <c r="E86" s="822"/>
      <c r="F86" s="822"/>
      <c r="G86" s="822"/>
      <c r="H86" s="822"/>
      <c r="I86" s="822"/>
      <c r="J86" s="822"/>
      <c r="K86" s="822"/>
      <c r="L86" s="822"/>
      <c r="M86" s="823"/>
      <c r="N86" s="52">
        <f>L83+L84+L85</f>
        <v>21057.967451698867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91251.192290695064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30</v>
      </c>
      <c r="N36" s="272">
        <f>K36/M36</f>
        <v>2129.7145157435775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30</v>
      </c>
      <c r="N37" s="272">
        <f>K37/M37</f>
        <v>4089.0518702276686</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30</v>
      </c>
      <c r="N38" s="272">
        <f>K38/M38</f>
        <v>3407.5432251897237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9635.2657879782364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44629.546341208363</v>
      </c>
      <c r="N48" s="272">
        <f>K48*M48</f>
        <v>55786.932926510453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55786.932926510453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8">
        <f>VLOOKUP(A59,TRANSPORTE!A5:D123,4,FALSE)</f>
        <v>1222.0638821488531</v>
      </c>
      <c r="M59" s="909"/>
      <c r="N59" s="287">
        <f>K59*L59</f>
        <v>1527.5798526860663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67845.396248901452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13569.07924978029</v>
      </c>
      <c r="M83" s="857"/>
      <c r="N83" s="51"/>
    </row>
    <row r="84" spans="1:14">
      <c r="B84" s="89" t="s">
        <v>973</v>
      </c>
      <c r="C84" s="90"/>
      <c r="D84" s="90"/>
      <c r="E84" s="90"/>
      <c r="F84" s="90"/>
      <c r="G84" s="90"/>
      <c r="H84" s="90"/>
      <c r="I84" s="87"/>
      <c r="J84" s="88"/>
      <c r="K84" s="304">
        <v>0.05</v>
      </c>
      <c r="L84" s="856">
        <f>N78*K84</f>
        <v>3392.2698124450726</v>
      </c>
      <c r="M84" s="857"/>
      <c r="N84" s="51"/>
    </row>
    <row r="85" spans="1:14" ht="15.75" thickBot="1">
      <c r="B85" s="91" t="s">
        <v>974</v>
      </c>
      <c r="C85" s="92"/>
      <c r="D85" s="92"/>
      <c r="E85" s="92"/>
      <c r="F85" s="92"/>
      <c r="G85" s="92"/>
      <c r="H85" s="92"/>
      <c r="I85" s="93"/>
      <c r="J85" s="94"/>
      <c r="K85" s="305">
        <v>0.05</v>
      </c>
      <c r="L85" s="858">
        <f>N78*K85</f>
        <v>3392.2698124450726</v>
      </c>
      <c r="M85" s="859"/>
      <c r="N85" s="51"/>
    </row>
    <row r="86" spans="1:14" ht="15.75" thickBot="1">
      <c r="B86" s="821" t="s">
        <v>953</v>
      </c>
      <c r="C86" s="822"/>
      <c r="D86" s="822"/>
      <c r="E86" s="822"/>
      <c r="F86" s="822"/>
      <c r="G86" s="822"/>
      <c r="H86" s="822"/>
      <c r="I86" s="822"/>
      <c r="J86" s="822"/>
      <c r="K86" s="822"/>
      <c r="L86" s="822"/>
      <c r="M86" s="823"/>
      <c r="N86" s="52">
        <f>L83+L84+L85</f>
        <v>20353.618874670436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88199.01512357188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30</v>
      </c>
      <c r="N36" s="272">
        <f>K36/M36</f>
        <v>2129.7145157435775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30</v>
      </c>
      <c r="N37" s="272">
        <f>K37/M37</f>
        <v>4089.0518702276686</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30</v>
      </c>
      <c r="N38" s="272">
        <f>K38/M38</f>
        <v>3407.5432251897237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9635.2657879782364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44629.546341208363</v>
      </c>
      <c r="N48" s="272">
        <f>K48*M48</f>
        <v>55786.932926510453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55786.932926510453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8">
        <f>VLOOKUP(A59,TRANSPORTE!A5:D123,4,FALSE)</f>
        <v>1222.0638821488531</v>
      </c>
      <c r="M59" s="909"/>
      <c r="N59" s="287">
        <f>K59*L59</f>
        <v>1527.5798526860663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1527.5798526860663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67845.396248901452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13569.07924978029</v>
      </c>
      <c r="M83" s="857"/>
      <c r="N83" s="51"/>
    </row>
    <row r="84" spans="1:14">
      <c r="B84" s="89" t="s">
        <v>973</v>
      </c>
      <c r="C84" s="90"/>
      <c r="D84" s="90"/>
      <c r="E84" s="90"/>
      <c r="F84" s="90"/>
      <c r="G84" s="90"/>
      <c r="H84" s="90"/>
      <c r="I84" s="87"/>
      <c r="J84" s="88"/>
      <c r="K84" s="304">
        <v>0.05</v>
      </c>
      <c r="L84" s="856">
        <f>N78*K84</f>
        <v>3392.2698124450726</v>
      </c>
      <c r="M84" s="857"/>
      <c r="N84" s="51"/>
    </row>
    <row r="85" spans="1:14" ht="15.75" thickBot="1">
      <c r="B85" s="91" t="s">
        <v>974</v>
      </c>
      <c r="C85" s="92"/>
      <c r="D85" s="92"/>
      <c r="E85" s="92"/>
      <c r="F85" s="92"/>
      <c r="G85" s="92"/>
      <c r="H85" s="92"/>
      <c r="I85" s="93"/>
      <c r="J85" s="94"/>
      <c r="K85" s="305">
        <v>0.05</v>
      </c>
      <c r="L85" s="858">
        <f>N78*K85</f>
        <v>3392.2698124450726</v>
      </c>
      <c r="M85" s="859"/>
      <c r="N85" s="51"/>
    </row>
    <row r="86" spans="1:14" ht="15.75" thickBot="1">
      <c r="B86" s="821" t="s">
        <v>953</v>
      </c>
      <c r="C86" s="822"/>
      <c r="D86" s="822"/>
      <c r="E86" s="822"/>
      <c r="F86" s="822"/>
      <c r="G86" s="822"/>
      <c r="H86" s="822"/>
      <c r="I86" s="822"/>
      <c r="J86" s="822"/>
      <c r="K86" s="822"/>
      <c r="L86" s="822"/>
      <c r="M86" s="823"/>
      <c r="N86" s="52">
        <f>L83+L84+L85</f>
        <v>20353.618874670436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88199.01512357188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98982.417026184761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107591.68905278156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21518.337810556313</v>
      </c>
      <c r="M83" s="857"/>
      <c r="N83" s="51"/>
    </row>
    <row r="84" spans="1:14">
      <c r="B84" s="89" t="s">
        <v>973</v>
      </c>
      <c r="C84" s="90"/>
      <c r="D84" s="90"/>
      <c r="E84" s="90"/>
      <c r="F84" s="90"/>
      <c r="G84" s="90"/>
      <c r="H84" s="90"/>
      <c r="I84" s="87"/>
      <c r="J84" s="88"/>
      <c r="K84" s="304">
        <v>0.05</v>
      </c>
      <c r="L84" s="856">
        <f>N78*K84</f>
        <v>5379.5844526390783</v>
      </c>
      <c r="M84" s="857"/>
      <c r="N84" s="51"/>
    </row>
    <row r="85" spans="1:14" ht="15.75" thickBot="1">
      <c r="B85" s="91" t="s">
        <v>974</v>
      </c>
      <c r="C85" s="92"/>
      <c r="D85" s="92"/>
      <c r="E85" s="92"/>
      <c r="F85" s="92"/>
      <c r="G85" s="92"/>
      <c r="H85" s="92"/>
      <c r="I85" s="93"/>
      <c r="J85" s="94"/>
      <c r="K85" s="305">
        <v>0.05</v>
      </c>
      <c r="L85" s="858">
        <f>N78*K85</f>
        <v>5379.5844526390783</v>
      </c>
      <c r="M85" s="859"/>
      <c r="N85" s="51"/>
    </row>
    <row r="86" spans="1:14" ht="15.75" thickBot="1">
      <c r="B86" s="821" t="s">
        <v>953</v>
      </c>
      <c r="C86" s="822"/>
      <c r="D86" s="822"/>
      <c r="E86" s="822"/>
      <c r="F86" s="822"/>
      <c r="G86" s="822"/>
      <c r="H86" s="822"/>
      <c r="I86" s="822"/>
      <c r="J86" s="822"/>
      <c r="K86" s="822"/>
      <c r="L86" s="822"/>
      <c r="M86" s="823"/>
      <c r="N86" s="52">
        <f>L83+L84+L85</f>
        <v>32277.506715834472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139869.19576861602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95767.077701197515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104376.34972779431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20875.269945558863</v>
      </c>
      <c r="M83" s="857"/>
      <c r="N83" s="51"/>
    </row>
    <row r="84" spans="1:14">
      <c r="B84" s="89" t="s">
        <v>973</v>
      </c>
      <c r="C84" s="90"/>
      <c r="D84" s="90"/>
      <c r="E84" s="90"/>
      <c r="F84" s="90"/>
      <c r="G84" s="90"/>
      <c r="H84" s="90"/>
      <c r="I84" s="87"/>
      <c r="J84" s="88"/>
      <c r="K84" s="304">
        <v>0.05</v>
      </c>
      <c r="L84" s="856">
        <f>N78*K84</f>
        <v>5218.8174863897157</v>
      </c>
      <c r="M84" s="857"/>
      <c r="N84" s="51"/>
    </row>
    <row r="85" spans="1:14" ht="15.75" thickBot="1">
      <c r="B85" s="91" t="s">
        <v>974</v>
      </c>
      <c r="C85" s="92"/>
      <c r="D85" s="92"/>
      <c r="E85" s="92"/>
      <c r="F85" s="92"/>
      <c r="G85" s="92"/>
      <c r="H85" s="92"/>
      <c r="I85" s="93"/>
      <c r="J85" s="94"/>
      <c r="K85" s="305">
        <v>0.05</v>
      </c>
      <c r="L85" s="858">
        <f>N78*K85</f>
        <v>5218.8174863897157</v>
      </c>
      <c r="M85" s="859"/>
      <c r="N85" s="51"/>
    </row>
    <row r="86" spans="1:14" ht="15.75" thickBot="1">
      <c r="B86" s="821" t="s">
        <v>953</v>
      </c>
      <c r="C86" s="822"/>
      <c r="D86" s="822"/>
      <c r="E86" s="822"/>
      <c r="F86" s="822"/>
      <c r="G86" s="822"/>
      <c r="H86" s="822"/>
      <c r="I86" s="822"/>
      <c r="J86" s="822"/>
      <c r="K86" s="822"/>
      <c r="L86" s="822"/>
      <c r="M86" s="823"/>
      <c r="N86" s="52">
        <f>L83+L84+L85</f>
        <v>31312.904918338292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135689.25464613261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98982.417026184761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107591.68905278156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21518.337810556313</v>
      </c>
      <c r="M83" s="857"/>
      <c r="N83" s="51"/>
    </row>
    <row r="84" spans="1:14">
      <c r="B84" s="89" t="s">
        <v>973</v>
      </c>
      <c r="C84" s="90"/>
      <c r="D84" s="90"/>
      <c r="E84" s="90"/>
      <c r="F84" s="90"/>
      <c r="G84" s="90"/>
      <c r="H84" s="90"/>
      <c r="I84" s="87"/>
      <c r="J84" s="88"/>
      <c r="K84" s="304">
        <v>0.05</v>
      </c>
      <c r="L84" s="856">
        <f>N78*K84</f>
        <v>5379.5844526390783</v>
      </c>
      <c r="M84" s="857"/>
      <c r="N84" s="51"/>
    </row>
    <row r="85" spans="1:14" ht="15.75" thickBot="1">
      <c r="B85" s="91" t="s">
        <v>974</v>
      </c>
      <c r="C85" s="92"/>
      <c r="D85" s="92"/>
      <c r="E85" s="92"/>
      <c r="F85" s="92"/>
      <c r="G85" s="92"/>
      <c r="H85" s="92"/>
      <c r="I85" s="93"/>
      <c r="J85" s="94"/>
      <c r="K85" s="305">
        <v>0.05</v>
      </c>
      <c r="L85" s="858">
        <f>N78*K85</f>
        <v>5379.5844526390783</v>
      </c>
      <c r="M85" s="859"/>
      <c r="N85" s="51"/>
    </row>
    <row r="86" spans="1:14" ht="15.75" thickBot="1">
      <c r="B86" s="821" t="s">
        <v>953</v>
      </c>
      <c r="C86" s="822"/>
      <c r="D86" s="822"/>
      <c r="E86" s="822"/>
      <c r="F86" s="822"/>
      <c r="G86" s="822"/>
      <c r="H86" s="822"/>
      <c r="I86" s="822"/>
      <c r="J86" s="822"/>
      <c r="K86" s="822"/>
      <c r="L86" s="822"/>
      <c r="M86" s="823"/>
      <c r="N86" s="52">
        <f>L83+L84+L85</f>
        <v>32277.506715834472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139869.19576861602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95767.077701197515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104376.34972779431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20875.269945558863</v>
      </c>
      <c r="M83" s="857"/>
      <c r="N83" s="51"/>
    </row>
    <row r="84" spans="1:14">
      <c r="B84" s="89" t="s">
        <v>973</v>
      </c>
      <c r="C84" s="90"/>
      <c r="D84" s="90"/>
      <c r="E84" s="90"/>
      <c r="F84" s="90"/>
      <c r="G84" s="90"/>
      <c r="H84" s="90"/>
      <c r="I84" s="87"/>
      <c r="J84" s="88"/>
      <c r="K84" s="304">
        <v>0.05</v>
      </c>
      <c r="L84" s="856">
        <f>N78*K84</f>
        <v>5218.8174863897157</v>
      </c>
      <c r="M84" s="857"/>
      <c r="N84" s="51"/>
    </row>
    <row r="85" spans="1:14" ht="15.75" thickBot="1">
      <c r="B85" s="91" t="s">
        <v>974</v>
      </c>
      <c r="C85" s="92"/>
      <c r="D85" s="92"/>
      <c r="E85" s="92"/>
      <c r="F85" s="92"/>
      <c r="G85" s="92"/>
      <c r="H85" s="92"/>
      <c r="I85" s="93"/>
      <c r="J85" s="94"/>
      <c r="K85" s="305">
        <v>0.05</v>
      </c>
      <c r="L85" s="858">
        <f>N78*K85</f>
        <v>5218.8174863897157</v>
      </c>
      <c r="M85" s="859"/>
      <c r="N85" s="51"/>
    </row>
    <row r="86" spans="1:14" ht="15.75" thickBot="1">
      <c r="B86" s="821" t="s">
        <v>953</v>
      </c>
      <c r="C86" s="822"/>
      <c r="D86" s="822"/>
      <c r="E86" s="822"/>
      <c r="F86" s="822"/>
      <c r="G86" s="822"/>
      <c r="H86" s="822"/>
      <c r="I86" s="822"/>
      <c r="J86" s="822"/>
      <c r="K86" s="822"/>
      <c r="L86" s="822"/>
      <c r="M86" s="823"/>
      <c r="N86" s="52">
        <f>L83+L84+L85</f>
        <v>31312.904918338292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135689.25464613261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60460.151977269423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69069.424003866225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13813.884800773245</v>
      </c>
      <c r="M83" s="857"/>
      <c r="N83" s="51"/>
    </row>
    <row r="84" spans="1:14">
      <c r="B84" s="89" t="s">
        <v>973</v>
      </c>
      <c r="C84" s="90"/>
      <c r="D84" s="90"/>
      <c r="E84" s="90"/>
      <c r="F84" s="90"/>
      <c r="G84" s="90"/>
      <c r="H84" s="90"/>
      <c r="I84" s="87"/>
      <c r="J84" s="88"/>
      <c r="K84" s="304">
        <v>0.05</v>
      </c>
      <c r="L84" s="856">
        <f>N78*K84</f>
        <v>3453.4712001933112</v>
      </c>
      <c r="M84" s="857"/>
      <c r="N84" s="51"/>
    </row>
    <row r="85" spans="1:14" ht="15.75" thickBot="1">
      <c r="B85" s="91" t="s">
        <v>974</v>
      </c>
      <c r="C85" s="92"/>
      <c r="D85" s="92"/>
      <c r="E85" s="92"/>
      <c r="F85" s="92"/>
      <c r="G85" s="92"/>
      <c r="H85" s="92"/>
      <c r="I85" s="93"/>
      <c r="J85" s="94"/>
      <c r="K85" s="305">
        <v>0.05</v>
      </c>
      <c r="L85" s="858">
        <f>N78*K85</f>
        <v>3453.4712001933112</v>
      </c>
      <c r="M85" s="859"/>
      <c r="N85" s="51"/>
    </row>
    <row r="86" spans="1:14" ht="15.75" thickBot="1">
      <c r="B86" s="821" t="s">
        <v>953</v>
      </c>
      <c r="C86" s="822"/>
      <c r="D86" s="822"/>
      <c r="E86" s="822"/>
      <c r="F86" s="822"/>
      <c r="G86" s="822"/>
      <c r="H86" s="822"/>
      <c r="I86" s="822"/>
      <c r="J86" s="822"/>
      <c r="K86" s="822"/>
      <c r="L86" s="822"/>
      <c r="M86" s="823"/>
      <c r="N86" s="52">
        <f>L83+L84+L85</f>
        <v>20720.827201159867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89790.251205026085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57244.812652282184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65854.084678878979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13170.816935775796</v>
      </c>
      <c r="M83" s="857"/>
      <c r="N83" s="51"/>
    </row>
    <row r="84" spans="1:14">
      <c r="B84" s="89" t="s">
        <v>973</v>
      </c>
      <c r="C84" s="90"/>
      <c r="D84" s="90"/>
      <c r="E84" s="90"/>
      <c r="F84" s="90"/>
      <c r="G84" s="90"/>
      <c r="H84" s="90"/>
      <c r="I84" s="87"/>
      <c r="J84" s="88"/>
      <c r="K84" s="304">
        <v>0.05</v>
      </c>
      <c r="L84" s="856">
        <f>N78*K84</f>
        <v>3292.704233943949</v>
      </c>
      <c r="M84" s="857"/>
      <c r="N84" s="51"/>
    </row>
    <row r="85" spans="1:14" ht="15.75" thickBot="1">
      <c r="B85" s="91" t="s">
        <v>974</v>
      </c>
      <c r="C85" s="92"/>
      <c r="D85" s="92"/>
      <c r="E85" s="92"/>
      <c r="F85" s="92"/>
      <c r="G85" s="92"/>
      <c r="H85" s="92"/>
      <c r="I85" s="93"/>
      <c r="J85" s="94"/>
      <c r="K85" s="305">
        <v>0.05</v>
      </c>
      <c r="L85" s="858">
        <f>N78*K85</f>
        <v>3292.704233943949</v>
      </c>
      <c r="M85" s="859"/>
      <c r="N85" s="51"/>
    </row>
    <row r="86" spans="1:14" ht="15.75" thickBot="1">
      <c r="B86" s="821" t="s">
        <v>953</v>
      </c>
      <c r="C86" s="822"/>
      <c r="D86" s="822"/>
      <c r="E86" s="822"/>
      <c r="F86" s="822"/>
      <c r="G86" s="822"/>
      <c r="H86" s="822"/>
      <c r="I86" s="822"/>
      <c r="J86" s="822"/>
      <c r="K86" s="822"/>
      <c r="L86" s="822"/>
      <c r="M86" s="823"/>
      <c r="N86" s="52">
        <f>L83+L84+L85</f>
        <v>19756.225403663695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85610.310082542681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46507.80921328417</v>
      </c>
      <c r="N48" s="272">
        <f>K48*M48</f>
        <v>60460.151977269423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60460.151977269423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69069.424003866225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13813.884800773245</v>
      </c>
      <c r="M83" s="857"/>
      <c r="N83" s="51"/>
    </row>
    <row r="84" spans="1:14">
      <c r="B84" s="89" t="s">
        <v>973</v>
      </c>
      <c r="C84" s="90"/>
      <c r="D84" s="90"/>
      <c r="E84" s="90"/>
      <c r="F84" s="90"/>
      <c r="G84" s="90"/>
      <c r="H84" s="90"/>
      <c r="I84" s="87"/>
      <c r="J84" s="88"/>
      <c r="K84" s="304">
        <v>0.05</v>
      </c>
      <c r="L84" s="856">
        <f>N78*K84</f>
        <v>3453.4712001933112</v>
      </c>
      <c r="M84" s="857"/>
      <c r="N84" s="51"/>
    </row>
    <row r="85" spans="1:14" ht="15.75" thickBot="1">
      <c r="B85" s="91" t="s">
        <v>974</v>
      </c>
      <c r="C85" s="92"/>
      <c r="D85" s="92"/>
      <c r="E85" s="92"/>
      <c r="F85" s="92"/>
      <c r="G85" s="92"/>
      <c r="H85" s="92"/>
      <c r="I85" s="93"/>
      <c r="J85" s="94"/>
      <c r="K85" s="305">
        <v>0.05</v>
      </c>
      <c r="L85" s="858">
        <f>N78*K85</f>
        <v>3453.4712001933112</v>
      </c>
      <c r="M85" s="859"/>
      <c r="N85" s="51"/>
    </row>
    <row r="86" spans="1:14" ht="15.75" thickBot="1">
      <c r="B86" s="821" t="s">
        <v>953</v>
      </c>
      <c r="C86" s="822"/>
      <c r="D86" s="822"/>
      <c r="E86" s="822"/>
      <c r="F86" s="822"/>
      <c r="G86" s="822"/>
      <c r="H86" s="822"/>
      <c r="I86" s="822"/>
      <c r="J86" s="822"/>
      <c r="K86" s="822"/>
      <c r="L86" s="822"/>
      <c r="M86" s="823"/>
      <c r="N86" s="52">
        <f>L83+L84+L85</f>
        <v>20720.827201159867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89790.251205026085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57244.812652282184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65854.084678878979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13170.816935775796</v>
      </c>
      <c r="M83" s="857"/>
      <c r="N83" s="51"/>
    </row>
    <row r="84" spans="1:14">
      <c r="B84" s="89" t="s">
        <v>973</v>
      </c>
      <c r="C84" s="90"/>
      <c r="D84" s="90"/>
      <c r="E84" s="90"/>
      <c r="F84" s="90"/>
      <c r="G84" s="90"/>
      <c r="H84" s="90"/>
      <c r="I84" s="87"/>
      <c r="J84" s="88"/>
      <c r="K84" s="304">
        <v>0.05</v>
      </c>
      <c r="L84" s="856">
        <f>N78*K84</f>
        <v>3292.704233943949</v>
      </c>
      <c r="M84" s="857"/>
      <c r="N84" s="51"/>
    </row>
    <row r="85" spans="1:14" ht="15.75" thickBot="1">
      <c r="B85" s="91" t="s">
        <v>974</v>
      </c>
      <c r="C85" s="92"/>
      <c r="D85" s="92"/>
      <c r="E85" s="92"/>
      <c r="F85" s="92"/>
      <c r="G85" s="92"/>
      <c r="H85" s="92"/>
      <c r="I85" s="93"/>
      <c r="J85" s="94"/>
      <c r="K85" s="305">
        <v>0.05</v>
      </c>
      <c r="L85" s="858">
        <f>N78*K85</f>
        <v>3292.704233943949</v>
      </c>
      <c r="M85" s="859"/>
      <c r="N85" s="51"/>
    </row>
    <row r="86" spans="1:14" ht="15.75" thickBot="1">
      <c r="B86" s="821" t="s">
        <v>953</v>
      </c>
      <c r="C86" s="822"/>
      <c r="D86" s="822"/>
      <c r="E86" s="822"/>
      <c r="F86" s="822"/>
      <c r="G86" s="822"/>
      <c r="H86" s="822"/>
      <c r="I86" s="822"/>
      <c r="J86" s="822"/>
      <c r="K86" s="822"/>
      <c r="L86" s="822"/>
      <c r="M86" s="823"/>
      <c r="N86" s="52">
        <f>L83+L84+L85</f>
        <v>19756.225403663695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85610.310082542681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428.02516721017031</v>
      </c>
      <c r="N48" s="272">
        <f>K48*M48</f>
        <v>428.02516721017031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428.02516721017031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428.02516721017031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85.60503344203407</v>
      </c>
      <c r="M83" s="857"/>
      <c r="N83" s="51"/>
    </row>
    <row r="84" spans="1:14">
      <c r="B84" s="89" t="s">
        <v>973</v>
      </c>
      <c r="C84" s="90"/>
      <c r="D84" s="90"/>
      <c r="E84" s="90"/>
      <c r="F84" s="90"/>
      <c r="G84" s="90"/>
      <c r="H84" s="90"/>
      <c r="I84" s="87"/>
      <c r="J84" s="88"/>
      <c r="K84" s="304">
        <v>0.05</v>
      </c>
      <c r="L84" s="856">
        <f>N78*K84</f>
        <v>21.401258360508518</v>
      </c>
      <c r="M84" s="857"/>
      <c r="N84" s="51"/>
    </row>
    <row r="85" spans="1:14" ht="15.75" thickBot="1">
      <c r="B85" s="91" t="s">
        <v>974</v>
      </c>
      <c r="C85" s="92"/>
      <c r="D85" s="92"/>
      <c r="E85" s="92"/>
      <c r="F85" s="92"/>
      <c r="G85" s="92"/>
      <c r="H85" s="92"/>
      <c r="I85" s="93"/>
      <c r="J85" s="94"/>
      <c r="K85" s="305">
        <v>0.05</v>
      </c>
      <c r="L85" s="858">
        <f>N78*K85</f>
        <v>21.401258360508518</v>
      </c>
      <c r="M85" s="859"/>
      <c r="N85" s="51"/>
    </row>
    <row r="86" spans="1:14" ht="15.75" thickBot="1">
      <c r="B86" s="821" t="s">
        <v>953</v>
      </c>
      <c r="C86" s="822"/>
      <c r="D86" s="822"/>
      <c r="E86" s="822"/>
      <c r="F86" s="822"/>
      <c r="G86" s="822"/>
      <c r="H86" s="822"/>
      <c r="I86" s="822"/>
      <c r="J86" s="822"/>
      <c r="K86" s="822"/>
      <c r="L86" s="822"/>
      <c r="M86" s="823"/>
      <c r="N86" s="52">
        <f>L83+L84+L85</f>
        <v>128.4075501630511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556.43271737322141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95767.077701197515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104376.34972779431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20875.269945558863</v>
      </c>
      <c r="M83" s="857"/>
      <c r="N83" s="51"/>
    </row>
    <row r="84" spans="1:14">
      <c r="B84" s="89" t="s">
        <v>973</v>
      </c>
      <c r="C84" s="90"/>
      <c r="D84" s="90"/>
      <c r="E84" s="90"/>
      <c r="F84" s="90"/>
      <c r="G84" s="90"/>
      <c r="H84" s="90"/>
      <c r="I84" s="87"/>
      <c r="J84" s="88"/>
      <c r="K84" s="304">
        <v>0.05</v>
      </c>
      <c r="L84" s="856">
        <f>N78*K84</f>
        <v>5218.8174863897157</v>
      </c>
      <c r="M84" s="857"/>
      <c r="N84" s="51"/>
    </row>
    <row r="85" spans="1:14" ht="15.75" thickBot="1">
      <c r="B85" s="91" t="s">
        <v>974</v>
      </c>
      <c r="C85" s="92"/>
      <c r="D85" s="92"/>
      <c r="E85" s="92"/>
      <c r="F85" s="92"/>
      <c r="G85" s="92"/>
      <c r="H85" s="92"/>
      <c r="I85" s="93"/>
      <c r="J85" s="94"/>
      <c r="K85" s="305">
        <v>0.05</v>
      </c>
      <c r="L85" s="858">
        <f>N78*K85</f>
        <v>5218.8174863897157</v>
      </c>
      <c r="M85" s="859"/>
      <c r="N85" s="51"/>
    </row>
    <row r="86" spans="1:14" ht="15.75" thickBot="1">
      <c r="B86" s="821" t="s">
        <v>953</v>
      </c>
      <c r="C86" s="822"/>
      <c r="D86" s="822"/>
      <c r="E86" s="822"/>
      <c r="F86" s="822"/>
      <c r="G86" s="822"/>
      <c r="H86" s="822"/>
      <c r="I86" s="822"/>
      <c r="J86" s="822"/>
      <c r="K86" s="822"/>
      <c r="L86" s="822"/>
      <c r="M86" s="823"/>
      <c r="N86" s="52">
        <f>L83+L84+L85</f>
        <v>31312.904918338292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135689.25464613261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428.02516721017031</v>
      </c>
      <c r="N49" s="272">
        <f>K49*M49</f>
        <v>38522.265048915331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95767.077701197515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104376.34972779431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20875.269945558863</v>
      </c>
      <c r="M83" s="857"/>
      <c r="N83" s="51"/>
    </row>
    <row r="84" spans="1:14">
      <c r="B84" s="89" t="s">
        <v>973</v>
      </c>
      <c r="C84" s="90"/>
      <c r="D84" s="90"/>
      <c r="E84" s="90"/>
      <c r="F84" s="90"/>
      <c r="G84" s="90"/>
      <c r="H84" s="90"/>
      <c r="I84" s="87"/>
      <c r="J84" s="88"/>
      <c r="K84" s="304">
        <v>0.05</v>
      </c>
      <c r="L84" s="856">
        <f>N78*K84</f>
        <v>5218.8174863897157</v>
      </c>
      <c r="M84" s="857"/>
      <c r="N84" s="51"/>
    </row>
    <row r="85" spans="1:14" ht="15.75" thickBot="1">
      <c r="B85" s="91" t="s">
        <v>974</v>
      </c>
      <c r="C85" s="92"/>
      <c r="D85" s="92"/>
      <c r="E85" s="92"/>
      <c r="F85" s="92"/>
      <c r="G85" s="92"/>
      <c r="H85" s="92"/>
      <c r="I85" s="93"/>
      <c r="J85" s="94"/>
      <c r="K85" s="305">
        <v>0.05</v>
      </c>
      <c r="L85" s="858">
        <f>N78*K85</f>
        <v>5218.8174863897157</v>
      </c>
      <c r="M85" s="859"/>
      <c r="N85" s="51"/>
    </row>
    <row r="86" spans="1:14" ht="15.75" thickBot="1">
      <c r="B86" s="821" t="s">
        <v>953</v>
      </c>
      <c r="C86" s="822"/>
      <c r="D86" s="822"/>
      <c r="E86" s="822"/>
      <c r="F86" s="822"/>
      <c r="G86" s="822"/>
      <c r="H86" s="822"/>
      <c r="I86" s="822"/>
      <c r="J86" s="822"/>
      <c r="K86" s="822"/>
      <c r="L86" s="822"/>
      <c r="M86" s="823"/>
      <c r="N86" s="52">
        <f>L83+L84+L85</f>
        <v>31312.904918338292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135689.25464613261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57244.812652282184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65854.084678878979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13170.816935775796</v>
      </c>
      <c r="M83" s="857"/>
      <c r="N83" s="51"/>
    </row>
    <row r="84" spans="1:14">
      <c r="B84" s="89" t="s">
        <v>973</v>
      </c>
      <c r="C84" s="90"/>
      <c r="D84" s="90"/>
      <c r="E84" s="90"/>
      <c r="F84" s="90"/>
      <c r="G84" s="90"/>
      <c r="H84" s="90"/>
      <c r="I84" s="87"/>
      <c r="J84" s="88"/>
      <c r="K84" s="304">
        <v>0.05</v>
      </c>
      <c r="L84" s="856">
        <f>N78*K84</f>
        <v>3292.704233943949</v>
      </c>
      <c r="M84" s="857"/>
      <c r="N84" s="51"/>
    </row>
    <row r="85" spans="1:14" ht="15.75" thickBot="1">
      <c r="B85" s="91" t="s">
        <v>974</v>
      </c>
      <c r="C85" s="92"/>
      <c r="D85" s="92"/>
      <c r="E85" s="92"/>
      <c r="F85" s="92"/>
      <c r="G85" s="92"/>
      <c r="H85" s="92"/>
      <c r="I85" s="93"/>
      <c r="J85" s="94"/>
      <c r="K85" s="305">
        <v>0.05</v>
      </c>
      <c r="L85" s="858">
        <f>N78*K85</f>
        <v>3292.704233943949</v>
      </c>
      <c r="M85" s="859"/>
      <c r="N85" s="51"/>
    </row>
    <row r="86" spans="1:14" ht="15.75" thickBot="1">
      <c r="B86" s="821" t="s">
        <v>953</v>
      </c>
      <c r="C86" s="822"/>
      <c r="D86" s="822"/>
      <c r="E86" s="822"/>
      <c r="F86" s="822"/>
      <c r="G86" s="822"/>
      <c r="H86" s="822"/>
      <c r="I86" s="822"/>
      <c r="J86" s="822"/>
      <c r="K86" s="822"/>
      <c r="L86" s="822"/>
      <c r="M86" s="823"/>
      <c r="N86" s="52">
        <f>L83+L84+L85</f>
        <v>19756.225403663695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85610.310082542681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45</v>
      </c>
      <c r="N36" s="272">
        <f>K36/M36</f>
        <v>1419.809677162385</v>
      </c>
    </row>
    <row r="37" spans="1:14">
      <c r="A37" s="113" t="s">
        <v>271</v>
      </c>
      <c r="B37" s="870" t="str">
        <f>VLOOKUP(A37,EQUIPOS!A7:D154,3,FALSE)</f>
        <v>Motoniveladora, potencia 140 HP, ancho de cuchilla 3,66 m, peso 11 ton.</v>
      </c>
      <c r="C37" s="871"/>
      <c r="D37" s="871"/>
      <c r="E37" s="871"/>
      <c r="F37" s="871"/>
      <c r="G37" s="871"/>
      <c r="H37" s="872"/>
      <c r="I37" s="267"/>
      <c r="J37" s="268"/>
      <c r="K37" s="269">
        <f>VLOOKUP(A37,EQUIPOS!A7:D164,4,FALSE)</f>
        <v>122671.55610683006</v>
      </c>
      <c r="L37" s="270"/>
      <c r="M37" s="271">
        <v>45</v>
      </c>
      <c r="N37" s="272">
        <f>K37/M37</f>
        <v>2726.0345801517792</v>
      </c>
    </row>
    <row r="38" spans="1:14">
      <c r="A38" t="s">
        <v>365</v>
      </c>
      <c r="B38" s="870" t="str">
        <f>VLOOKUP(A38,EQUIPOS!A8:D154,3,FALSE)</f>
        <v xml:space="preserve">Vibrocompatador, potencia 153 HP, peso 10 Ton. </v>
      </c>
      <c r="C38" s="871"/>
      <c r="D38" s="871"/>
      <c r="E38" s="871"/>
      <c r="F38" s="871"/>
      <c r="G38" s="871"/>
      <c r="H38" s="872"/>
      <c r="I38" s="267"/>
      <c r="J38" s="268"/>
      <c r="K38" s="269">
        <f>VLOOKUP(A38,EQUIPOS!A8:D165,4,FALSE)</f>
        <v>102226.29675569171</v>
      </c>
      <c r="L38" s="270"/>
      <c r="M38" s="271">
        <v>45</v>
      </c>
      <c r="N38" s="272">
        <f>K38/M38</f>
        <v>2271.6954834598159</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6423.5105253188249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44034.471270986294</v>
      </c>
      <c r="N48" s="272">
        <f>K48*M48</f>
        <v>57244.812652282184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57244.812652282184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8">
        <f>VLOOKUP(A59,TRANSPORTE!A5:D123,4,FALSE)</f>
        <v>1222.0638821488531</v>
      </c>
      <c r="M59" s="909"/>
      <c r="N59" s="287">
        <f>K59*L59</f>
        <v>1588.683046793509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6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65854.084678878979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13170.816935775796</v>
      </c>
      <c r="M83" s="857"/>
      <c r="N83" s="51"/>
    </row>
    <row r="84" spans="1:14">
      <c r="B84" s="89" t="s">
        <v>973</v>
      </c>
      <c r="C84" s="90"/>
      <c r="D84" s="90"/>
      <c r="E84" s="90"/>
      <c r="F84" s="90"/>
      <c r="G84" s="90"/>
      <c r="H84" s="90"/>
      <c r="I84" s="87"/>
      <c r="J84" s="88"/>
      <c r="K84" s="304">
        <v>0.05</v>
      </c>
      <c r="L84" s="856">
        <f>N78*K84</f>
        <v>3292.704233943949</v>
      </c>
      <c r="M84" s="857"/>
      <c r="N84" s="51"/>
    </row>
    <row r="85" spans="1:14" ht="15.75" thickBot="1">
      <c r="B85" s="91" t="s">
        <v>974</v>
      </c>
      <c r="C85" s="92"/>
      <c r="D85" s="92"/>
      <c r="E85" s="92"/>
      <c r="F85" s="92"/>
      <c r="G85" s="92"/>
      <c r="H85" s="92"/>
      <c r="I85" s="93"/>
      <c r="J85" s="94"/>
      <c r="K85" s="305">
        <v>0.05</v>
      </c>
      <c r="L85" s="858">
        <f>N78*K85</f>
        <v>3292.704233943949</v>
      </c>
      <c r="M85" s="859"/>
      <c r="N85" s="51"/>
    </row>
    <row r="86" spans="1:14" ht="15.75" thickBot="1">
      <c r="B86" s="821" t="s">
        <v>953</v>
      </c>
      <c r="C86" s="822"/>
      <c r="D86" s="822"/>
      <c r="E86" s="822"/>
      <c r="F86" s="822"/>
      <c r="G86" s="822"/>
      <c r="H86" s="822"/>
      <c r="I86" s="822"/>
      <c r="J86" s="822"/>
      <c r="K86" s="822"/>
      <c r="L86" s="822"/>
      <c r="M86" s="823"/>
      <c r="N86" s="52">
        <f>L83+L84+L85</f>
        <v>19756.225403663695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85610.310082542681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428.02516721017031</v>
      </c>
      <c r="N48" s="272">
        <f>K48*M48</f>
        <v>428.02516721017031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428.02516721017031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428.02516721017031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85.60503344203407</v>
      </c>
      <c r="M83" s="857"/>
      <c r="N83" s="51"/>
    </row>
    <row r="84" spans="1:14">
      <c r="B84" s="89" t="s">
        <v>973</v>
      </c>
      <c r="C84" s="90"/>
      <c r="D84" s="90"/>
      <c r="E84" s="90"/>
      <c r="F84" s="90"/>
      <c r="G84" s="90"/>
      <c r="H84" s="90"/>
      <c r="I84" s="87"/>
      <c r="J84" s="88"/>
      <c r="K84" s="304">
        <v>0.05</v>
      </c>
      <c r="L84" s="856">
        <f>N78*K84</f>
        <v>21.401258360508518</v>
      </c>
      <c r="M84" s="857"/>
      <c r="N84" s="51"/>
    </row>
    <row r="85" spans="1:14" ht="15.75" thickBot="1">
      <c r="B85" s="91" t="s">
        <v>974</v>
      </c>
      <c r="C85" s="92"/>
      <c r="D85" s="92"/>
      <c r="E85" s="92"/>
      <c r="F85" s="92"/>
      <c r="G85" s="92"/>
      <c r="H85" s="92"/>
      <c r="I85" s="93"/>
      <c r="J85" s="94"/>
      <c r="K85" s="305">
        <v>0.05</v>
      </c>
      <c r="L85" s="858">
        <f>N78*K85</f>
        <v>21.401258360508518</v>
      </c>
      <c r="M85" s="859"/>
      <c r="N85" s="51"/>
    </row>
    <row r="86" spans="1:14" ht="15.75" thickBot="1">
      <c r="B86" s="821" t="s">
        <v>953</v>
      </c>
      <c r="C86" s="822"/>
      <c r="D86" s="822"/>
      <c r="E86" s="822"/>
      <c r="F86" s="822"/>
      <c r="G86" s="822"/>
      <c r="H86" s="822"/>
      <c r="I86" s="822"/>
      <c r="J86" s="822"/>
      <c r="K86" s="822"/>
      <c r="L86" s="822"/>
      <c r="M86" s="823"/>
      <c r="N86" s="52">
        <f>L83+L84+L85</f>
        <v>128.4075501630511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556.43271737322141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452"/>
      <c r="L30" s="797" t="s">
        <v>945</v>
      </c>
      <c r="M30" s="798"/>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1748.5147502302032</v>
      </c>
      <c r="N48" s="272">
        <f>K48*M48</f>
        <v>1748.5147502302032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1748.5147502302032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1748.5147502302032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349.70295004604066</v>
      </c>
      <c r="M83" s="857"/>
      <c r="N83" s="51"/>
    </row>
    <row r="84" spans="1:14">
      <c r="B84" s="89" t="s">
        <v>973</v>
      </c>
      <c r="C84" s="90"/>
      <c r="D84" s="90"/>
      <c r="E84" s="90"/>
      <c r="F84" s="90"/>
      <c r="G84" s="90"/>
      <c r="H84" s="90"/>
      <c r="I84" s="87"/>
      <c r="J84" s="88"/>
      <c r="K84" s="304">
        <v>0.05</v>
      </c>
      <c r="L84" s="856">
        <f>N78*K84</f>
        <v>87.425737511510164</v>
      </c>
      <c r="M84" s="857"/>
      <c r="N84" s="51"/>
    </row>
    <row r="85" spans="1:14" ht="15.75" thickBot="1">
      <c r="B85" s="91" t="s">
        <v>974</v>
      </c>
      <c r="C85" s="92"/>
      <c r="D85" s="92"/>
      <c r="E85" s="92"/>
      <c r="F85" s="92"/>
      <c r="G85" s="92"/>
      <c r="H85" s="92"/>
      <c r="I85" s="93"/>
      <c r="J85" s="94"/>
      <c r="K85" s="305">
        <v>0.05</v>
      </c>
      <c r="L85" s="858">
        <f>N78*K85</f>
        <v>87.425737511510164</v>
      </c>
      <c r="M85" s="859"/>
      <c r="N85" s="51"/>
    </row>
    <row r="86" spans="1:14" ht="15.75" thickBot="1">
      <c r="B86" s="821" t="s">
        <v>953</v>
      </c>
      <c r="C86" s="822"/>
      <c r="D86" s="822"/>
      <c r="E86" s="822"/>
      <c r="F86" s="822"/>
      <c r="G86" s="822"/>
      <c r="H86" s="822"/>
      <c r="I86" s="822"/>
      <c r="J86" s="822"/>
      <c r="K86" s="822"/>
      <c r="L86" s="822"/>
      <c r="M86" s="823"/>
      <c r="N86" s="52">
        <f>L83+L84+L85</f>
        <v>524.55442506906104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2273.0691752992643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1655.1541570657496</v>
      </c>
      <c r="N48" s="272">
        <f>K48*M48</f>
        <v>1655.1541570657496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1655.1541570657496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1655.1541570657496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331.03083141314994</v>
      </c>
      <c r="M83" s="857"/>
      <c r="N83" s="51"/>
    </row>
    <row r="84" spans="1:14">
      <c r="B84" s="89" t="s">
        <v>973</v>
      </c>
      <c r="C84" s="90"/>
      <c r="D84" s="90"/>
      <c r="E84" s="90"/>
      <c r="F84" s="90"/>
      <c r="G84" s="90"/>
      <c r="H84" s="90"/>
      <c r="I84" s="87"/>
      <c r="J84" s="88"/>
      <c r="K84" s="304">
        <v>0.05</v>
      </c>
      <c r="L84" s="856">
        <f>N78*K84</f>
        <v>82.757707853287485</v>
      </c>
      <c r="M84" s="857"/>
      <c r="N84" s="51"/>
    </row>
    <row r="85" spans="1:14" ht="15.75" thickBot="1">
      <c r="B85" s="91" t="s">
        <v>974</v>
      </c>
      <c r="C85" s="92"/>
      <c r="D85" s="92"/>
      <c r="E85" s="92"/>
      <c r="F85" s="92"/>
      <c r="G85" s="92"/>
      <c r="H85" s="92"/>
      <c r="I85" s="93"/>
      <c r="J85" s="94"/>
      <c r="K85" s="305">
        <v>0.05</v>
      </c>
      <c r="L85" s="858">
        <f>N78*K85</f>
        <v>82.757707853287485</v>
      </c>
      <c r="M85" s="859"/>
      <c r="N85" s="51"/>
    </row>
    <row r="86" spans="1:14" ht="15.75" thickBot="1">
      <c r="B86" s="821" t="s">
        <v>953</v>
      </c>
      <c r="C86" s="822"/>
      <c r="D86" s="822"/>
      <c r="E86" s="822"/>
      <c r="F86" s="822"/>
      <c r="G86" s="822"/>
      <c r="H86" s="822"/>
      <c r="I86" s="822"/>
      <c r="J86" s="822"/>
      <c r="K86" s="822"/>
      <c r="L86" s="822"/>
      <c r="M86" s="823"/>
      <c r="N86" s="52">
        <f>L83+L84+L85</f>
        <v>496.54624711972485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2151.7004041854743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1609.1403860814189</v>
      </c>
      <c r="N48" s="272">
        <f>K48*M48</f>
        <v>1609.1403860814189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1609.1403860814189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1609.1403860814189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321.82807721628382</v>
      </c>
      <c r="M83" s="857"/>
      <c r="N83" s="51"/>
    </row>
    <row r="84" spans="1:14">
      <c r="B84" s="89" t="s">
        <v>973</v>
      </c>
      <c r="C84" s="90"/>
      <c r="D84" s="90"/>
      <c r="E84" s="90"/>
      <c r="F84" s="90"/>
      <c r="G84" s="90"/>
      <c r="H84" s="90"/>
      <c r="I84" s="87"/>
      <c r="J84" s="88"/>
      <c r="K84" s="304">
        <v>0.05</v>
      </c>
      <c r="L84" s="856">
        <f>N78*K84</f>
        <v>80.457019304070954</v>
      </c>
      <c r="M84" s="857"/>
      <c r="N84" s="51"/>
    </row>
    <row r="85" spans="1:14" ht="15.75" thickBot="1">
      <c r="B85" s="91" t="s">
        <v>974</v>
      </c>
      <c r="C85" s="92"/>
      <c r="D85" s="92"/>
      <c r="E85" s="92"/>
      <c r="F85" s="92"/>
      <c r="G85" s="92"/>
      <c r="H85" s="92"/>
      <c r="I85" s="93"/>
      <c r="J85" s="94"/>
      <c r="K85" s="305">
        <v>0.05</v>
      </c>
      <c r="L85" s="858">
        <f>N78*K85</f>
        <v>80.457019304070954</v>
      </c>
      <c r="M85" s="859"/>
      <c r="N85" s="51"/>
    </row>
    <row r="86" spans="1:14" ht="15.75" thickBot="1">
      <c r="B86" s="821" t="s">
        <v>953</v>
      </c>
      <c r="C86" s="822"/>
      <c r="D86" s="822"/>
      <c r="E86" s="822"/>
      <c r="F86" s="822"/>
      <c r="G86" s="822"/>
      <c r="H86" s="822"/>
      <c r="I86" s="822"/>
      <c r="J86" s="822"/>
      <c r="K86" s="822"/>
      <c r="L86" s="822"/>
      <c r="M86" s="823"/>
      <c r="N86" s="52">
        <f>L83+L84+L85</f>
        <v>482.74211582442575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2091.8825019058445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1918.5480406066642</v>
      </c>
      <c r="N48" s="272">
        <f>K48*M48</f>
        <v>1918.5480406066642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1918.5480406066642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1918.5480406066642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383.70960812133285</v>
      </c>
      <c r="M83" s="857"/>
      <c r="N83" s="51"/>
    </row>
    <row r="84" spans="1:14">
      <c r="B84" s="89" t="s">
        <v>973</v>
      </c>
      <c r="C84" s="90"/>
      <c r="D84" s="90"/>
      <c r="E84" s="90"/>
      <c r="F84" s="90"/>
      <c r="G84" s="90"/>
      <c r="H84" s="90"/>
      <c r="I84" s="87"/>
      <c r="J84" s="88"/>
      <c r="K84" s="304">
        <v>0.05</v>
      </c>
      <c r="L84" s="856">
        <f>N78*K84</f>
        <v>95.927402030333212</v>
      </c>
      <c r="M84" s="857"/>
      <c r="N84" s="51"/>
    </row>
    <row r="85" spans="1:14" ht="15.75" thickBot="1">
      <c r="B85" s="91" t="s">
        <v>974</v>
      </c>
      <c r="C85" s="92"/>
      <c r="D85" s="92"/>
      <c r="E85" s="92"/>
      <c r="F85" s="92"/>
      <c r="G85" s="92"/>
      <c r="H85" s="92"/>
      <c r="I85" s="93"/>
      <c r="J85" s="94"/>
      <c r="K85" s="305">
        <v>0.05</v>
      </c>
      <c r="L85" s="858">
        <f>N78*K85</f>
        <v>95.927402030333212</v>
      </c>
      <c r="M85" s="859"/>
      <c r="N85" s="51"/>
    </row>
    <row r="86" spans="1:14" ht="15.75" thickBot="1">
      <c r="B86" s="821" t="s">
        <v>953</v>
      </c>
      <c r="C86" s="822"/>
      <c r="D86" s="822"/>
      <c r="E86" s="822"/>
      <c r="F86" s="822"/>
      <c r="G86" s="822"/>
      <c r="H86" s="822"/>
      <c r="I86" s="822"/>
      <c r="J86" s="822"/>
      <c r="K86" s="822"/>
      <c r="L86" s="822"/>
      <c r="M86" s="823"/>
      <c r="N86" s="52">
        <f>L83+L84+L85</f>
        <v>575.56441218199927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2494.1124527886636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1825.3304521930072</v>
      </c>
      <c r="N48" s="272">
        <f>K48*M48</f>
        <v>1825.3304521930072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1825.3304521930072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1825.3304521930072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365.06609043860146</v>
      </c>
      <c r="M83" s="857"/>
      <c r="N83" s="51"/>
    </row>
    <row r="84" spans="1:14">
      <c r="B84" s="89" t="s">
        <v>973</v>
      </c>
      <c r="C84" s="90"/>
      <c r="D84" s="90"/>
      <c r="E84" s="90"/>
      <c r="F84" s="90"/>
      <c r="G84" s="90"/>
      <c r="H84" s="90"/>
      <c r="I84" s="87"/>
      <c r="J84" s="88"/>
      <c r="K84" s="304">
        <v>0.05</v>
      </c>
      <c r="L84" s="856">
        <f>N78*K84</f>
        <v>91.266522609650366</v>
      </c>
      <c r="M84" s="857"/>
      <c r="N84" s="51"/>
    </row>
    <row r="85" spans="1:14" ht="15.75" thickBot="1">
      <c r="B85" s="91" t="s">
        <v>974</v>
      </c>
      <c r="C85" s="92"/>
      <c r="D85" s="92"/>
      <c r="E85" s="92"/>
      <c r="F85" s="92"/>
      <c r="G85" s="92"/>
      <c r="H85" s="92"/>
      <c r="I85" s="93"/>
      <c r="J85" s="94"/>
      <c r="K85" s="305">
        <v>0.05</v>
      </c>
      <c r="L85" s="858">
        <f>N78*K85</f>
        <v>91.266522609650366</v>
      </c>
      <c r="M85" s="859"/>
      <c r="N85" s="51"/>
    </row>
    <row r="86" spans="1:14" ht="15.75" thickBot="1">
      <c r="B86" s="821" t="s">
        <v>953</v>
      </c>
      <c r="C86" s="822"/>
      <c r="D86" s="822"/>
      <c r="E86" s="822"/>
      <c r="F86" s="822"/>
      <c r="G86" s="822"/>
      <c r="H86" s="822"/>
      <c r="I86" s="822"/>
      <c r="J86" s="822"/>
      <c r="K86" s="822"/>
      <c r="L86" s="822"/>
      <c r="M86" s="823"/>
      <c r="N86" s="52">
        <f>L83+L84+L85</f>
        <v>547.59913565790214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2372.9295878509092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1710.5035600078072</v>
      </c>
      <c r="N48" s="272">
        <f>K48*M48</f>
        <v>1710.5035600078072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1710.5035600078072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1710.5035600078072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342.10071200156148</v>
      </c>
      <c r="M83" s="857"/>
      <c r="N83" s="51"/>
    </row>
    <row r="84" spans="1:14">
      <c r="B84" s="89" t="s">
        <v>973</v>
      </c>
      <c r="C84" s="90"/>
      <c r="D84" s="90"/>
      <c r="E84" s="90"/>
      <c r="F84" s="90"/>
      <c r="G84" s="90"/>
      <c r="H84" s="90"/>
      <c r="I84" s="87"/>
      <c r="J84" s="88"/>
      <c r="K84" s="304">
        <v>0.05</v>
      </c>
      <c r="L84" s="856">
        <f>N78*K84</f>
        <v>85.525178000390369</v>
      </c>
      <c r="M84" s="857"/>
      <c r="N84" s="51"/>
    </row>
    <row r="85" spans="1:14" ht="15.75" thickBot="1">
      <c r="B85" s="91" t="s">
        <v>974</v>
      </c>
      <c r="C85" s="92"/>
      <c r="D85" s="92"/>
      <c r="E85" s="92"/>
      <c r="F85" s="92"/>
      <c r="G85" s="92"/>
      <c r="H85" s="92"/>
      <c r="I85" s="93"/>
      <c r="J85" s="94"/>
      <c r="K85" s="305">
        <v>0.05</v>
      </c>
      <c r="L85" s="858">
        <f>N78*K85</f>
        <v>85.525178000390369</v>
      </c>
      <c r="M85" s="859"/>
      <c r="N85" s="51"/>
    </row>
    <row r="86" spans="1:14" ht="15.75" thickBot="1">
      <c r="B86" s="821" t="s">
        <v>953</v>
      </c>
      <c r="C86" s="822"/>
      <c r="D86" s="822"/>
      <c r="E86" s="822"/>
      <c r="F86" s="822"/>
      <c r="G86" s="822"/>
      <c r="H86" s="822"/>
      <c r="I86" s="822"/>
      <c r="J86" s="822"/>
      <c r="K86" s="822"/>
      <c r="L86" s="822"/>
      <c r="M86" s="823"/>
      <c r="N86" s="52">
        <f>L83+L84+L85</f>
        <v>513.15106800234219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2223.6546280101493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1349.397252895048</v>
      </c>
      <c r="N48" s="272">
        <f>K48*M48</f>
        <v>1349.397252895048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1349.397252895048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1349.397252895048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269.87945057900964</v>
      </c>
      <c r="M83" s="857"/>
      <c r="N83" s="51"/>
    </row>
    <row r="84" spans="1:14">
      <c r="B84" s="89" t="s">
        <v>973</v>
      </c>
      <c r="C84" s="90"/>
      <c r="D84" s="90"/>
      <c r="E84" s="90"/>
      <c r="F84" s="90"/>
      <c r="G84" s="90"/>
      <c r="H84" s="90"/>
      <c r="I84" s="87"/>
      <c r="J84" s="88"/>
      <c r="K84" s="304">
        <v>0.05</v>
      </c>
      <c r="L84" s="856">
        <f>N78*K84</f>
        <v>67.469862644752411</v>
      </c>
      <c r="M84" s="857"/>
      <c r="N84" s="51"/>
    </row>
    <row r="85" spans="1:14" ht="15.75" thickBot="1">
      <c r="B85" s="91" t="s">
        <v>974</v>
      </c>
      <c r="C85" s="92"/>
      <c r="D85" s="92"/>
      <c r="E85" s="92"/>
      <c r="F85" s="92"/>
      <c r="G85" s="92"/>
      <c r="H85" s="92"/>
      <c r="I85" s="93"/>
      <c r="J85" s="94"/>
      <c r="K85" s="305">
        <v>0.05</v>
      </c>
      <c r="L85" s="858">
        <f>N78*K85</f>
        <v>67.469862644752411</v>
      </c>
      <c r="M85" s="859"/>
      <c r="N85" s="51"/>
    </row>
    <row r="86" spans="1:14" ht="15.75" thickBot="1">
      <c r="B86" s="821" t="s">
        <v>953</v>
      </c>
      <c r="C86" s="822"/>
      <c r="D86" s="822"/>
      <c r="E86" s="822"/>
      <c r="F86" s="822"/>
      <c r="G86" s="822"/>
      <c r="H86" s="822"/>
      <c r="I86" s="822"/>
      <c r="J86" s="822"/>
      <c r="K86" s="822"/>
      <c r="L86" s="822"/>
      <c r="M86" s="823"/>
      <c r="N86" s="52">
        <f>L83+L84+L85</f>
        <v>404.81917586851449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1754.2164287635626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2262.1524072011907</v>
      </c>
      <c r="N48" s="272">
        <f>K48*M48</f>
        <v>2262.1524072011907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2262.1524072011907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2262.1524072011907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452.43048144023817</v>
      </c>
      <c r="M83" s="857"/>
      <c r="N83" s="51"/>
    </row>
    <row r="84" spans="1:14">
      <c r="B84" s="89" t="s">
        <v>973</v>
      </c>
      <c r="C84" s="90"/>
      <c r="D84" s="90"/>
      <c r="E84" s="90"/>
      <c r="F84" s="90"/>
      <c r="G84" s="90"/>
      <c r="H84" s="90"/>
      <c r="I84" s="87"/>
      <c r="J84" s="88"/>
      <c r="K84" s="304">
        <v>0.05</v>
      </c>
      <c r="L84" s="856">
        <f>N78*K84</f>
        <v>113.10762036005954</v>
      </c>
      <c r="M84" s="857"/>
      <c r="N84" s="51"/>
    </row>
    <row r="85" spans="1:14" ht="15.75" thickBot="1">
      <c r="B85" s="91" t="s">
        <v>974</v>
      </c>
      <c r="C85" s="92"/>
      <c r="D85" s="92"/>
      <c r="E85" s="92"/>
      <c r="F85" s="92"/>
      <c r="G85" s="92"/>
      <c r="H85" s="92"/>
      <c r="I85" s="93"/>
      <c r="J85" s="94"/>
      <c r="K85" s="305">
        <v>0.05</v>
      </c>
      <c r="L85" s="858">
        <f>N78*K85</f>
        <v>113.10762036005954</v>
      </c>
      <c r="M85" s="859"/>
      <c r="N85" s="51"/>
    </row>
    <row r="86" spans="1:14" ht="15.75" thickBot="1">
      <c r="B86" s="821" t="s">
        <v>953</v>
      </c>
      <c r="C86" s="822"/>
      <c r="D86" s="822"/>
      <c r="E86" s="822"/>
      <c r="F86" s="822"/>
      <c r="G86" s="822"/>
      <c r="H86" s="822"/>
      <c r="I86" s="822"/>
      <c r="J86" s="822"/>
      <c r="K86" s="822"/>
      <c r="L86" s="822"/>
      <c r="M86" s="823"/>
      <c r="N86" s="52">
        <f>L83+L84+L85</f>
        <v>678.6457221603572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2940.798129361548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2262.1524072011907</v>
      </c>
      <c r="N48" s="272">
        <f>K48*M48</f>
        <v>2262.1524072011907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2262.1524072011907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2262.1524072011907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452.43048144023817</v>
      </c>
      <c r="M83" s="857"/>
      <c r="N83" s="51"/>
    </row>
    <row r="84" spans="1:14">
      <c r="B84" s="89" t="s">
        <v>973</v>
      </c>
      <c r="C84" s="90"/>
      <c r="D84" s="90"/>
      <c r="E84" s="90"/>
      <c r="F84" s="90"/>
      <c r="G84" s="90"/>
      <c r="H84" s="90"/>
      <c r="I84" s="87"/>
      <c r="J84" s="88"/>
      <c r="K84" s="304">
        <v>0.05</v>
      </c>
      <c r="L84" s="856">
        <f>N78*K84</f>
        <v>113.10762036005954</v>
      </c>
      <c r="M84" s="857"/>
      <c r="N84" s="51"/>
    </row>
    <row r="85" spans="1:14" ht="15.75" thickBot="1">
      <c r="B85" s="91" t="s">
        <v>974</v>
      </c>
      <c r="C85" s="92"/>
      <c r="D85" s="92"/>
      <c r="E85" s="92"/>
      <c r="F85" s="92"/>
      <c r="G85" s="92"/>
      <c r="H85" s="92"/>
      <c r="I85" s="93"/>
      <c r="J85" s="94"/>
      <c r="K85" s="305">
        <v>0.05</v>
      </c>
      <c r="L85" s="858">
        <f>N78*K85</f>
        <v>113.10762036005954</v>
      </c>
      <c r="M85" s="859"/>
      <c r="N85" s="51"/>
    </row>
    <row r="86" spans="1:14" ht="15.75" thickBot="1">
      <c r="B86" s="821" t="s">
        <v>953</v>
      </c>
      <c r="C86" s="822"/>
      <c r="D86" s="822"/>
      <c r="E86" s="822"/>
      <c r="F86" s="822"/>
      <c r="G86" s="822"/>
      <c r="H86" s="822"/>
      <c r="I86" s="822"/>
      <c r="J86" s="822"/>
      <c r="K86" s="822"/>
      <c r="L86" s="822"/>
      <c r="M86" s="823"/>
      <c r="N86" s="52">
        <f>L83+L84+L85</f>
        <v>678.6457221603572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2940.798129361548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2262.1524072011907</v>
      </c>
      <c r="N48" s="272">
        <f>K48*M48</f>
        <v>2262.1524072011907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2262.1524072011907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2262.1524072011907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452.43048144023817</v>
      </c>
      <c r="M83" s="857"/>
      <c r="N83" s="51"/>
    </row>
    <row r="84" spans="1:14">
      <c r="B84" s="89" t="s">
        <v>973</v>
      </c>
      <c r="C84" s="90"/>
      <c r="D84" s="90"/>
      <c r="E84" s="90"/>
      <c r="F84" s="90"/>
      <c r="G84" s="90"/>
      <c r="H84" s="90"/>
      <c r="I84" s="87"/>
      <c r="J84" s="88"/>
      <c r="K84" s="304">
        <v>0.05</v>
      </c>
      <c r="L84" s="856">
        <f>N78*K84</f>
        <v>113.10762036005954</v>
      </c>
      <c r="M84" s="857"/>
      <c r="N84" s="51"/>
    </row>
    <row r="85" spans="1:14" ht="15.75" thickBot="1">
      <c r="B85" s="91" t="s">
        <v>974</v>
      </c>
      <c r="C85" s="92"/>
      <c r="D85" s="92"/>
      <c r="E85" s="92"/>
      <c r="F85" s="92"/>
      <c r="G85" s="92"/>
      <c r="H85" s="92"/>
      <c r="I85" s="93"/>
      <c r="J85" s="94"/>
      <c r="K85" s="305">
        <v>0.05</v>
      </c>
      <c r="L85" s="858">
        <f>N78*K85</f>
        <v>113.10762036005954</v>
      </c>
      <c r="M85" s="859"/>
      <c r="N85" s="51"/>
    </row>
    <row r="86" spans="1:14" ht="15.75" thickBot="1">
      <c r="B86" s="821" t="s">
        <v>953</v>
      </c>
      <c r="C86" s="822"/>
      <c r="D86" s="822"/>
      <c r="E86" s="822"/>
      <c r="F86" s="822"/>
      <c r="G86" s="822"/>
      <c r="H86" s="822"/>
      <c r="I86" s="822"/>
      <c r="J86" s="822"/>
      <c r="K86" s="822"/>
      <c r="L86" s="822"/>
      <c r="M86" s="823"/>
      <c r="N86" s="52">
        <f>L83+L84+L85</f>
        <v>678.6457221603572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2940.798129361548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1892.533829886574</v>
      </c>
      <c r="N48" s="272">
        <f>K48*M48</f>
        <v>1892.533829886574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1892.533829886574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1892.533829886574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378.50676597731484</v>
      </c>
      <c r="M83" s="857"/>
      <c r="N83" s="51"/>
    </row>
    <row r="84" spans="1:14">
      <c r="B84" s="89" t="s">
        <v>973</v>
      </c>
      <c r="C84" s="90"/>
      <c r="D84" s="90"/>
      <c r="E84" s="90"/>
      <c r="F84" s="90"/>
      <c r="G84" s="90"/>
      <c r="H84" s="90"/>
      <c r="I84" s="87"/>
      <c r="J84" s="88"/>
      <c r="K84" s="304">
        <v>0.05</v>
      </c>
      <c r="L84" s="856">
        <f>N78*K84</f>
        <v>94.626691494328711</v>
      </c>
      <c r="M84" s="857"/>
      <c r="N84" s="51"/>
    </row>
    <row r="85" spans="1:14" ht="15.75" thickBot="1">
      <c r="B85" s="91" t="s">
        <v>974</v>
      </c>
      <c r="C85" s="92"/>
      <c r="D85" s="92"/>
      <c r="E85" s="92"/>
      <c r="F85" s="92"/>
      <c r="G85" s="92"/>
      <c r="H85" s="92"/>
      <c r="I85" s="93"/>
      <c r="J85" s="94"/>
      <c r="K85" s="305">
        <v>0.05</v>
      </c>
      <c r="L85" s="858">
        <f>N78*K85</f>
        <v>94.626691494328711</v>
      </c>
      <c r="M85" s="859"/>
      <c r="N85" s="51"/>
    </row>
    <row r="86" spans="1:14" ht="15.75" thickBot="1">
      <c r="B86" s="821" t="s">
        <v>953</v>
      </c>
      <c r="C86" s="822"/>
      <c r="D86" s="822"/>
      <c r="E86" s="822"/>
      <c r="F86" s="822"/>
      <c r="G86" s="822"/>
      <c r="H86" s="822"/>
      <c r="I86" s="822"/>
      <c r="J86" s="822"/>
      <c r="K86" s="822"/>
      <c r="L86" s="822"/>
      <c r="M86" s="823"/>
      <c r="N86" s="52">
        <f>L83+L84+L85</f>
        <v>567.76014896597223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2460.2939788525464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2280.6714133437431</v>
      </c>
      <c r="N48" s="272">
        <f>K48*M48</f>
        <v>2280.6714133437431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2280.6714133437431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2280.6714133437431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456.13428266874865</v>
      </c>
      <c r="M83" s="857"/>
      <c r="N83" s="51"/>
    </row>
    <row r="84" spans="1:14">
      <c r="B84" s="89" t="s">
        <v>973</v>
      </c>
      <c r="C84" s="90"/>
      <c r="D84" s="90"/>
      <c r="E84" s="90"/>
      <c r="F84" s="90"/>
      <c r="G84" s="90"/>
      <c r="H84" s="90"/>
      <c r="I84" s="87"/>
      <c r="J84" s="88"/>
      <c r="K84" s="304">
        <v>0.05</v>
      </c>
      <c r="L84" s="856">
        <f>N78*K84</f>
        <v>114.03357066718716</v>
      </c>
      <c r="M84" s="857"/>
      <c r="N84" s="51"/>
    </row>
    <row r="85" spans="1:14" ht="15.75" thickBot="1">
      <c r="B85" s="91" t="s">
        <v>974</v>
      </c>
      <c r="C85" s="92"/>
      <c r="D85" s="92"/>
      <c r="E85" s="92"/>
      <c r="F85" s="92"/>
      <c r="G85" s="92"/>
      <c r="H85" s="92"/>
      <c r="I85" s="93"/>
      <c r="J85" s="94"/>
      <c r="K85" s="305">
        <v>0.05</v>
      </c>
      <c r="L85" s="858">
        <f>N78*K85</f>
        <v>114.03357066718716</v>
      </c>
      <c r="M85" s="859"/>
      <c r="N85" s="51"/>
    </row>
    <row r="86" spans="1:14" ht="15.75" thickBot="1">
      <c r="B86" s="821" t="s">
        <v>953</v>
      </c>
      <c r="C86" s="822"/>
      <c r="D86" s="822"/>
      <c r="E86" s="822"/>
      <c r="F86" s="822"/>
      <c r="G86" s="822"/>
      <c r="H86" s="822"/>
      <c r="I86" s="822"/>
      <c r="J86" s="822"/>
      <c r="K86" s="822"/>
      <c r="L86" s="822"/>
      <c r="M86" s="823"/>
      <c r="N86" s="52">
        <f>L83+L84+L85</f>
        <v>684.20142400312295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2964.8728373468662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2280.6714133437431</v>
      </c>
      <c r="N48" s="272">
        <f>K48*M48</f>
        <v>2280.6714133437431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2280.6714133437431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2280.6714133437431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456.13428266874865</v>
      </c>
      <c r="M83" s="857"/>
      <c r="N83" s="51"/>
    </row>
    <row r="84" spans="1:14">
      <c r="B84" s="89" t="s">
        <v>973</v>
      </c>
      <c r="C84" s="90"/>
      <c r="D84" s="90"/>
      <c r="E84" s="90"/>
      <c r="F84" s="90"/>
      <c r="G84" s="90"/>
      <c r="H84" s="90"/>
      <c r="I84" s="87"/>
      <c r="J84" s="88"/>
      <c r="K84" s="304">
        <v>0.05</v>
      </c>
      <c r="L84" s="856">
        <f>N78*K84</f>
        <v>114.03357066718716</v>
      </c>
      <c r="M84" s="857"/>
      <c r="N84" s="51"/>
    </row>
    <row r="85" spans="1:14" ht="15.75" thickBot="1">
      <c r="B85" s="91" t="s">
        <v>974</v>
      </c>
      <c r="C85" s="92"/>
      <c r="D85" s="92"/>
      <c r="E85" s="92"/>
      <c r="F85" s="92"/>
      <c r="G85" s="92"/>
      <c r="H85" s="92"/>
      <c r="I85" s="93"/>
      <c r="J85" s="94"/>
      <c r="K85" s="305">
        <v>0.05</v>
      </c>
      <c r="L85" s="858">
        <f>N78*K85</f>
        <v>114.03357066718716</v>
      </c>
      <c r="M85" s="859"/>
      <c r="N85" s="51"/>
    </row>
    <row r="86" spans="1:14" ht="15.75" thickBot="1">
      <c r="B86" s="821" t="s">
        <v>953</v>
      </c>
      <c r="C86" s="822"/>
      <c r="D86" s="822"/>
      <c r="E86" s="822"/>
      <c r="F86" s="822"/>
      <c r="G86" s="822"/>
      <c r="H86" s="822"/>
      <c r="I86" s="822"/>
      <c r="J86" s="822"/>
      <c r="K86" s="822"/>
      <c r="L86" s="822"/>
      <c r="M86" s="823"/>
      <c r="N86" s="52">
        <f>L83+L84+L85</f>
        <v>684.20142400312295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2964.8728373468662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2356.6937937885345</v>
      </c>
      <c r="N48" s="272">
        <f>K48*M48</f>
        <v>2356.6937937885345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2356.6937937885345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2356.6937937885345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471.33875875770696</v>
      </c>
      <c r="M83" s="857"/>
      <c r="N83" s="51"/>
    </row>
    <row r="84" spans="1:14">
      <c r="B84" s="89" t="s">
        <v>973</v>
      </c>
      <c r="C84" s="90"/>
      <c r="D84" s="90"/>
      <c r="E84" s="90"/>
      <c r="F84" s="90"/>
      <c r="G84" s="90"/>
      <c r="H84" s="90"/>
      <c r="I84" s="87"/>
      <c r="J84" s="88"/>
      <c r="K84" s="304">
        <v>0.05</v>
      </c>
      <c r="L84" s="856">
        <f>N78*K84</f>
        <v>117.83468968942674</v>
      </c>
      <c r="M84" s="857"/>
      <c r="N84" s="51"/>
    </row>
    <row r="85" spans="1:14" ht="15.75" thickBot="1">
      <c r="B85" s="91" t="s">
        <v>974</v>
      </c>
      <c r="C85" s="92"/>
      <c r="D85" s="92"/>
      <c r="E85" s="92"/>
      <c r="F85" s="92"/>
      <c r="G85" s="92"/>
      <c r="H85" s="92"/>
      <c r="I85" s="93"/>
      <c r="J85" s="94"/>
      <c r="K85" s="305">
        <v>0.05</v>
      </c>
      <c r="L85" s="858">
        <f>N78*K85</f>
        <v>117.83468968942674</v>
      </c>
      <c r="M85" s="859"/>
      <c r="N85" s="51"/>
    </row>
    <row r="86" spans="1:14" ht="15.75" thickBot="1">
      <c r="B86" s="821" t="s">
        <v>953</v>
      </c>
      <c r="C86" s="822"/>
      <c r="D86" s="822"/>
      <c r="E86" s="822"/>
      <c r="F86" s="822"/>
      <c r="G86" s="822"/>
      <c r="H86" s="822"/>
      <c r="I86" s="822"/>
      <c r="J86" s="822"/>
      <c r="K86" s="822"/>
      <c r="L86" s="822"/>
      <c r="M86" s="823"/>
      <c r="N86" s="52">
        <f>L83+L84+L85</f>
        <v>707.00813813656055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3063.7019319250949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2039.9476906337527</v>
      </c>
      <c r="N48" s="272">
        <f>K48*M48</f>
        <v>2039.9476906337527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2039.9476906337527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2039.9476906337527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407.98953812675057</v>
      </c>
      <c r="M83" s="857"/>
      <c r="N83" s="51"/>
    </row>
    <row r="84" spans="1:14">
      <c r="B84" s="89" t="s">
        <v>973</v>
      </c>
      <c r="C84" s="90"/>
      <c r="D84" s="90"/>
      <c r="E84" s="90"/>
      <c r="F84" s="90"/>
      <c r="G84" s="90"/>
      <c r="H84" s="90"/>
      <c r="I84" s="87"/>
      <c r="J84" s="88"/>
      <c r="K84" s="304">
        <v>0.05</v>
      </c>
      <c r="L84" s="856">
        <f>N78*K84</f>
        <v>101.99738453168764</v>
      </c>
      <c r="M84" s="857"/>
      <c r="N84" s="51"/>
    </row>
    <row r="85" spans="1:14" ht="15.75" thickBot="1">
      <c r="B85" s="91" t="s">
        <v>974</v>
      </c>
      <c r="C85" s="92"/>
      <c r="D85" s="92"/>
      <c r="E85" s="92"/>
      <c r="F85" s="92"/>
      <c r="G85" s="92"/>
      <c r="H85" s="92"/>
      <c r="I85" s="93"/>
      <c r="J85" s="94"/>
      <c r="K85" s="305">
        <v>0.05</v>
      </c>
      <c r="L85" s="858">
        <f>N78*K85</f>
        <v>101.99738453168764</v>
      </c>
      <c r="M85" s="859"/>
      <c r="N85" s="51"/>
    </row>
    <row r="86" spans="1:14" ht="15.75" thickBot="1">
      <c r="B86" s="821" t="s">
        <v>953</v>
      </c>
      <c r="C86" s="822"/>
      <c r="D86" s="822"/>
      <c r="E86" s="822"/>
      <c r="F86" s="822"/>
      <c r="G86" s="822"/>
      <c r="H86" s="822"/>
      <c r="I86" s="822"/>
      <c r="J86" s="822"/>
      <c r="K86" s="822"/>
      <c r="L86" s="822"/>
      <c r="M86" s="823"/>
      <c r="N86" s="52">
        <f>L83+L84+L85</f>
        <v>611.98430719012583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2651.9319978238786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2502.7838563620271</v>
      </c>
      <c r="N48" s="272">
        <f>K48*M48</f>
        <v>2502.7838563620271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2502.7838563620271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2502.7838563620271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500.55677127240546</v>
      </c>
      <c r="M83" s="857"/>
      <c r="N83" s="51"/>
    </row>
    <row r="84" spans="1:14">
      <c r="B84" s="89" t="s">
        <v>973</v>
      </c>
      <c r="C84" s="90"/>
      <c r="D84" s="90"/>
      <c r="E84" s="90"/>
      <c r="F84" s="90"/>
      <c r="G84" s="90"/>
      <c r="H84" s="90"/>
      <c r="I84" s="87"/>
      <c r="J84" s="88"/>
      <c r="K84" s="304">
        <v>0.05</v>
      </c>
      <c r="L84" s="856">
        <f>N78*K84</f>
        <v>125.13919281810136</v>
      </c>
      <c r="M84" s="857"/>
      <c r="N84" s="51"/>
    </row>
    <row r="85" spans="1:14" ht="15.75" thickBot="1">
      <c r="B85" s="91" t="s">
        <v>974</v>
      </c>
      <c r="C85" s="92"/>
      <c r="D85" s="92"/>
      <c r="E85" s="92"/>
      <c r="F85" s="92"/>
      <c r="G85" s="92"/>
      <c r="H85" s="92"/>
      <c r="I85" s="93"/>
      <c r="J85" s="94"/>
      <c r="K85" s="305">
        <v>0.05</v>
      </c>
      <c r="L85" s="858">
        <f>N78*K85</f>
        <v>125.13919281810136</v>
      </c>
      <c r="M85" s="859"/>
      <c r="N85" s="51"/>
    </row>
    <row r="86" spans="1:14" ht="15.75" thickBot="1">
      <c r="B86" s="821" t="s">
        <v>953</v>
      </c>
      <c r="C86" s="822"/>
      <c r="D86" s="822"/>
      <c r="E86" s="822"/>
      <c r="F86" s="822"/>
      <c r="G86" s="822"/>
      <c r="H86" s="822"/>
      <c r="I86" s="822"/>
      <c r="J86" s="822"/>
      <c r="K86" s="822"/>
      <c r="L86" s="822"/>
      <c r="M86" s="823"/>
      <c r="N86" s="52">
        <f>L83+L84+L85</f>
        <v>750.83515690860816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3253.6190132706352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1713.6861311859527</v>
      </c>
      <c r="N48" s="272">
        <f>K48*M48</f>
        <v>1713.6861311859527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1713.6861311859527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1713.6861311859527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342.73722623719055</v>
      </c>
      <c r="M83" s="857"/>
      <c r="N83" s="51"/>
    </row>
    <row r="84" spans="1:14">
      <c r="B84" s="89" t="s">
        <v>973</v>
      </c>
      <c r="C84" s="90"/>
      <c r="D84" s="90"/>
      <c r="E84" s="90"/>
      <c r="F84" s="90"/>
      <c r="G84" s="90"/>
      <c r="H84" s="90"/>
      <c r="I84" s="87"/>
      <c r="J84" s="88"/>
      <c r="K84" s="304">
        <v>0.05</v>
      </c>
      <c r="L84" s="856">
        <f>N78*K84</f>
        <v>85.684306559297639</v>
      </c>
      <c r="M84" s="857"/>
      <c r="N84" s="51"/>
    </row>
    <row r="85" spans="1:14" ht="15.75" thickBot="1">
      <c r="B85" s="91" t="s">
        <v>974</v>
      </c>
      <c r="C85" s="92"/>
      <c r="D85" s="92"/>
      <c r="E85" s="92"/>
      <c r="F85" s="92"/>
      <c r="G85" s="92"/>
      <c r="H85" s="92"/>
      <c r="I85" s="93"/>
      <c r="J85" s="94"/>
      <c r="K85" s="305">
        <v>0.05</v>
      </c>
      <c r="L85" s="858">
        <f>N78*K85</f>
        <v>85.684306559297639</v>
      </c>
      <c r="M85" s="859"/>
      <c r="N85" s="51"/>
    </row>
    <row r="86" spans="1:14" ht="15.75" thickBot="1">
      <c r="B86" s="821" t="s">
        <v>953</v>
      </c>
      <c r="C86" s="822"/>
      <c r="D86" s="822"/>
      <c r="E86" s="822"/>
      <c r="F86" s="822"/>
      <c r="G86" s="822"/>
      <c r="H86" s="822"/>
      <c r="I86" s="822"/>
      <c r="J86" s="822"/>
      <c r="K86" s="822"/>
      <c r="L86" s="822"/>
      <c r="M86" s="823"/>
      <c r="N86" s="52">
        <f>L83+L84+L85</f>
        <v>514.10583935578586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2227.7919705417385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N75*M41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1191.0172936350657</v>
      </c>
      <c r="N48" s="272">
        <f>K48*M48</f>
        <v>1191.0172936350657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1191.0172936350657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99"/>
      <c r="M64" s="900"/>
      <c r="N64" s="127"/>
    </row>
    <row r="65" spans="1:14" ht="15.75" thickBot="1">
      <c r="B65" s="910" t="s">
        <v>953</v>
      </c>
      <c r="C65" s="864"/>
      <c r="D65" s="864"/>
      <c r="E65" s="864"/>
      <c r="F65" s="864"/>
      <c r="G65" s="864"/>
      <c r="H65" s="864"/>
      <c r="I65" s="864"/>
      <c r="J65" s="864"/>
      <c r="K65" s="864"/>
      <c r="L65" s="864"/>
      <c r="M65" s="86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0" t="s">
        <v>963</v>
      </c>
      <c r="C69" s="861"/>
      <c r="D69" s="861"/>
      <c r="E69" s="861"/>
      <c r="F69" s="861"/>
      <c r="G69" s="861"/>
      <c r="H69" s="861"/>
      <c r="I69" s="73" t="s">
        <v>964</v>
      </c>
      <c r="J69" s="75" t="s">
        <v>1410</v>
      </c>
      <c r="K69" s="74" t="s">
        <v>966</v>
      </c>
      <c r="L69" s="862" t="s">
        <v>950</v>
      </c>
      <c r="M69" s="86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7"/>
      <c r="C74" s="898"/>
      <c r="D74" s="898"/>
      <c r="E74" s="898"/>
      <c r="F74" s="898"/>
      <c r="G74" s="898"/>
      <c r="H74" s="898"/>
      <c r="I74" s="126"/>
      <c r="J74" s="126"/>
      <c r="K74" s="126"/>
      <c r="L74" s="911"/>
      <c r="M74" s="911"/>
      <c r="N74" s="45"/>
    </row>
    <row r="75" spans="1:14" ht="15.75" thickBot="1">
      <c r="B75" s="910" t="s">
        <v>953</v>
      </c>
      <c r="C75" s="864"/>
      <c r="D75" s="864"/>
      <c r="E75" s="864"/>
      <c r="F75" s="864"/>
      <c r="G75" s="864"/>
      <c r="H75" s="864"/>
      <c r="I75" s="864"/>
      <c r="J75" s="864"/>
      <c r="K75" s="864"/>
      <c r="L75" s="864"/>
      <c r="M75" s="865"/>
      <c r="N75" s="301">
        <f>SUM(N70:N74)</f>
        <v>54.131</v>
      </c>
    </row>
    <row r="76" spans="1:14" ht="15.75" thickBot="1">
      <c r="B76" s="33"/>
      <c r="C76" s="34"/>
      <c r="D76" s="34"/>
      <c r="E76" s="34"/>
      <c r="F76" s="34"/>
      <c r="G76" s="34"/>
      <c r="H76" s="34"/>
      <c r="I76" s="34"/>
      <c r="J76" s="34"/>
      <c r="K76" s="34"/>
      <c r="L76" s="34"/>
      <c r="M76" s="34"/>
      <c r="N76" s="35"/>
    </row>
    <row r="77" spans="1:14" ht="15.75" thickBot="1">
      <c r="B77" s="821" t="s">
        <v>967</v>
      </c>
      <c r="C77" s="822"/>
      <c r="D77" s="822"/>
      <c r="E77" s="822"/>
      <c r="F77" s="822"/>
      <c r="G77" s="822"/>
      <c r="H77" s="822"/>
      <c r="I77" s="822"/>
      <c r="J77" s="822"/>
      <c r="K77" s="822"/>
      <c r="L77" s="822"/>
      <c r="M77" s="823"/>
      <c r="N77" s="99">
        <f>N43+N54+N65+N75</f>
        <v>1384.0784528680836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276.81569057361673</v>
      </c>
      <c r="M82" s="857"/>
      <c r="N82" s="51"/>
    </row>
    <row r="83" spans="1:14">
      <c r="B83" s="89" t="s">
        <v>973</v>
      </c>
      <c r="C83" s="90"/>
      <c r="D83" s="90"/>
      <c r="E83" s="90"/>
      <c r="F83" s="90"/>
      <c r="G83" s="90"/>
      <c r="H83" s="90"/>
      <c r="I83" s="87"/>
      <c r="J83" s="88"/>
      <c r="K83" s="304">
        <v>0.05</v>
      </c>
      <c r="L83" s="856">
        <f>N77*K83</f>
        <v>69.203922643404184</v>
      </c>
      <c r="M83" s="857"/>
      <c r="N83" s="51"/>
    </row>
    <row r="84" spans="1:14" ht="15.75" thickBot="1">
      <c r="B84" s="91" t="s">
        <v>974</v>
      </c>
      <c r="C84" s="92"/>
      <c r="D84" s="92"/>
      <c r="E84" s="92"/>
      <c r="F84" s="92"/>
      <c r="G84" s="92"/>
      <c r="H84" s="92"/>
      <c r="I84" s="93"/>
      <c r="J84" s="94"/>
      <c r="K84" s="305">
        <v>0.05</v>
      </c>
      <c r="L84" s="858">
        <f>N77*K84</f>
        <v>69.203922643404184</v>
      </c>
      <c r="M84" s="859"/>
      <c r="N84" s="51"/>
    </row>
    <row r="85" spans="1:14" ht="15.75" thickBot="1">
      <c r="B85" s="821" t="s">
        <v>953</v>
      </c>
      <c r="C85" s="822"/>
      <c r="D85" s="822"/>
      <c r="E85" s="822"/>
      <c r="F85" s="822"/>
      <c r="G85" s="822"/>
      <c r="H85" s="822"/>
      <c r="I85" s="822"/>
      <c r="J85" s="822"/>
      <c r="K85" s="822"/>
      <c r="L85" s="822"/>
      <c r="M85" s="823"/>
      <c r="N85" s="52">
        <f>L82+L83+L84</f>
        <v>415.22353586042516</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1799.3019887285086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1216.358087116663</v>
      </c>
      <c r="N48" s="272">
        <f>K48*M48</f>
        <v>1216.358087116663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1216.358087116663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1409.4192463496809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281.88384926993621</v>
      </c>
      <c r="M83" s="857"/>
      <c r="N83" s="51"/>
    </row>
    <row r="84" spans="1:14">
      <c r="B84" s="89" t="s">
        <v>973</v>
      </c>
      <c r="C84" s="90"/>
      <c r="D84" s="90"/>
      <c r="E84" s="90"/>
      <c r="F84" s="90"/>
      <c r="G84" s="90"/>
      <c r="H84" s="90"/>
      <c r="I84" s="87"/>
      <c r="J84" s="88"/>
      <c r="K84" s="304">
        <v>0.05</v>
      </c>
      <c r="L84" s="856">
        <f>N78*K84</f>
        <v>70.470962317484052</v>
      </c>
      <c r="M84" s="857"/>
      <c r="N84" s="51"/>
    </row>
    <row r="85" spans="1:14" ht="15.75" thickBot="1">
      <c r="B85" s="91" t="s">
        <v>974</v>
      </c>
      <c r="C85" s="92"/>
      <c r="D85" s="92"/>
      <c r="E85" s="92"/>
      <c r="F85" s="92"/>
      <c r="G85" s="92"/>
      <c r="H85" s="92"/>
      <c r="I85" s="93"/>
      <c r="J85" s="94"/>
      <c r="K85" s="305">
        <v>0.05</v>
      </c>
      <c r="L85" s="858">
        <f>N78*K85</f>
        <v>70.470962317484052</v>
      </c>
      <c r="M85" s="859"/>
      <c r="N85" s="51"/>
    </row>
    <row r="86" spans="1:14" ht="15.75" thickBot="1">
      <c r="B86" s="821" t="s">
        <v>953</v>
      </c>
      <c r="C86" s="822"/>
      <c r="D86" s="822"/>
      <c r="E86" s="822"/>
      <c r="F86" s="822"/>
      <c r="G86" s="822"/>
      <c r="H86" s="822"/>
      <c r="I86" s="822"/>
      <c r="J86" s="822"/>
      <c r="K86" s="822"/>
      <c r="L86" s="822"/>
      <c r="M86" s="823"/>
      <c r="N86" s="52">
        <f>L83+L84+L85</f>
        <v>422.82577390490434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1832.2450202545851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5696.0282222531196</v>
      </c>
      <c r="N48" s="272">
        <f>K48*M48</f>
        <v>1708.8084666759357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1708.8084666759357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1901.8696259089536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380.37392518179075</v>
      </c>
      <c r="M83" s="857"/>
      <c r="N83" s="51"/>
    </row>
    <row r="84" spans="1:14">
      <c r="B84" s="89" t="s">
        <v>973</v>
      </c>
      <c r="C84" s="90"/>
      <c r="D84" s="90"/>
      <c r="E84" s="90"/>
      <c r="F84" s="90"/>
      <c r="G84" s="90"/>
      <c r="H84" s="90"/>
      <c r="I84" s="87"/>
      <c r="J84" s="88"/>
      <c r="K84" s="304">
        <v>0.05</v>
      </c>
      <c r="L84" s="856">
        <f>N78*K84</f>
        <v>95.093481295447688</v>
      </c>
      <c r="M84" s="857"/>
      <c r="N84" s="51"/>
    </row>
    <row r="85" spans="1:14" ht="15.75" thickBot="1">
      <c r="B85" s="91" t="s">
        <v>974</v>
      </c>
      <c r="C85" s="92"/>
      <c r="D85" s="92"/>
      <c r="E85" s="92"/>
      <c r="F85" s="92"/>
      <c r="G85" s="92"/>
      <c r="H85" s="92"/>
      <c r="I85" s="93"/>
      <c r="J85" s="94"/>
      <c r="K85" s="305">
        <v>0.05</v>
      </c>
      <c r="L85" s="858">
        <f>N78*K85</f>
        <v>95.093481295447688</v>
      </c>
      <c r="M85" s="859"/>
      <c r="N85" s="51"/>
    </row>
    <row r="86" spans="1:14" ht="15.75" thickBot="1">
      <c r="B86" s="821" t="s">
        <v>953</v>
      </c>
      <c r="C86" s="822"/>
      <c r="D86" s="822"/>
      <c r="E86" s="822"/>
      <c r="F86" s="822"/>
      <c r="G86" s="822"/>
      <c r="H86" s="822"/>
      <c r="I86" s="822"/>
      <c r="J86" s="822"/>
      <c r="K86" s="822"/>
      <c r="L86" s="822"/>
      <c r="M86" s="823"/>
      <c r="N86" s="52">
        <f>L83+L84+L85</f>
        <v>570.5608877726861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2472.4305136816397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953" t="str">
        <f>VLOOKUP(A36,EQUIPOS!A6:D154,3,FALSE)</f>
        <v>Carrotanque Irrigador de asfalto, 1000 GALONES DE CAPACIDAD</v>
      </c>
      <c r="C36" s="954"/>
      <c r="D36" s="954"/>
      <c r="E36" s="954"/>
      <c r="F36" s="954"/>
      <c r="G36" s="954"/>
      <c r="H36" s="955"/>
      <c r="I36" s="267"/>
      <c r="J36" s="268"/>
      <c r="K36" s="269">
        <f>VLOOKUP(A36,EQUIPOS!A6:D163,4,FALSE)</f>
        <v>63891.435472307327</v>
      </c>
      <c r="L36" s="270"/>
      <c r="M36" s="271">
        <v>500</v>
      </c>
      <c r="N36" s="272">
        <f>K36/M36</f>
        <v>127.78287094461466</v>
      </c>
    </row>
    <row r="37" spans="1:14">
      <c r="A37" s="113" t="s">
        <v>176</v>
      </c>
      <c r="B37" s="953" t="str">
        <f>VLOOKUP(A37,EQUIPOS!A7:D154,3,FALSE)</f>
        <v xml:space="preserve">Compresor (barrido y soplado)
</v>
      </c>
      <c r="C37" s="954"/>
      <c r="D37" s="954"/>
      <c r="E37" s="954"/>
      <c r="F37" s="954"/>
      <c r="G37" s="954"/>
      <c r="H37" s="955"/>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1216.358087116663</v>
      </c>
      <c r="N48" s="272">
        <f>K48*M48</f>
        <v>547.36113920249841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547.36113920249841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740.42229843551604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148.08445968710322</v>
      </c>
      <c r="M83" s="857"/>
      <c r="N83" s="51"/>
    </row>
    <row r="84" spans="1:14">
      <c r="B84" s="89" t="s">
        <v>973</v>
      </c>
      <c r="C84" s="90"/>
      <c r="D84" s="90"/>
      <c r="E84" s="90"/>
      <c r="F84" s="90"/>
      <c r="G84" s="90"/>
      <c r="H84" s="90"/>
      <c r="I84" s="87"/>
      <c r="J84" s="88"/>
      <c r="K84" s="304">
        <v>0.05</v>
      </c>
      <c r="L84" s="856">
        <f>N78*K84</f>
        <v>37.021114921775805</v>
      </c>
      <c r="M84" s="857"/>
      <c r="N84" s="51"/>
    </row>
    <row r="85" spans="1:14" ht="15.75" thickBot="1">
      <c r="B85" s="91" t="s">
        <v>974</v>
      </c>
      <c r="C85" s="92"/>
      <c r="D85" s="92"/>
      <c r="E85" s="92"/>
      <c r="F85" s="92"/>
      <c r="G85" s="92"/>
      <c r="H85" s="92"/>
      <c r="I85" s="93"/>
      <c r="J85" s="94"/>
      <c r="K85" s="305">
        <v>0.05</v>
      </c>
      <c r="L85" s="858">
        <f>N78*K85</f>
        <v>37.021114921775805</v>
      </c>
      <c r="M85" s="859"/>
      <c r="N85" s="51"/>
    </row>
    <row r="86" spans="1:14" ht="15.75" thickBot="1">
      <c r="B86" s="821" t="s">
        <v>953</v>
      </c>
      <c r="C86" s="822"/>
      <c r="D86" s="822"/>
      <c r="E86" s="822"/>
      <c r="F86" s="822"/>
      <c r="G86" s="822"/>
      <c r="H86" s="822"/>
      <c r="I86" s="822"/>
      <c r="J86" s="822"/>
      <c r="K86" s="822"/>
      <c r="L86" s="822"/>
      <c r="M86" s="823"/>
      <c r="N86" s="52">
        <f>L83+L84+L85</f>
        <v>222.1266895306548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962.5489879661709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6"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1292.3804675614542</v>
      </c>
      <c r="N48" s="272">
        <f>K48*M48</f>
        <v>581.5712104026544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581.5712104026544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774.63236963567203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154.92647392713442</v>
      </c>
      <c r="M83" s="857"/>
      <c r="N83" s="51"/>
    </row>
    <row r="84" spans="1:14">
      <c r="B84" s="89" t="s">
        <v>973</v>
      </c>
      <c r="C84" s="90"/>
      <c r="D84" s="90"/>
      <c r="E84" s="90"/>
      <c r="F84" s="90"/>
      <c r="G84" s="90"/>
      <c r="H84" s="90"/>
      <c r="I84" s="87"/>
      <c r="J84" s="88"/>
      <c r="K84" s="304">
        <v>0.05</v>
      </c>
      <c r="L84" s="856">
        <f>N78*K84</f>
        <v>38.731618481783606</v>
      </c>
      <c r="M84" s="857"/>
      <c r="N84" s="51"/>
    </row>
    <row r="85" spans="1:14" ht="15.75" thickBot="1">
      <c r="B85" s="91" t="s">
        <v>974</v>
      </c>
      <c r="C85" s="92"/>
      <c r="D85" s="92"/>
      <c r="E85" s="92"/>
      <c r="F85" s="92"/>
      <c r="G85" s="92"/>
      <c r="H85" s="92"/>
      <c r="I85" s="93"/>
      <c r="J85" s="94"/>
      <c r="K85" s="305">
        <v>0.05</v>
      </c>
      <c r="L85" s="858">
        <f>N78*K85</f>
        <v>38.731618481783606</v>
      </c>
      <c r="M85" s="859"/>
      <c r="N85" s="51"/>
    </row>
    <row r="86" spans="1:14" ht="15.75" thickBot="1">
      <c r="B86" s="821" t="s">
        <v>953</v>
      </c>
      <c r="C86" s="822"/>
      <c r="D86" s="822"/>
      <c r="E86" s="822"/>
      <c r="F86" s="822"/>
      <c r="G86" s="822"/>
      <c r="H86" s="822"/>
      <c r="I86" s="822"/>
      <c r="J86" s="822"/>
      <c r="K86" s="822"/>
      <c r="L86" s="822"/>
      <c r="M86" s="823"/>
      <c r="N86" s="52">
        <f>L83+L84+L85</f>
        <v>232.38971089070165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1007.0220805263737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1716.8387583782066</v>
      </c>
      <c r="N48" s="272">
        <f>K48*M48</f>
        <v>772.57744127019305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772.57744127019305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965.63860050321068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193.12772010064214</v>
      </c>
      <c r="M83" s="857"/>
      <c r="N83" s="51"/>
    </row>
    <row r="84" spans="1:14">
      <c r="B84" s="89" t="s">
        <v>973</v>
      </c>
      <c r="C84" s="90"/>
      <c r="D84" s="90"/>
      <c r="E84" s="90"/>
      <c r="F84" s="90"/>
      <c r="G84" s="90"/>
      <c r="H84" s="90"/>
      <c r="I84" s="87"/>
      <c r="J84" s="88"/>
      <c r="K84" s="304">
        <v>0.05</v>
      </c>
      <c r="L84" s="856">
        <f>N78*K84</f>
        <v>48.281930025160534</v>
      </c>
      <c r="M84" s="857"/>
      <c r="N84" s="51"/>
    </row>
    <row r="85" spans="1:14" ht="15.75" thickBot="1">
      <c r="B85" s="91" t="s">
        <v>974</v>
      </c>
      <c r="C85" s="92"/>
      <c r="D85" s="92"/>
      <c r="E85" s="92"/>
      <c r="F85" s="92"/>
      <c r="G85" s="92"/>
      <c r="H85" s="92"/>
      <c r="I85" s="93"/>
      <c r="J85" s="94"/>
      <c r="K85" s="305">
        <v>0.05</v>
      </c>
      <c r="L85" s="858">
        <f>N78*K85</f>
        <v>48.281930025160534</v>
      </c>
      <c r="M85" s="859"/>
      <c r="N85" s="51"/>
    </row>
    <row r="86" spans="1:14" ht="15.75" thickBot="1">
      <c r="B86" s="821" t="s">
        <v>953</v>
      </c>
      <c r="C86" s="822"/>
      <c r="D86" s="822"/>
      <c r="E86" s="822"/>
      <c r="F86" s="822"/>
      <c r="G86" s="822"/>
      <c r="H86" s="822"/>
      <c r="I86" s="822"/>
      <c r="J86" s="822"/>
      <c r="K86" s="822"/>
      <c r="L86" s="822"/>
      <c r="M86" s="823"/>
      <c r="N86" s="52">
        <f>L83+L84+L85</f>
        <v>289.6915801509632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1255.330180654174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500</v>
      </c>
      <c r="N36" s="272">
        <f>K36/M36</f>
        <v>127.78287094461466</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500</v>
      </c>
      <c r="N37" s="272">
        <f>K37/M37</f>
        <v>10.605978288403016</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138.93015923301769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1773.8555437118002</v>
      </c>
      <c r="N48" s="272">
        <f>K48*M48</f>
        <v>798.23499467031013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798.23499467031013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991.29615390332776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198.25923078066558</v>
      </c>
      <c r="M83" s="857"/>
      <c r="N83" s="51"/>
    </row>
    <row r="84" spans="1:14">
      <c r="B84" s="89" t="s">
        <v>973</v>
      </c>
      <c r="C84" s="90"/>
      <c r="D84" s="90"/>
      <c r="E84" s="90"/>
      <c r="F84" s="90"/>
      <c r="G84" s="90"/>
      <c r="H84" s="90"/>
      <c r="I84" s="87"/>
      <c r="J84" s="88"/>
      <c r="K84" s="304">
        <v>0.05</v>
      </c>
      <c r="L84" s="856">
        <f>N78*K84</f>
        <v>49.564807695166394</v>
      </c>
      <c r="M84" s="857"/>
      <c r="N84" s="51"/>
    </row>
    <row r="85" spans="1:14" ht="15.75" thickBot="1">
      <c r="B85" s="91" t="s">
        <v>974</v>
      </c>
      <c r="C85" s="92"/>
      <c r="D85" s="92"/>
      <c r="E85" s="92"/>
      <c r="F85" s="92"/>
      <c r="G85" s="92"/>
      <c r="H85" s="92"/>
      <c r="I85" s="93"/>
      <c r="J85" s="94"/>
      <c r="K85" s="305">
        <v>0.05</v>
      </c>
      <c r="L85" s="858">
        <f>N78*K85</f>
        <v>49.564807695166394</v>
      </c>
      <c r="M85" s="859"/>
      <c r="N85" s="51"/>
    </row>
    <row r="86" spans="1:14" ht="15.75" thickBot="1">
      <c r="B86" s="821" t="s">
        <v>953</v>
      </c>
      <c r="C86" s="822"/>
      <c r="D86" s="822"/>
      <c r="E86" s="822"/>
      <c r="F86" s="822"/>
      <c r="G86" s="822"/>
      <c r="H86" s="822"/>
      <c r="I86" s="822"/>
      <c r="J86" s="822"/>
      <c r="K86" s="822"/>
      <c r="L86" s="822"/>
      <c r="M86" s="823"/>
      <c r="N86" s="52">
        <f>L83+L84+L85</f>
        <v>297.38884617099836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1288.6850000743261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400</v>
      </c>
      <c r="N36" s="272">
        <f>K36/M36</f>
        <v>159.72858868076833</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400</v>
      </c>
      <c r="N37" s="272">
        <f>K37/M37</f>
        <v>223.6200241530756</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400</v>
      </c>
      <c r="N38" s="272">
        <f>K38/M38</f>
        <v>13.257472860503769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400</v>
      </c>
      <c r="M39" s="876"/>
      <c r="N39" s="272">
        <f>K39/L39</f>
        <v>195.48405017232565</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N75*M41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593.10016787796837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1292.3804675614542</v>
      </c>
      <c r="N48" s="272">
        <f>K48*M48</f>
        <v>2365.0562556374612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48072.093559833651</v>
      </c>
      <c r="N49" s="272">
        <f>K49*M49</f>
        <v>913.36977763683933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3278.4260332743006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8">
        <f>VLOOKUP(A58,TRANSPORTE!A5:D117,4,FALSE)</f>
        <v>1222.0638821488531</v>
      </c>
      <c r="M58" s="909"/>
      <c r="N58" s="287">
        <f>K58*L58</f>
        <v>23.219213760828207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23.219213760828207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3995.7486160425997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799.14972320851996</v>
      </c>
      <c r="M82" s="857"/>
      <c r="N82" s="51"/>
    </row>
    <row r="83" spans="1:14">
      <c r="B83" s="89" t="s">
        <v>973</v>
      </c>
      <c r="C83" s="90"/>
      <c r="D83" s="90"/>
      <c r="E83" s="90"/>
      <c r="F83" s="90"/>
      <c r="G83" s="90"/>
      <c r="H83" s="90"/>
      <c r="I83" s="87"/>
      <c r="J83" s="88"/>
      <c r="K83" s="304">
        <v>0.05</v>
      </c>
      <c r="L83" s="856">
        <f>N77*K83</f>
        <v>199.78743080212999</v>
      </c>
      <c r="M83" s="857"/>
      <c r="N83" s="51"/>
    </row>
    <row r="84" spans="1:14" ht="15.75" thickBot="1">
      <c r="B84" s="91" t="s">
        <v>974</v>
      </c>
      <c r="C84" s="92"/>
      <c r="D84" s="92"/>
      <c r="E84" s="92"/>
      <c r="F84" s="92"/>
      <c r="G84" s="92"/>
      <c r="H84" s="92"/>
      <c r="I84" s="93"/>
      <c r="J84" s="94"/>
      <c r="K84" s="305">
        <v>0.05</v>
      </c>
      <c r="L84" s="858">
        <f>N77*K84</f>
        <v>199.78743080212999</v>
      </c>
      <c r="M84" s="859"/>
      <c r="N84" s="51"/>
    </row>
    <row r="85" spans="1:14" ht="15.75" thickBot="1">
      <c r="B85" s="821" t="s">
        <v>953</v>
      </c>
      <c r="C85" s="822"/>
      <c r="D85" s="822"/>
      <c r="E85" s="822"/>
      <c r="F85" s="822"/>
      <c r="G85" s="822"/>
      <c r="H85" s="822"/>
      <c r="I85" s="822"/>
      <c r="J85" s="822"/>
      <c r="K85" s="822"/>
      <c r="L85" s="822"/>
      <c r="M85" s="823"/>
      <c r="N85" s="52">
        <f>L82+L83+L84</f>
        <v>1198.72458481278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5194.4732008553801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400</v>
      </c>
      <c r="N36" s="272">
        <f>K36/M36</f>
        <v>159.72858868076833</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400</v>
      </c>
      <c r="N37" s="272">
        <f>K37/M37</f>
        <v>223.6200241530756</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400</v>
      </c>
      <c r="N38" s="272">
        <f>K38/M38</f>
        <v>13.257472860503769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400</v>
      </c>
      <c r="M39" s="876"/>
      <c r="N39" s="272">
        <f>K39/L39</f>
        <v>195.48405017232565</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593.10016787796837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1292.3804675614542</v>
      </c>
      <c r="N48" s="272">
        <f>K48*M48</f>
        <v>1938.5707013421813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48072.093559833651</v>
      </c>
      <c r="N49" s="272">
        <f>K49*M49</f>
        <v>624.93721627783748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2563.5079176200188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8">
        <f>VLOOKUP(A58,TRANSPORTE!A5:D117,4,FALSE)</f>
        <v>1222.0638821488531</v>
      </c>
      <c r="M58" s="909"/>
      <c r="N58" s="287">
        <f>K58*L58</f>
        <v>15.88683046793509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15.88683046793509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3273.4981170954247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654.69962341908501</v>
      </c>
      <c r="M83" s="857"/>
      <c r="N83" s="51"/>
    </row>
    <row r="84" spans="1:14">
      <c r="B84" s="89" t="s">
        <v>973</v>
      </c>
      <c r="C84" s="90"/>
      <c r="D84" s="90"/>
      <c r="E84" s="90"/>
      <c r="F84" s="90"/>
      <c r="G84" s="90"/>
      <c r="H84" s="90"/>
      <c r="I84" s="87"/>
      <c r="J84" s="88"/>
      <c r="K84" s="304">
        <v>0.05</v>
      </c>
      <c r="L84" s="856">
        <f>N78*K84</f>
        <v>163.67490585477125</v>
      </c>
      <c r="M84" s="857"/>
      <c r="N84" s="51"/>
    </row>
    <row r="85" spans="1:14" ht="15.75" thickBot="1">
      <c r="B85" s="91" t="s">
        <v>974</v>
      </c>
      <c r="C85" s="92"/>
      <c r="D85" s="92"/>
      <c r="E85" s="92"/>
      <c r="F85" s="92"/>
      <c r="G85" s="92"/>
      <c r="H85" s="92"/>
      <c r="I85" s="93"/>
      <c r="J85" s="94"/>
      <c r="K85" s="305">
        <v>0.05</v>
      </c>
      <c r="L85" s="858">
        <f>N78*K85</f>
        <v>163.67490585477125</v>
      </c>
      <c r="M85" s="859"/>
      <c r="N85" s="51"/>
    </row>
    <row r="86" spans="1:14" ht="15.75" thickBot="1">
      <c r="B86" s="821" t="s">
        <v>953</v>
      </c>
      <c r="C86" s="822"/>
      <c r="D86" s="822"/>
      <c r="E86" s="822"/>
      <c r="F86" s="822"/>
      <c r="G86" s="822"/>
      <c r="H86" s="822"/>
      <c r="I86" s="822"/>
      <c r="J86" s="822"/>
      <c r="K86" s="822"/>
      <c r="L86" s="822"/>
      <c r="M86" s="823"/>
      <c r="N86" s="52">
        <f>L83+L84+L85</f>
        <v>982.04943512862758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4255.5475522240522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400</v>
      </c>
      <c r="N36" s="272">
        <f>K36/M36</f>
        <v>159.72858868076833</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400</v>
      </c>
      <c r="N37" s="272">
        <f>K37/M37</f>
        <v>223.6200241530756</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400</v>
      </c>
      <c r="N38" s="272">
        <f>K38/M38</f>
        <v>13.257472860503769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400</v>
      </c>
      <c r="M39" s="876"/>
      <c r="N39" s="272">
        <f>K39/L39</f>
        <v>195.48405017232565</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593.10016787796837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1292.3804675614542</v>
      </c>
      <c r="N48" s="272">
        <f>K48*M48</f>
        <v>2365.0562556374612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48072.093559833651</v>
      </c>
      <c r="N49" s="272">
        <f>K49*M49</f>
        <v>913.36977763683933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3278.4260332743006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8">
        <f>VLOOKUP(A58,TRANSPORTE!A5:D117,4,FALSE)</f>
        <v>1222.0638821488531</v>
      </c>
      <c r="M58" s="909"/>
      <c r="N58" s="287">
        <f>K58*L58</f>
        <v>23.219213760828207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23.219213760828207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3995.7486160425997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799.14972320851996</v>
      </c>
      <c r="M83" s="857"/>
      <c r="N83" s="51"/>
    </row>
    <row r="84" spans="1:14">
      <c r="B84" s="89" t="s">
        <v>973</v>
      </c>
      <c r="C84" s="90"/>
      <c r="D84" s="90"/>
      <c r="E84" s="90"/>
      <c r="F84" s="90"/>
      <c r="G84" s="90"/>
      <c r="H84" s="90"/>
      <c r="I84" s="87"/>
      <c r="J84" s="88"/>
      <c r="K84" s="304">
        <v>0.05</v>
      </c>
      <c r="L84" s="856">
        <f>N78*K84</f>
        <v>199.78743080212999</v>
      </c>
      <c r="M84" s="857"/>
      <c r="N84" s="51"/>
    </row>
    <row r="85" spans="1:14" ht="15.75" thickBot="1">
      <c r="B85" s="91" t="s">
        <v>974</v>
      </c>
      <c r="C85" s="92"/>
      <c r="D85" s="92"/>
      <c r="E85" s="92"/>
      <c r="F85" s="92"/>
      <c r="G85" s="92"/>
      <c r="H85" s="92"/>
      <c r="I85" s="93"/>
      <c r="J85" s="94"/>
      <c r="K85" s="305">
        <v>0.05</v>
      </c>
      <c r="L85" s="858">
        <f>N78*K85</f>
        <v>199.78743080212999</v>
      </c>
      <c r="M85" s="859"/>
      <c r="N85" s="51"/>
    </row>
    <row r="86" spans="1:14" ht="15.75" thickBot="1">
      <c r="B86" s="821" t="s">
        <v>953</v>
      </c>
      <c r="C86" s="822"/>
      <c r="D86" s="822"/>
      <c r="E86" s="822"/>
      <c r="F86" s="822"/>
      <c r="G86" s="822"/>
      <c r="H86" s="822"/>
      <c r="I86" s="822"/>
      <c r="J86" s="822"/>
      <c r="K86" s="822"/>
      <c r="L86" s="822"/>
      <c r="M86" s="823"/>
      <c r="N86" s="52">
        <f>L83+L84+L85</f>
        <v>1198.72458481278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5194.4732008553801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400</v>
      </c>
      <c r="N36" s="272">
        <f>K36/M36</f>
        <v>159.72858868076833</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400</v>
      </c>
      <c r="N37" s="272">
        <f>K37/M37</f>
        <v>223.6200241530756</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400</v>
      </c>
      <c r="N38" s="272">
        <f>K38/M38</f>
        <v>13.257472860503769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400</v>
      </c>
      <c r="M39" s="876"/>
      <c r="N39" s="272">
        <f>K39/L39</f>
        <v>195.48405017232565</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593.10016787796837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48072.093559833651</v>
      </c>
      <c r="N48" s="272">
        <f>K48*M48</f>
        <v>624.93721627783748</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1292.3804675614542</v>
      </c>
      <c r="N49" s="272">
        <f>K49*M49</f>
        <v>1938.5707013421813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2563.5079176200188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8">
        <f>VLOOKUP(A58,TRANSPORTE!A5:D117,4,FALSE)</f>
        <v>1222.0638821488531</v>
      </c>
      <c r="M58" s="909"/>
      <c r="N58" s="287">
        <f>K58*L58</f>
        <v>15.88683046793509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15.88683046793509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3273.4981170954247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654.69962341908501</v>
      </c>
      <c r="M83" s="857"/>
      <c r="N83" s="51"/>
    </row>
    <row r="84" spans="1:14">
      <c r="B84" s="89" t="s">
        <v>973</v>
      </c>
      <c r="C84" s="90"/>
      <c r="D84" s="90"/>
      <c r="E84" s="90"/>
      <c r="F84" s="90"/>
      <c r="G84" s="90"/>
      <c r="H84" s="90"/>
      <c r="I84" s="87"/>
      <c r="J84" s="88"/>
      <c r="K84" s="304">
        <v>0.05</v>
      </c>
      <c r="L84" s="856">
        <f>N78*K84</f>
        <v>163.67490585477125</v>
      </c>
      <c r="M84" s="857"/>
      <c r="N84" s="51"/>
    </row>
    <row r="85" spans="1:14" ht="15.75" thickBot="1">
      <c r="B85" s="91" t="s">
        <v>974</v>
      </c>
      <c r="C85" s="92"/>
      <c r="D85" s="92"/>
      <c r="E85" s="92"/>
      <c r="F85" s="92"/>
      <c r="G85" s="92"/>
      <c r="H85" s="92"/>
      <c r="I85" s="93"/>
      <c r="J85" s="94"/>
      <c r="K85" s="305">
        <v>0.05</v>
      </c>
      <c r="L85" s="858">
        <f>N78*K85</f>
        <v>163.67490585477125</v>
      </c>
      <c r="M85" s="859"/>
      <c r="N85" s="51"/>
    </row>
    <row r="86" spans="1:14" ht="15.75" thickBot="1">
      <c r="B86" s="821" t="s">
        <v>953</v>
      </c>
      <c r="C86" s="822"/>
      <c r="D86" s="822"/>
      <c r="E86" s="822"/>
      <c r="F86" s="822"/>
      <c r="G86" s="822"/>
      <c r="H86" s="822"/>
      <c r="I86" s="822"/>
      <c r="J86" s="822"/>
      <c r="K86" s="822"/>
      <c r="L86" s="822"/>
      <c r="M86" s="823"/>
      <c r="N86" s="52">
        <f>L83+L84+L85</f>
        <v>982.04943512862758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4255.5475522240522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83">
        <v>275</v>
      </c>
      <c r="N36" s="272">
        <f>K36/M36</f>
        <v>232.3324926265721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83">
        <f>M36</f>
        <v>275</v>
      </c>
      <c r="N37" s="272">
        <f>K37/M37</f>
        <v>325.26548967720089</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83">
        <v>275</v>
      </c>
      <c r="N38" s="272">
        <f>K38/M38</f>
        <v>19.283596888005484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951">
        <v>275</v>
      </c>
      <c r="M39" s="952"/>
      <c r="N39" s="272">
        <f>K39/L39</f>
        <v>284.34043661429189</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862.69115327704503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44619.791012188332</v>
      </c>
      <c r="N48" s="272">
        <f>K48*M48</f>
        <v>1115.4947753047084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48072.093559833651</v>
      </c>
      <c r="N49" s="272">
        <f>K49*M49</f>
        <v>624.93721627783748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1292.3804675614542</v>
      </c>
      <c r="N50" s="272">
        <f>K50*M50</f>
        <v>5479.6931824605663</v>
      </c>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7220.1251740431126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8">
        <f>VLOOKUP(A58,TRANSPORTE!A5:D117,4,FALSE)</f>
        <v>1222.0638821488531</v>
      </c>
      <c r="M58" s="909"/>
      <c r="N58" s="287">
        <f>K58*L58</f>
        <v>46.438427521656415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46.438427521656415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8276.1685019392717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1655.2337003878545</v>
      </c>
      <c r="M83" s="857"/>
      <c r="N83" s="51"/>
    </row>
    <row r="84" spans="1:14">
      <c r="B84" s="89" t="s">
        <v>973</v>
      </c>
      <c r="C84" s="90"/>
      <c r="D84" s="90"/>
      <c r="E84" s="90"/>
      <c r="F84" s="90"/>
      <c r="G84" s="90"/>
      <c r="H84" s="90"/>
      <c r="I84" s="87"/>
      <c r="J84" s="88"/>
      <c r="K84" s="304">
        <v>0.05</v>
      </c>
      <c r="L84" s="856">
        <f>N78*K84</f>
        <v>413.80842509696362</v>
      </c>
      <c r="M84" s="857"/>
      <c r="N84" s="51"/>
    </row>
    <row r="85" spans="1:14" ht="15.75" thickBot="1">
      <c r="B85" s="91" t="s">
        <v>974</v>
      </c>
      <c r="C85" s="92"/>
      <c r="D85" s="92"/>
      <c r="E85" s="92"/>
      <c r="F85" s="92"/>
      <c r="G85" s="92"/>
      <c r="H85" s="92"/>
      <c r="I85" s="93"/>
      <c r="J85" s="94"/>
      <c r="K85" s="305">
        <v>0.05</v>
      </c>
      <c r="L85" s="858">
        <f>N78*K85</f>
        <v>413.80842509696362</v>
      </c>
      <c r="M85" s="859"/>
      <c r="N85" s="51"/>
    </row>
    <row r="86" spans="1:14" ht="15.75" thickBot="1">
      <c r="B86" s="821" t="s">
        <v>953</v>
      </c>
      <c r="C86" s="822"/>
      <c r="D86" s="822"/>
      <c r="E86" s="822"/>
      <c r="F86" s="822"/>
      <c r="G86" s="822"/>
      <c r="H86" s="822"/>
      <c r="I86" s="822"/>
      <c r="J86" s="822"/>
      <c r="K86" s="822"/>
      <c r="L86" s="822"/>
      <c r="M86" s="823"/>
      <c r="N86" s="52">
        <f>L83+L84+L85</f>
        <v>2482.8505505817816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10759.019052521053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83">
        <v>275</v>
      </c>
      <c r="N36" s="272">
        <f>K36/M36</f>
        <v>232.3324926265721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83">
        <v>275</v>
      </c>
      <c r="N37" s="272">
        <f>K37/M37</f>
        <v>325.26548967720089</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83">
        <v>275</v>
      </c>
      <c r="N38" s="272">
        <f>K38/M38</f>
        <v>19.283596888005484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951">
        <v>275</v>
      </c>
      <c r="M39" s="952"/>
      <c r="N39" s="272">
        <f>K39/L39</f>
        <v>284.34043661429189</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862.69115327704503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44619.791012188332</v>
      </c>
      <c r="N48" s="272">
        <f>K48*M48</f>
        <v>847.77602923157826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48072.093559833651</v>
      </c>
      <c r="N49" s="272">
        <f>K49*M49</f>
        <v>480.7209355983365</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1292.3804675614542</v>
      </c>
      <c r="N50" s="272">
        <f>K50*M50</f>
        <v>4187.3127148991116</v>
      </c>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5515.8096797290264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8">
        <f>VLOOKUP(A58,TRANSPORTE!A5:D117,4,FALSE)</f>
        <v>1222.0638821488531</v>
      </c>
      <c r="M58" s="909"/>
      <c r="N58" s="287">
        <f>K58*L58</f>
        <v>35.439852582316739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35.439852582316739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6560.8544326858473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1312.1708865371695</v>
      </c>
      <c r="M83" s="857"/>
      <c r="N83" s="51"/>
    </row>
    <row r="84" spans="1:14">
      <c r="B84" s="89" t="s">
        <v>973</v>
      </c>
      <c r="C84" s="90"/>
      <c r="D84" s="90"/>
      <c r="E84" s="90"/>
      <c r="F84" s="90"/>
      <c r="G84" s="90"/>
      <c r="H84" s="90"/>
      <c r="I84" s="87"/>
      <c r="J84" s="88"/>
      <c r="K84" s="304">
        <v>0.05</v>
      </c>
      <c r="L84" s="856">
        <f>N78*K84</f>
        <v>328.04272163429238</v>
      </c>
      <c r="M84" s="857"/>
      <c r="N84" s="51"/>
    </row>
    <row r="85" spans="1:14" ht="15.75" thickBot="1">
      <c r="B85" s="91" t="s">
        <v>974</v>
      </c>
      <c r="C85" s="92"/>
      <c r="D85" s="92"/>
      <c r="E85" s="92"/>
      <c r="F85" s="92"/>
      <c r="G85" s="92"/>
      <c r="H85" s="92"/>
      <c r="I85" s="93"/>
      <c r="J85" s="94"/>
      <c r="K85" s="305">
        <v>0.05</v>
      </c>
      <c r="L85" s="858">
        <f>N78*K85</f>
        <v>328.04272163429238</v>
      </c>
      <c r="M85" s="859"/>
      <c r="N85" s="51"/>
    </row>
    <row r="86" spans="1:14" ht="15.75" thickBot="1">
      <c r="B86" s="821" t="s">
        <v>953</v>
      </c>
      <c r="C86" s="822"/>
      <c r="D86" s="822"/>
      <c r="E86" s="822"/>
      <c r="F86" s="822"/>
      <c r="G86" s="822"/>
      <c r="H86" s="822"/>
      <c r="I86" s="822"/>
      <c r="J86" s="822"/>
      <c r="K86" s="822"/>
      <c r="L86" s="822"/>
      <c r="M86" s="823"/>
      <c r="N86" s="52">
        <f>L83+L84+L85</f>
        <v>1968.2563298057541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8529.1107624916021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275</v>
      </c>
      <c r="N36" s="272">
        <f>K36/M36</f>
        <v>232.3324926265721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275</v>
      </c>
      <c r="N37" s="272">
        <f>K37/M37</f>
        <v>325.26548967720089</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275</v>
      </c>
      <c r="N38" s="272">
        <f>K38/M38</f>
        <v>19.283596888005484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275</v>
      </c>
      <c r="M39" s="876"/>
      <c r="N39" s="272">
        <f>K39/L39</f>
        <v>284.34043661429189</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862.69115327704503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44619.791012188332</v>
      </c>
      <c r="N48" s="272">
        <f>K48*M48</f>
        <v>1115.4947753047084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48072.093559833651</v>
      </c>
      <c r="N49" s="272">
        <f>K49*M49</f>
        <v>624.93721627783748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1773.8555437118002</v>
      </c>
      <c r="N50" s="272">
        <f>K50*M50</f>
        <v>7521.1475053380336</v>
      </c>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9261.5794969205799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8">
        <f>VLOOKUP(A58,TRANSPORTE!A5:D117,4,FALSE)</f>
        <v>1222.0638821488531</v>
      </c>
      <c r="M58" s="909"/>
      <c r="N58" s="287">
        <f>K58*L58</f>
        <v>46.438427521656415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46.438427521656415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10317.622824816739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2063.524564963348</v>
      </c>
      <c r="M83" s="857"/>
      <c r="N83" s="51"/>
    </row>
    <row r="84" spans="1:14">
      <c r="B84" s="89" t="s">
        <v>973</v>
      </c>
      <c r="C84" s="90"/>
      <c r="D84" s="90"/>
      <c r="E84" s="90"/>
      <c r="F84" s="90"/>
      <c r="G84" s="90"/>
      <c r="H84" s="90"/>
      <c r="I84" s="87"/>
      <c r="J84" s="88"/>
      <c r="K84" s="304">
        <v>0.05</v>
      </c>
      <c r="L84" s="856">
        <f>N78*K84</f>
        <v>515.881141240837</v>
      </c>
      <c r="M84" s="857"/>
      <c r="N84" s="51"/>
    </row>
    <row r="85" spans="1:14" ht="15.75" thickBot="1">
      <c r="B85" s="91" t="s">
        <v>974</v>
      </c>
      <c r="C85" s="92"/>
      <c r="D85" s="92"/>
      <c r="E85" s="92"/>
      <c r="F85" s="92"/>
      <c r="G85" s="92"/>
      <c r="H85" s="92"/>
      <c r="I85" s="93"/>
      <c r="J85" s="94"/>
      <c r="K85" s="305">
        <v>0.05</v>
      </c>
      <c r="L85" s="858">
        <f>N78*K85</f>
        <v>515.881141240837</v>
      </c>
      <c r="M85" s="859"/>
      <c r="N85" s="51"/>
    </row>
    <row r="86" spans="1:14" ht="15.75" thickBot="1">
      <c r="B86" s="821" t="s">
        <v>953</v>
      </c>
      <c r="C86" s="822"/>
      <c r="D86" s="822"/>
      <c r="E86" s="822"/>
      <c r="F86" s="822"/>
      <c r="G86" s="822"/>
      <c r="H86" s="822"/>
      <c r="I86" s="822"/>
      <c r="J86" s="822"/>
      <c r="K86" s="822"/>
      <c r="L86" s="822"/>
      <c r="M86" s="823"/>
      <c r="N86" s="52">
        <f>L83+L84+L85</f>
        <v>3095.2868474450215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13412.909672261761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275</v>
      </c>
      <c r="N36" s="272">
        <f>K36/M36</f>
        <v>232.3324926265721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275</v>
      </c>
      <c r="N37" s="272">
        <f>K37/M37</f>
        <v>325.26548967720089</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275</v>
      </c>
      <c r="N38" s="272">
        <f>K38/M38</f>
        <v>19.283596888005484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9">
        <f>VLOOKUP(A39,EQUIPOS!A9:D166,4,FALSE)</f>
        <v>78193.620068930264</v>
      </c>
      <c r="L39" s="875">
        <v>275</v>
      </c>
      <c r="M39" s="876"/>
      <c r="N39" s="272">
        <f>K39/L39</f>
        <v>284.34043661429189</v>
      </c>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862.69115327704503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44619.791012188332</v>
      </c>
      <c r="N48" s="272">
        <f>K48*M48</f>
        <v>847.77602923157826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48072.093559833651</v>
      </c>
      <c r="N49" s="272">
        <f>K49*M49</f>
        <v>480.7209355983365</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1773.8555437118002</v>
      </c>
      <c r="N50" s="272">
        <f>K50*M50</f>
        <v>5747.2919616262334</v>
      </c>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7075.7889264561481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8">
        <f>VLOOKUP(A58,TRANSPORTE!A5:D117,4,FALSE)</f>
        <v>1222.0638821488531</v>
      </c>
      <c r="M58" s="909"/>
      <c r="N58" s="287">
        <f>K58*L58</f>
        <v>35.439852582316739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35.439852582316739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8120.8336794129691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1624.1667358825939</v>
      </c>
      <c r="M83" s="857"/>
      <c r="N83" s="51"/>
    </row>
    <row r="84" spans="1:14">
      <c r="B84" s="89" t="s">
        <v>973</v>
      </c>
      <c r="C84" s="90"/>
      <c r="D84" s="90"/>
      <c r="E84" s="90"/>
      <c r="F84" s="90"/>
      <c r="G84" s="90"/>
      <c r="H84" s="90"/>
      <c r="I84" s="87"/>
      <c r="J84" s="88"/>
      <c r="K84" s="304">
        <v>0.05</v>
      </c>
      <c r="L84" s="856">
        <f>N78*K84</f>
        <v>406.04168397064848</v>
      </c>
      <c r="M84" s="857"/>
      <c r="N84" s="51"/>
    </row>
    <row r="85" spans="1:14" ht="15.75" thickBot="1">
      <c r="B85" s="91" t="s">
        <v>974</v>
      </c>
      <c r="C85" s="92"/>
      <c r="D85" s="92"/>
      <c r="E85" s="92"/>
      <c r="F85" s="92"/>
      <c r="G85" s="92"/>
      <c r="H85" s="92"/>
      <c r="I85" s="93"/>
      <c r="J85" s="94"/>
      <c r="K85" s="305">
        <v>0.05</v>
      </c>
      <c r="L85" s="858">
        <f>N78*K85</f>
        <v>406.04168397064848</v>
      </c>
      <c r="M85" s="859"/>
      <c r="N85" s="51"/>
    </row>
    <row r="86" spans="1:14" ht="15.75" thickBot="1">
      <c r="B86" s="821" t="s">
        <v>953</v>
      </c>
      <c r="C86" s="822"/>
      <c r="D86" s="822"/>
      <c r="E86" s="822"/>
      <c r="F86" s="822"/>
      <c r="G86" s="822"/>
      <c r="H86" s="822"/>
      <c r="I86" s="822"/>
      <c r="J86" s="822"/>
      <c r="K86" s="822"/>
      <c r="L86" s="822"/>
      <c r="M86" s="823"/>
      <c r="N86" s="52">
        <f>L83+L84+L85</f>
        <v>2436.2501038238911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10557.08378323686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418</v>
      </c>
      <c r="N36" s="272">
        <f>K36/M36</f>
        <v>152.85032409642901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418</v>
      </c>
      <c r="N37" s="272">
        <f>K37/M37</f>
        <v>213.99045373500059</v>
      </c>
    </row>
    <row r="38" spans="1:14">
      <c r="A38" t="s">
        <v>225</v>
      </c>
      <c r="B38" s="870" t="str">
        <f>VLOOKUP(A38,EQUIPOS!A8:D154,3,FALSE)</f>
        <v>Esparcidor de gravilla, Ancho de esparcimiento 3100mm, Velocidad de trabajo 10—20km2/h</v>
      </c>
      <c r="C38" s="871"/>
      <c r="D38" s="871"/>
      <c r="E38" s="871"/>
      <c r="F38" s="871"/>
      <c r="G38" s="871"/>
      <c r="H38" s="872"/>
      <c r="I38" s="267"/>
      <c r="J38" s="268"/>
      <c r="K38" s="269">
        <f>VLOOKUP(A38,EQUIPOS!A8:D165,4,FALSE)</f>
        <v>78193.620068930264</v>
      </c>
      <c r="L38" s="270"/>
      <c r="M38" s="271">
        <v>418</v>
      </c>
      <c r="N38" s="272">
        <f>K38/M38</f>
        <v>187.06607671992887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0.96653780985169846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554.87339236121022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54258.400922683555</v>
      </c>
      <c r="N48" s="272">
        <f>K48*M48</f>
        <v>542.58400922683552</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1292.3804675614542</v>
      </c>
      <c r="N49" s="272">
        <f>K49*M49</f>
        <v>1615.4755844518177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2158.0595936786531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8">
        <f>VLOOKUP(A58,TRANSPORTE!A5:D117,4,FALSE)</f>
        <v>1222.0638821488531</v>
      </c>
      <c r="M58" s="909"/>
      <c r="N58" s="287">
        <f>K58*L58</f>
        <v>12.220638821488532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12.220638821488532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96.653780985169846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2821.8074058465218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564.3614811693044</v>
      </c>
      <c r="M83" s="857"/>
      <c r="N83" s="51"/>
    </row>
    <row r="84" spans="1:14">
      <c r="B84" s="89" t="s">
        <v>973</v>
      </c>
      <c r="C84" s="90"/>
      <c r="D84" s="90"/>
      <c r="E84" s="90"/>
      <c r="F84" s="90"/>
      <c r="G84" s="90"/>
      <c r="H84" s="90"/>
      <c r="I84" s="87"/>
      <c r="J84" s="88"/>
      <c r="K84" s="304">
        <v>0.05</v>
      </c>
      <c r="L84" s="856">
        <f>N78*K84</f>
        <v>141.0903702923261</v>
      </c>
      <c r="M84" s="857"/>
      <c r="N84" s="51"/>
    </row>
    <row r="85" spans="1:14" ht="15.75" thickBot="1">
      <c r="B85" s="91" t="s">
        <v>974</v>
      </c>
      <c r="C85" s="92"/>
      <c r="D85" s="92"/>
      <c r="E85" s="92"/>
      <c r="F85" s="92"/>
      <c r="G85" s="92"/>
      <c r="H85" s="92"/>
      <c r="I85" s="93"/>
      <c r="J85" s="94"/>
      <c r="K85" s="305">
        <v>0.05</v>
      </c>
      <c r="L85" s="858">
        <f>N78*K85</f>
        <v>141.0903702923261</v>
      </c>
      <c r="M85" s="859"/>
      <c r="N85" s="51"/>
    </row>
    <row r="86" spans="1:14" ht="15.75" thickBot="1">
      <c r="B86" s="821" t="s">
        <v>953</v>
      </c>
      <c r="C86" s="822"/>
      <c r="D86" s="822"/>
      <c r="E86" s="822"/>
      <c r="F86" s="822"/>
      <c r="G86" s="822"/>
      <c r="H86" s="822"/>
      <c r="I86" s="822"/>
      <c r="J86" s="822"/>
      <c r="K86" s="822"/>
      <c r="L86" s="822"/>
      <c r="M86" s="823"/>
      <c r="N86" s="52">
        <f>L83+L84+L85</f>
        <v>846.54222175395648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3668.349627600478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7"/>
      <c r="J36" s="268"/>
      <c r="K36" s="269">
        <f>VLOOKUP(A36,EQUIPOS!A6:D163,4,FALSE)</f>
        <v>63891.435472307327</v>
      </c>
      <c r="L36" s="270"/>
      <c r="M36" s="271">
        <v>418</v>
      </c>
      <c r="N36" s="272">
        <f>K36/M36</f>
        <v>152.85032409642901</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418</v>
      </c>
      <c r="N37" s="272">
        <f>K37/M37</f>
        <v>213.99045373500059</v>
      </c>
    </row>
    <row r="38" spans="1:14">
      <c r="A38" t="s">
        <v>225</v>
      </c>
      <c r="B38" s="870" t="str">
        <f>VLOOKUP(A38,EQUIPOS!A8:D154,3,FALSE)</f>
        <v>Esparcidor de gravilla, Ancho de esparcimiento 3100mm, Velocidad de trabajo 10—20km2/h</v>
      </c>
      <c r="C38" s="871"/>
      <c r="D38" s="871"/>
      <c r="E38" s="871"/>
      <c r="F38" s="871"/>
      <c r="G38" s="871"/>
      <c r="H38" s="872"/>
      <c r="I38" s="267"/>
      <c r="J38" s="268"/>
      <c r="K38" s="269">
        <f>VLOOKUP(A38,EQUIPOS!A8:D165,4,FALSE)</f>
        <v>78193.620068930264</v>
      </c>
      <c r="L38" s="270"/>
      <c r="M38" s="271">
        <v>418</v>
      </c>
      <c r="N38" s="272">
        <f>K38/M38</f>
        <v>187.06607671992887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0.96653780985169846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554.87339236121022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54258.400922683555</v>
      </c>
      <c r="N48" s="272">
        <f>K48*M48</f>
        <v>542.58400922683552</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1216.358087116663</v>
      </c>
      <c r="N49" s="272">
        <f>K49*M49</f>
        <v>1520.4476088958288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3"/>
      <c r="C52" s="904"/>
      <c r="D52" s="904"/>
      <c r="E52" s="904"/>
      <c r="F52" s="904"/>
      <c r="G52" s="904"/>
      <c r="H52" s="904"/>
      <c r="I52" s="874"/>
      <c r="J52" s="42"/>
      <c r="K52" s="44"/>
      <c r="L52" s="905"/>
      <c r="M52" s="906"/>
      <c r="N52" s="45"/>
    </row>
    <row r="53" spans="1:72" ht="15.75" thickBot="1">
      <c r="B53" s="821" t="s">
        <v>953</v>
      </c>
      <c r="C53" s="822"/>
      <c r="D53" s="822"/>
      <c r="E53" s="822"/>
      <c r="F53" s="822"/>
      <c r="G53" s="822"/>
      <c r="H53" s="822"/>
      <c r="I53" s="822"/>
      <c r="J53" s="822"/>
      <c r="K53" s="822"/>
      <c r="L53" s="822"/>
      <c r="M53" s="823"/>
      <c r="N53" s="394">
        <f>SUM(N48:N52)</f>
        <v>2063.0316181226644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7" t="s">
        <v>961</v>
      </c>
      <c r="M57" s="886"/>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8">
        <f>VLOOKUP(A58,TRANSPORTE!A5:D117,4,FALSE)</f>
        <v>1222.0638821488531</v>
      </c>
      <c r="M58" s="909"/>
      <c r="N58" s="287">
        <f>K58*L58</f>
        <v>12.220638821488532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99"/>
      <c r="M63" s="900"/>
      <c r="N63" s="127"/>
    </row>
    <row r="64" spans="1:72" ht="15.75" thickBot="1">
      <c r="B64" s="910" t="s">
        <v>953</v>
      </c>
      <c r="C64" s="864"/>
      <c r="D64" s="864"/>
      <c r="E64" s="864"/>
      <c r="F64" s="864"/>
      <c r="G64" s="864"/>
      <c r="H64" s="864"/>
      <c r="I64" s="864"/>
      <c r="J64" s="864"/>
      <c r="K64" s="864"/>
      <c r="L64" s="864"/>
      <c r="M64" s="865"/>
      <c r="N64" s="104">
        <f>N58+N59+N60+N61+N62</f>
        <v>12.220638821488532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96.653780985169846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2726.7794302905331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545.35588605810665</v>
      </c>
      <c r="M83" s="857"/>
      <c r="N83" s="51"/>
    </row>
    <row r="84" spans="1:14">
      <c r="B84" s="89" t="s">
        <v>973</v>
      </c>
      <c r="C84" s="90"/>
      <c r="D84" s="90"/>
      <c r="E84" s="90"/>
      <c r="F84" s="90"/>
      <c r="G84" s="90"/>
      <c r="H84" s="90"/>
      <c r="I84" s="87"/>
      <c r="J84" s="88"/>
      <c r="K84" s="304">
        <v>0.05</v>
      </c>
      <c r="L84" s="856">
        <f>N78*K84</f>
        <v>136.33897151452666</v>
      </c>
      <c r="M84" s="857"/>
      <c r="N84" s="51"/>
    </row>
    <row r="85" spans="1:14" ht="15.75" thickBot="1">
      <c r="B85" s="91" t="s">
        <v>974</v>
      </c>
      <c r="C85" s="92"/>
      <c r="D85" s="92"/>
      <c r="E85" s="92"/>
      <c r="F85" s="92"/>
      <c r="G85" s="92"/>
      <c r="H85" s="92"/>
      <c r="I85" s="93"/>
      <c r="J85" s="94"/>
      <c r="K85" s="305">
        <v>0.05</v>
      </c>
      <c r="L85" s="858">
        <f>N78*K85</f>
        <v>136.33897151452666</v>
      </c>
      <c r="M85" s="859"/>
      <c r="N85" s="51"/>
    </row>
    <row r="86" spans="1:14" ht="15.75" thickBot="1">
      <c r="B86" s="821" t="s">
        <v>953</v>
      </c>
      <c r="C86" s="822"/>
      <c r="D86" s="822"/>
      <c r="E86" s="822"/>
      <c r="F86" s="822"/>
      <c r="G86" s="822"/>
      <c r="H86" s="822"/>
      <c r="I86" s="822"/>
      <c r="J86" s="822"/>
      <c r="K86" s="822"/>
      <c r="L86" s="822"/>
      <c r="M86" s="823"/>
      <c r="N86" s="52">
        <f>L83+L84+L85</f>
        <v>818.03382908715992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3544.8132593776932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40506.293942074037</v>
      </c>
      <c r="N48" s="272">
        <f>K48*M48</f>
        <v>506.32867427592549</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1349.397252895048</v>
      </c>
      <c r="N49" s="272">
        <f>K49*M49</f>
        <v>1973.4934823590079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2479.8221566349334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8">
        <f>VLOOKUP(A58,TRANSPORTE!A5:D117,4,FALSE)</f>
        <v>1222.0638821488531</v>
      </c>
      <c r="M58" s="909"/>
      <c r="N58" s="287">
        <f>K58*L58</f>
        <v>15.275798526860664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15.275798526860664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2833.1176700535175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566.62353401070357</v>
      </c>
      <c r="M83" s="857"/>
      <c r="N83" s="51"/>
    </row>
    <row r="84" spans="1:14">
      <c r="B84" s="89" t="s">
        <v>973</v>
      </c>
      <c r="C84" s="90"/>
      <c r="D84" s="90"/>
      <c r="E84" s="90"/>
      <c r="F84" s="90"/>
      <c r="G84" s="90"/>
      <c r="H84" s="90"/>
      <c r="I84" s="87"/>
      <c r="J84" s="88"/>
      <c r="K84" s="304">
        <v>0.05</v>
      </c>
      <c r="L84" s="856">
        <f>N78*K84</f>
        <v>141.65588350267589</v>
      </c>
      <c r="M84" s="857"/>
      <c r="N84" s="51"/>
    </row>
    <row r="85" spans="1:14" ht="15.75" thickBot="1">
      <c r="B85" s="91" t="s">
        <v>974</v>
      </c>
      <c r="C85" s="92"/>
      <c r="D85" s="92"/>
      <c r="E85" s="92"/>
      <c r="F85" s="92"/>
      <c r="G85" s="92"/>
      <c r="H85" s="92"/>
      <c r="I85" s="93"/>
      <c r="J85" s="94"/>
      <c r="K85" s="305">
        <v>0.05</v>
      </c>
      <c r="L85" s="858">
        <f>N78*K85</f>
        <v>141.65588350267589</v>
      </c>
      <c r="M85" s="859"/>
      <c r="N85" s="51"/>
    </row>
    <row r="86" spans="1:14" ht="15.75" thickBot="1">
      <c r="B86" s="821" t="s">
        <v>953</v>
      </c>
      <c r="C86" s="822"/>
      <c r="D86" s="822"/>
      <c r="E86" s="822"/>
      <c r="F86" s="822"/>
      <c r="G86" s="822"/>
      <c r="H86" s="822"/>
      <c r="I86" s="822"/>
      <c r="J86" s="822"/>
      <c r="K86" s="822"/>
      <c r="L86" s="822"/>
      <c r="M86" s="823"/>
      <c r="N86" s="52">
        <f>L83+L84+L85</f>
        <v>849.9353010160554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3683.0529710695728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49808.54212539969</v>
      </c>
      <c r="N48" s="272">
        <f>K48*M48</f>
        <v>473.18115019129704</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1349.397252895048</v>
      </c>
      <c r="N49" s="272">
        <f>K49*M49</f>
        <v>1903.6621745216889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2376.843324712986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8">
        <f>VLOOKUP(A58,TRANSPORTE!A5:D117,4,FALSE)</f>
        <v>1222.0638821488531</v>
      </c>
      <c r="M58" s="909"/>
      <c r="N58" s="287">
        <f>K58*L58</f>
        <v>11.609606880414104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11.609606880414104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2726.4726464851228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545.29452929702461</v>
      </c>
      <c r="M83" s="857"/>
      <c r="N83" s="51"/>
    </row>
    <row r="84" spans="1:14">
      <c r="B84" s="89" t="s">
        <v>973</v>
      </c>
      <c r="C84" s="90"/>
      <c r="D84" s="90"/>
      <c r="E84" s="90"/>
      <c r="F84" s="90"/>
      <c r="G84" s="90"/>
      <c r="H84" s="90"/>
      <c r="I84" s="87"/>
      <c r="J84" s="88"/>
      <c r="K84" s="304">
        <v>0.05</v>
      </c>
      <c r="L84" s="856">
        <f>N78*K84</f>
        <v>136.32363232425615</v>
      </c>
      <c r="M84" s="857"/>
      <c r="N84" s="51"/>
    </row>
    <row r="85" spans="1:14" ht="15.75" thickBot="1">
      <c r="B85" s="91" t="s">
        <v>974</v>
      </c>
      <c r="C85" s="92"/>
      <c r="D85" s="92"/>
      <c r="E85" s="92"/>
      <c r="F85" s="92"/>
      <c r="G85" s="92"/>
      <c r="H85" s="92"/>
      <c r="I85" s="93"/>
      <c r="J85" s="94"/>
      <c r="K85" s="305">
        <v>0.05</v>
      </c>
      <c r="L85" s="858">
        <f>N78*K85</f>
        <v>136.32363232425615</v>
      </c>
      <c r="M85" s="859"/>
      <c r="N85" s="51"/>
    </row>
    <row r="86" spans="1:14" ht="15.75" thickBot="1">
      <c r="B86" s="821" t="s">
        <v>953</v>
      </c>
      <c r="C86" s="822"/>
      <c r="D86" s="822"/>
      <c r="E86" s="822"/>
      <c r="F86" s="822"/>
      <c r="G86" s="822"/>
      <c r="H86" s="822"/>
      <c r="I86" s="822"/>
      <c r="J86" s="822"/>
      <c r="K86" s="822"/>
      <c r="L86" s="822"/>
      <c r="M86" s="823"/>
      <c r="N86" s="52">
        <f>L83+L84+L85</f>
        <v>817.9417939455368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3544.4144404306599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41888.298886578836</v>
      </c>
      <c r="N48" s="272">
        <f>K48*M48</f>
        <v>397.93883942249892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1349.397252895048</v>
      </c>
      <c r="N49" s="272">
        <f>K49*M49</f>
        <v>2307.4693024505323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SUM(N48:N53)</f>
        <v>2705.4081418730311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8">
        <f>VLOOKUP(A59,TRANSPORTE!A5:D117,4,FALSE)</f>
        <v>1222.0638821488531</v>
      </c>
      <c r="M59" s="909"/>
      <c r="N59" s="287">
        <f>K59*L59</f>
        <v>11.609606880414104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11.609606880414104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3055.0374636451679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611.00749272903363</v>
      </c>
      <c r="M83" s="857"/>
      <c r="N83" s="51"/>
    </row>
    <row r="84" spans="1:14">
      <c r="B84" s="89" t="s">
        <v>973</v>
      </c>
      <c r="C84" s="90"/>
      <c r="D84" s="90"/>
      <c r="E84" s="90"/>
      <c r="F84" s="90"/>
      <c r="G84" s="90"/>
      <c r="H84" s="90"/>
      <c r="I84" s="87"/>
      <c r="J84" s="88"/>
      <c r="K84" s="304">
        <v>0.05</v>
      </c>
      <c r="L84" s="856">
        <f>N78*K84</f>
        <v>152.75187318225841</v>
      </c>
      <c r="M84" s="857"/>
      <c r="N84" s="51"/>
    </row>
    <row r="85" spans="1:14" ht="15.75" thickBot="1">
      <c r="B85" s="91" t="s">
        <v>974</v>
      </c>
      <c r="C85" s="92"/>
      <c r="D85" s="92"/>
      <c r="E85" s="92"/>
      <c r="F85" s="92"/>
      <c r="G85" s="92"/>
      <c r="H85" s="92"/>
      <c r="I85" s="93"/>
      <c r="J85" s="94"/>
      <c r="K85" s="305">
        <v>0.05</v>
      </c>
      <c r="L85" s="858">
        <f>N78*K85</f>
        <v>152.75187318225841</v>
      </c>
      <c r="M85" s="859"/>
      <c r="N85" s="51"/>
    </row>
    <row r="86" spans="1:14" ht="15.75" thickBot="1">
      <c r="B86" s="821" t="s">
        <v>953</v>
      </c>
      <c r="C86" s="822"/>
      <c r="D86" s="822"/>
      <c r="E86" s="822"/>
      <c r="F86" s="822"/>
      <c r="G86" s="822"/>
      <c r="H86" s="822"/>
      <c r="I86" s="822"/>
      <c r="J86" s="822"/>
      <c r="K86" s="822"/>
      <c r="L86" s="822"/>
      <c r="M86" s="823"/>
      <c r="N86" s="52">
        <f>L83+L84+L85</f>
        <v>916.51123909355033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3971.548702738718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40959.374778782279</v>
      </c>
      <c r="N48" s="272">
        <f>K48*M48</f>
        <v>194.55703019921583</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1349.397252895048</v>
      </c>
      <c r="N49" s="272">
        <f>K49*M49</f>
        <v>1442.1683140315824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1636.7253442307983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8">
        <f>VLOOKUP(A58,TRANSPORTE!A5:D117,4,FALSE)</f>
        <v>1222.0638821488531</v>
      </c>
      <c r="M58" s="909"/>
      <c r="N58" s="287">
        <f>K58*L58</f>
        <v>5.8048034402070519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5.8048034402070519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1980.5498625627281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396.10997251254565</v>
      </c>
      <c r="M83" s="857"/>
      <c r="N83" s="51"/>
    </row>
    <row r="84" spans="1:14">
      <c r="B84" s="89" t="s">
        <v>973</v>
      </c>
      <c r="C84" s="90"/>
      <c r="D84" s="90"/>
      <c r="E84" s="90"/>
      <c r="F84" s="90"/>
      <c r="G84" s="90"/>
      <c r="H84" s="90"/>
      <c r="I84" s="87"/>
      <c r="J84" s="88"/>
      <c r="K84" s="304">
        <v>0.05</v>
      </c>
      <c r="L84" s="856">
        <f>N78*K84</f>
        <v>99.027493128136413</v>
      </c>
      <c r="M84" s="857"/>
      <c r="N84" s="51"/>
    </row>
    <row r="85" spans="1:14" ht="15.75" thickBot="1">
      <c r="B85" s="91" t="s">
        <v>974</v>
      </c>
      <c r="C85" s="92"/>
      <c r="D85" s="92"/>
      <c r="E85" s="92"/>
      <c r="F85" s="92"/>
      <c r="G85" s="92"/>
      <c r="H85" s="92"/>
      <c r="I85" s="93"/>
      <c r="J85" s="94"/>
      <c r="K85" s="305">
        <v>0.05</v>
      </c>
      <c r="L85" s="858">
        <f>N78*K85</f>
        <v>99.027493128136413</v>
      </c>
      <c r="M85" s="859"/>
      <c r="N85" s="51"/>
    </row>
    <row r="86" spans="1:14" ht="15.75" thickBot="1">
      <c r="B86" s="821" t="s">
        <v>953</v>
      </c>
      <c r="C86" s="822"/>
      <c r="D86" s="822"/>
      <c r="E86" s="822"/>
      <c r="F86" s="822"/>
      <c r="G86" s="822"/>
      <c r="H86" s="822"/>
      <c r="I86" s="822"/>
      <c r="J86" s="822"/>
      <c r="K86" s="822"/>
      <c r="L86" s="822"/>
      <c r="M86" s="823"/>
      <c r="N86" s="52">
        <f>L83+L84+L85</f>
        <v>594.16495876881845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2574.7148213315468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40506.293942074037</v>
      </c>
      <c r="N48" s="272">
        <f>K48*M48</f>
        <v>506.32867427592549</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1710.5035600078072</v>
      </c>
      <c r="N49" s="272">
        <f>K49*M49</f>
        <v>2501.6114565114181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3007.9401307873436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8">
        <f>VLOOKUP(A58,TRANSPORTE!A5:D117,4,FALSE)</f>
        <v>1222.0638821488531</v>
      </c>
      <c r="M58" s="909"/>
      <c r="N58" s="287">
        <f>K58*L58</f>
        <v>15.275798526860664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15.275798526860664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3361.2356442059277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672.2471288411856</v>
      </c>
      <c r="M83" s="857"/>
      <c r="N83" s="51"/>
    </row>
    <row r="84" spans="1:14">
      <c r="B84" s="89" t="s">
        <v>973</v>
      </c>
      <c r="C84" s="90"/>
      <c r="D84" s="90"/>
      <c r="E84" s="90"/>
      <c r="F84" s="90"/>
      <c r="G84" s="90"/>
      <c r="H84" s="90"/>
      <c r="I84" s="87"/>
      <c r="J84" s="88"/>
      <c r="K84" s="304">
        <v>0.05</v>
      </c>
      <c r="L84" s="856">
        <f>N78*K84</f>
        <v>168.0617822102964</v>
      </c>
      <c r="M84" s="857"/>
      <c r="N84" s="51"/>
    </row>
    <row r="85" spans="1:14" ht="15.75" thickBot="1">
      <c r="B85" s="91" t="s">
        <v>974</v>
      </c>
      <c r="C85" s="92"/>
      <c r="D85" s="92"/>
      <c r="E85" s="92"/>
      <c r="F85" s="92"/>
      <c r="G85" s="92"/>
      <c r="H85" s="92"/>
      <c r="I85" s="93"/>
      <c r="J85" s="94"/>
      <c r="K85" s="305">
        <v>0.05</v>
      </c>
      <c r="L85" s="858">
        <f>N78*K85</f>
        <v>168.0617822102964</v>
      </c>
      <c r="M85" s="859"/>
      <c r="N85" s="51"/>
    </row>
    <row r="86" spans="1:14" ht="15.75" thickBot="1">
      <c r="B86" s="821" t="s">
        <v>953</v>
      </c>
      <c r="C86" s="822"/>
      <c r="D86" s="822"/>
      <c r="E86" s="822"/>
      <c r="F86" s="822"/>
      <c r="G86" s="822"/>
      <c r="H86" s="822"/>
      <c r="I86" s="822"/>
      <c r="J86" s="822"/>
      <c r="K86" s="822"/>
      <c r="L86" s="822"/>
      <c r="M86" s="823"/>
      <c r="N86" s="52">
        <f>L83+L84+L85</f>
        <v>1008.3706932617785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4369.606337467706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49808.54212539969</v>
      </c>
      <c r="N48" s="272">
        <f>K48*M48</f>
        <v>473.18115019129704</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1710.5035600078072</v>
      </c>
      <c r="N49" s="272">
        <f>K49*M49</f>
        <v>2413.0928972810138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2886.2740474723109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8">
        <f>VLOOKUP(A58,TRANSPORTE!A5:D117,4,FALSE)</f>
        <v>1222.0638821488531</v>
      </c>
      <c r="M58" s="909"/>
      <c r="N58" s="287">
        <f>K58*L58</f>
        <v>11.609606880414104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11.609606880414104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3235.9033692444482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647.18067384888968</v>
      </c>
      <c r="M83" s="857"/>
      <c r="N83" s="51"/>
    </row>
    <row r="84" spans="1:14">
      <c r="B84" s="89" t="s">
        <v>973</v>
      </c>
      <c r="C84" s="90"/>
      <c r="D84" s="90"/>
      <c r="E84" s="90"/>
      <c r="F84" s="90"/>
      <c r="G84" s="90"/>
      <c r="H84" s="90"/>
      <c r="I84" s="87"/>
      <c r="J84" s="88"/>
      <c r="K84" s="304">
        <v>0.05</v>
      </c>
      <c r="L84" s="856">
        <f>N78*K84</f>
        <v>161.79516846222242</v>
      </c>
      <c r="M84" s="857"/>
      <c r="N84" s="51"/>
    </row>
    <row r="85" spans="1:14" ht="15.75" thickBot="1">
      <c r="B85" s="91" t="s">
        <v>974</v>
      </c>
      <c r="C85" s="92"/>
      <c r="D85" s="92"/>
      <c r="E85" s="92"/>
      <c r="F85" s="92"/>
      <c r="G85" s="92"/>
      <c r="H85" s="92"/>
      <c r="I85" s="93"/>
      <c r="J85" s="94"/>
      <c r="K85" s="305">
        <v>0.05</v>
      </c>
      <c r="L85" s="858">
        <f>N78*K85</f>
        <v>161.79516846222242</v>
      </c>
      <c r="M85" s="859"/>
      <c r="N85" s="51"/>
    </row>
    <row r="86" spans="1:14" ht="15.75" thickBot="1">
      <c r="B86" s="821" t="s">
        <v>953</v>
      </c>
      <c r="C86" s="822"/>
      <c r="D86" s="822"/>
      <c r="E86" s="822"/>
      <c r="F86" s="822"/>
      <c r="G86" s="822"/>
      <c r="H86" s="822"/>
      <c r="I86" s="822"/>
      <c r="J86" s="822"/>
      <c r="K86" s="822"/>
      <c r="L86" s="822"/>
      <c r="M86" s="823"/>
      <c r="N86" s="52">
        <f>L83+L84+L85</f>
        <v>970.77101077333441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4206.6743800177828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41888.298886578836</v>
      </c>
      <c r="N48" s="272">
        <f>K48*M48</f>
        <v>397.93883942249892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1710.5035600078072</v>
      </c>
      <c r="N49" s="272">
        <f>K49*M49</f>
        <v>2924.9610876133502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3322.899927035849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8">
        <f>VLOOKUP(A58,TRANSPORTE!A5:D117,4,FALSE)</f>
        <v>1222.0638821488531</v>
      </c>
      <c r="M58" s="909"/>
      <c r="N58" s="287">
        <f>K58*L58</f>
        <v>11.609606880414104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11.609606880414104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3672.5292488079858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734.50584976159723</v>
      </c>
      <c r="M83" s="857"/>
      <c r="N83" s="51"/>
    </row>
    <row r="84" spans="1:14">
      <c r="B84" s="89" t="s">
        <v>973</v>
      </c>
      <c r="C84" s="90"/>
      <c r="D84" s="90"/>
      <c r="E84" s="90"/>
      <c r="F84" s="90"/>
      <c r="G84" s="90"/>
      <c r="H84" s="90"/>
      <c r="I84" s="87"/>
      <c r="J84" s="88"/>
      <c r="K84" s="304">
        <v>0.05</v>
      </c>
      <c r="L84" s="856">
        <f>N78*K84</f>
        <v>183.62646244039931</v>
      </c>
      <c r="M84" s="857"/>
      <c r="N84" s="51"/>
    </row>
    <row r="85" spans="1:14" ht="15.75" thickBot="1">
      <c r="B85" s="91" t="s">
        <v>974</v>
      </c>
      <c r="C85" s="92"/>
      <c r="D85" s="92"/>
      <c r="E85" s="92"/>
      <c r="F85" s="92"/>
      <c r="G85" s="92"/>
      <c r="H85" s="92"/>
      <c r="I85" s="93"/>
      <c r="J85" s="94"/>
      <c r="K85" s="305">
        <v>0.05</v>
      </c>
      <c r="L85" s="858">
        <f>N78*K85</f>
        <v>183.62646244039931</v>
      </c>
      <c r="M85" s="859"/>
      <c r="N85" s="51"/>
    </row>
    <row r="86" spans="1:14" ht="15.75" thickBot="1">
      <c r="B86" s="821" t="s">
        <v>953</v>
      </c>
      <c r="C86" s="822"/>
      <c r="D86" s="822"/>
      <c r="E86" s="822"/>
      <c r="F86" s="822"/>
      <c r="G86" s="822"/>
      <c r="H86" s="822"/>
      <c r="I86" s="822"/>
      <c r="J86" s="822"/>
      <c r="K86" s="822"/>
      <c r="L86" s="822"/>
      <c r="M86" s="823"/>
      <c r="N86" s="52">
        <f>L83+L84+L85</f>
        <v>1101.7587746423958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4774.2880234503818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7"/>
      <c r="J36" s="268"/>
      <c r="K36" s="269">
        <f>VLOOKUP(A36,EQUIPOS!A6:D163,4,FALSE)</f>
        <v>156703.54653451318</v>
      </c>
      <c r="L36" s="270"/>
      <c r="M36" s="271">
        <v>600</v>
      </c>
      <c r="N36" s="272">
        <f>K36/M36</f>
        <v>261.17257755752195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600</v>
      </c>
      <c r="N37" s="272">
        <f>K37/M37</f>
        <v>8.8383152403358469</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270.68424747205449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40959.374778782279</v>
      </c>
      <c r="N48" s="272">
        <f>K48*M48</f>
        <v>194.55703019921583</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1710.5035600078072</v>
      </c>
      <c r="N49" s="272">
        <f>K49*M49</f>
        <v>1828.1006797583436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2022.6577099575595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8">
        <f>VLOOKUP(A58,TRANSPORTE!A5:D117,4,FALSE)</f>
        <v>1222.0638821488531</v>
      </c>
      <c r="M58" s="909"/>
      <c r="N58" s="287">
        <f>K58*L58</f>
        <v>5.8048034402070519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5.8048034402070519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2366.4822282894897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473.29644565789795</v>
      </c>
      <c r="M83" s="857"/>
      <c r="N83" s="51"/>
    </row>
    <row r="84" spans="1:14">
      <c r="B84" s="89" t="s">
        <v>973</v>
      </c>
      <c r="C84" s="90"/>
      <c r="D84" s="90"/>
      <c r="E84" s="90"/>
      <c r="F84" s="90"/>
      <c r="G84" s="90"/>
      <c r="H84" s="90"/>
      <c r="I84" s="87"/>
      <c r="J84" s="88"/>
      <c r="K84" s="304">
        <v>0.05</v>
      </c>
      <c r="L84" s="856">
        <f>N78*K84</f>
        <v>118.32411141447449</v>
      </c>
      <c r="M84" s="857"/>
      <c r="N84" s="51"/>
    </row>
    <row r="85" spans="1:14" ht="15.75" thickBot="1">
      <c r="B85" s="91" t="s">
        <v>974</v>
      </c>
      <c r="C85" s="92"/>
      <c r="D85" s="92"/>
      <c r="E85" s="92"/>
      <c r="F85" s="92"/>
      <c r="G85" s="92"/>
      <c r="H85" s="92"/>
      <c r="I85" s="93"/>
      <c r="J85" s="94"/>
      <c r="K85" s="305">
        <v>0.05</v>
      </c>
      <c r="L85" s="858">
        <f>N78*K85</f>
        <v>118.32411141447449</v>
      </c>
      <c r="M85" s="859"/>
      <c r="N85" s="51"/>
    </row>
    <row r="86" spans="1:14" ht="15.75" thickBot="1">
      <c r="B86" s="821" t="s">
        <v>953</v>
      </c>
      <c r="C86" s="822"/>
      <c r="D86" s="822"/>
      <c r="E86" s="822"/>
      <c r="F86" s="822"/>
      <c r="G86" s="822"/>
      <c r="H86" s="822"/>
      <c r="I86" s="822"/>
      <c r="J86" s="822"/>
      <c r="K86" s="822"/>
      <c r="L86" s="822"/>
      <c r="M86" s="823"/>
      <c r="N86" s="52">
        <f>L83+L84+L85</f>
        <v>709.94466848684692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3076.4268967763364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290</v>
      </c>
      <c r="B37" s="870" t="str">
        <f>VLOOKUP(A37,EQUIPOS!A7:D154,3,FALSE)</f>
        <v>Planta trituradora</v>
      </c>
      <c r="C37" s="871"/>
      <c r="D37" s="871"/>
      <c r="E37" s="871"/>
      <c r="F37" s="871"/>
      <c r="G37" s="871"/>
      <c r="H37" s="872"/>
      <c r="I37" s="267"/>
      <c r="J37" s="268"/>
      <c r="K37" s="269">
        <f>VLOOKUP(A37,EQUIPOS!A7:D164,4,FALSE)</f>
        <v>391759.38149328087</v>
      </c>
      <c r="L37" s="270"/>
      <c r="M37" s="271">
        <v>30</v>
      </c>
      <c r="N37" s="272">
        <f t="shared" ref="N37:N43" si="0">K37/M37</f>
        <v>13058.646049776029</v>
      </c>
    </row>
    <row r="38" spans="1:14">
      <c r="A38" t="s">
        <v>168</v>
      </c>
      <c r="B38" s="870" t="str">
        <f>VLOOKUP(A38,EQUIPOS!A8:D154,3,FALSE)</f>
        <v>Compactador tipo  POTENCIA: 105 HP, PESO: 6 ton</v>
      </c>
      <c r="C38" s="871"/>
      <c r="D38" s="871"/>
      <c r="E38" s="871"/>
      <c r="F38" s="871"/>
      <c r="G38" s="871"/>
      <c r="H38" s="872"/>
      <c r="I38" s="267"/>
      <c r="J38" s="268"/>
      <c r="K38" s="269">
        <f>VLOOKUP(A38,EQUIPOS!A8:D165,4,FALSE)</f>
        <v>95485.37985727514</v>
      </c>
      <c r="L38" s="270"/>
      <c r="M38" s="271">
        <v>9</v>
      </c>
      <c r="N38" s="272">
        <f t="shared" si="0"/>
        <v>10609.486650808349</v>
      </c>
    </row>
    <row r="39" spans="1:14">
      <c r="A39" t="s">
        <v>173</v>
      </c>
      <c r="B39" s="870" t="str">
        <f>VLOOKUP(A39,EQUIPOS!A9:D154,3,FALSE)</f>
        <v>Compactador neumático de Potencia 70 HP, peso de 13 ton</v>
      </c>
      <c r="C39" s="871"/>
      <c r="D39" s="871"/>
      <c r="E39" s="871"/>
      <c r="F39" s="871"/>
      <c r="G39" s="871"/>
      <c r="H39" s="872"/>
      <c r="I39" s="267"/>
      <c r="J39" s="268"/>
      <c r="K39" s="269">
        <f>VLOOKUP(A39,EQUIPOS!A9:D166,4,FALSE)</f>
        <v>89448.009661230244</v>
      </c>
      <c r="L39" s="270"/>
      <c r="M39" s="271">
        <v>9</v>
      </c>
      <c r="N39" s="272">
        <f t="shared" si="0"/>
        <v>9938.6677401366942</v>
      </c>
    </row>
    <row r="40" spans="1:14">
      <c r="A40" t="s">
        <v>286</v>
      </c>
      <c r="B40" s="870" t="str">
        <f>VLOOKUP(A40,EQUIPOS!A10:D154,3,FALSE)</f>
        <v>Planta de asfalto en frio</v>
      </c>
      <c r="C40" s="871"/>
      <c r="D40" s="871"/>
      <c r="E40" s="871"/>
      <c r="F40" s="871"/>
      <c r="G40" s="871"/>
      <c r="H40" s="872"/>
      <c r="I40" s="267"/>
      <c r="J40" s="268"/>
      <c r="K40" s="269">
        <f>VLOOKUP(A40,EQUIPOS!A10:D167,4,FALSE)</f>
        <v>261173.26443351913</v>
      </c>
      <c r="L40" s="270"/>
      <c r="M40" s="271">
        <v>9</v>
      </c>
      <c r="N40" s="272">
        <f t="shared" si="0"/>
        <v>29019.251603724348</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N77*M46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107894.46031102423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40.105241526805976</v>
      </c>
      <c r="N54" s="272">
        <f>K54*M54</f>
        <v>1002.6310381701494</v>
      </c>
    </row>
    <row r="55" spans="1:14" ht="15.75" thickBot="1">
      <c r="B55" s="43"/>
      <c r="C55" s="281"/>
      <c r="D55" s="281"/>
      <c r="E55" s="281"/>
      <c r="F55" s="281"/>
      <c r="G55" s="281"/>
      <c r="H55" s="281"/>
      <c r="I55" s="268"/>
      <c r="J55" s="224"/>
      <c r="K55" s="282"/>
      <c r="L55" s="267"/>
      <c r="M55" s="283"/>
      <c r="N55" s="284"/>
    </row>
    <row r="56" spans="1:14" ht="15.75" thickBot="1">
      <c r="B56" s="821" t="s">
        <v>953</v>
      </c>
      <c r="C56" s="822"/>
      <c r="D56" s="822"/>
      <c r="E56" s="822"/>
      <c r="F56" s="822"/>
      <c r="G56" s="822"/>
      <c r="H56" s="822"/>
      <c r="I56" s="822"/>
      <c r="J56" s="822"/>
      <c r="K56" s="822"/>
      <c r="L56" s="822"/>
      <c r="M56" s="823"/>
      <c r="N56" s="394">
        <f>SUM(N53:N55)</f>
        <v>35412.447316357706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8">
        <f>VLOOKUP(A61,TRANSPORTE!A5:D117,4,FALSE)</f>
        <v>1222.0638821488531</v>
      </c>
      <c r="M61" s="909"/>
      <c r="N61" s="287">
        <f>K61*L61</f>
        <v>1527.5798526860663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8">
        <f>VLOOKUP(A62,TRANSPORTE!A6:D117,4,FALSE)</f>
        <v>1222.0638821488531</v>
      </c>
      <c r="M62" s="909"/>
      <c r="N62" s="287">
        <f>K62*L62</f>
        <v>1710.8894350083942</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3238.4692876944605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SUM(N72:N76)</f>
        <v>9718.9390143891651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N48+N56+N67+N77</f>
        <v>156264.31592946558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31252.863185893118</v>
      </c>
      <c r="M84" s="857"/>
      <c r="N84" s="51"/>
    </row>
    <row r="85" spans="1:14">
      <c r="B85" s="89" t="s">
        <v>973</v>
      </c>
      <c r="C85" s="90"/>
      <c r="D85" s="90"/>
      <c r="E85" s="90"/>
      <c r="F85" s="90"/>
      <c r="G85" s="90"/>
      <c r="H85" s="90"/>
      <c r="I85" s="87"/>
      <c r="J85" s="88"/>
      <c r="K85" s="304">
        <v>0.05</v>
      </c>
      <c r="L85" s="856">
        <f>N79*K85</f>
        <v>7813.2157964732796</v>
      </c>
      <c r="M85" s="857"/>
      <c r="N85" s="51"/>
    </row>
    <row r="86" spans="1:14" ht="15.75" thickBot="1">
      <c r="B86" s="91" t="s">
        <v>974</v>
      </c>
      <c r="C86" s="92"/>
      <c r="D86" s="92"/>
      <c r="E86" s="92"/>
      <c r="F86" s="92"/>
      <c r="G86" s="92"/>
      <c r="H86" s="92"/>
      <c r="I86" s="93"/>
      <c r="J86" s="94"/>
      <c r="K86" s="305">
        <v>0.05</v>
      </c>
      <c r="L86" s="858">
        <f>N79*K86</f>
        <v>7813.2157964732796</v>
      </c>
      <c r="M86" s="859"/>
      <c r="N86" s="51"/>
    </row>
    <row r="87" spans="1:14" ht="15.75" thickBot="1">
      <c r="B87" s="821" t="s">
        <v>953</v>
      </c>
      <c r="C87" s="822"/>
      <c r="D87" s="822"/>
      <c r="E87" s="822"/>
      <c r="F87" s="822"/>
      <c r="G87" s="822"/>
      <c r="H87" s="822"/>
      <c r="I87" s="822"/>
      <c r="J87" s="822"/>
      <c r="K87" s="822"/>
      <c r="L87" s="822"/>
      <c r="M87" s="823"/>
      <c r="N87" s="52">
        <f>L84+L85+L86</f>
        <v>46879.29477883967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203143.61070830526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7"/>
      <c r="K119" s="887"/>
      <c r="L119" s="887"/>
      <c r="M119" s="887"/>
      <c r="N119" s="888"/>
    </row>
    <row r="120" spans="2:14" ht="15.75" thickBot="1">
      <c r="B120" s="261" t="s">
        <v>2221</v>
      </c>
      <c r="C120" s="393"/>
      <c r="D120" s="393"/>
      <c r="E120" s="57"/>
      <c r="F120" s="57"/>
      <c r="G120" s="57"/>
      <c r="H120" s="57"/>
      <c r="I120" s="57"/>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168</v>
      </c>
      <c r="B37" s="870" t="str">
        <f>VLOOKUP(A37,EQUIPOS!A7:D154,3,FALSE)</f>
        <v>Compactador tipo  POTENCIA: 105 HP, PESO: 6 ton</v>
      </c>
      <c r="C37" s="871"/>
      <c r="D37" s="871"/>
      <c r="E37" s="871"/>
      <c r="F37" s="871"/>
      <c r="G37" s="871"/>
      <c r="H37" s="872"/>
      <c r="I37" s="267"/>
      <c r="J37" s="268"/>
      <c r="K37" s="269">
        <f>VLOOKUP(A37,EQUIPOS!A7:D164,4,FALSE)</f>
        <v>95485.37985727514</v>
      </c>
      <c r="L37" s="270"/>
      <c r="M37" s="271">
        <v>9</v>
      </c>
      <c r="N37" s="272">
        <f t="shared" ref="N37:N43" si="0">K37/M37</f>
        <v>10609.486650808349</v>
      </c>
    </row>
    <row r="38" spans="1:14">
      <c r="A38" t="s">
        <v>173</v>
      </c>
      <c r="B38" s="870" t="str">
        <f>VLOOKUP(A38,EQUIPOS!A8:D154,3,FALSE)</f>
        <v>Compactador neumático de Potencia 70 HP, peso de 13 ton</v>
      </c>
      <c r="C38" s="871"/>
      <c r="D38" s="871"/>
      <c r="E38" s="871"/>
      <c r="F38" s="871"/>
      <c r="G38" s="871"/>
      <c r="H38" s="872"/>
      <c r="I38" s="267"/>
      <c r="J38" s="268"/>
      <c r="K38" s="269">
        <f>VLOOKUP(A38,EQUIPOS!A8:D165,4,FALSE)</f>
        <v>89448.009661230244</v>
      </c>
      <c r="L38" s="270"/>
      <c r="M38" s="271">
        <v>9</v>
      </c>
      <c r="N38" s="272">
        <f t="shared" si="0"/>
        <v>9938.6677401366942</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971.8939014389166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107894.46031102423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156264.31592946558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31252.863185893118</v>
      </c>
      <c r="M88" s="857"/>
      <c r="N88" s="51"/>
    </row>
    <row r="89" spans="1:14">
      <c r="B89" s="89" t="s">
        <v>973</v>
      </c>
      <c r="C89" s="90"/>
      <c r="D89" s="90"/>
      <c r="E89" s="90"/>
      <c r="F89" s="90"/>
      <c r="G89" s="90"/>
      <c r="H89" s="90"/>
      <c r="I89" s="87"/>
      <c r="J89" s="88"/>
      <c r="K89" s="304">
        <v>0.05</v>
      </c>
      <c r="L89" s="856">
        <f>N83*K89</f>
        <v>7813.2157964732796</v>
      </c>
      <c r="M89" s="857"/>
      <c r="N89" s="51"/>
    </row>
    <row r="90" spans="1:14" ht="15.75" thickBot="1">
      <c r="B90" s="91" t="s">
        <v>974</v>
      </c>
      <c r="C90" s="92"/>
      <c r="D90" s="92"/>
      <c r="E90" s="92"/>
      <c r="F90" s="92"/>
      <c r="G90" s="92"/>
      <c r="H90" s="92"/>
      <c r="I90" s="93"/>
      <c r="J90" s="94"/>
      <c r="K90" s="305">
        <v>0.05</v>
      </c>
      <c r="L90" s="858">
        <f>N83*K90</f>
        <v>7813.2157964732796</v>
      </c>
      <c r="M90" s="859"/>
      <c r="N90" s="51"/>
    </row>
    <row r="91" spans="1:14" ht="15.75" thickBot="1">
      <c r="B91" s="821" t="s">
        <v>953</v>
      </c>
      <c r="C91" s="822"/>
      <c r="D91" s="822"/>
      <c r="E91" s="822"/>
      <c r="F91" s="822"/>
      <c r="G91" s="822"/>
      <c r="H91" s="822"/>
      <c r="I91" s="822"/>
      <c r="J91" s="822"/>
      <c r="K91" s="822"/>
      <c r="L91" s="822"/>
      <c r="M91" s="823"/>
      <c r="N91" s="52">
        <f>L88+L89+L90</f>
        <v>46879.29477883967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203143.61070830526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168</v>
      </c>
      <c r="B37" s="870" t="str">
        <f>VLOOKUP(A37,EQUIPOS!A7:D154,3,FALSE)</f>
        <v>Compactador tipo  POTENCIA: 105 HP, PESO: 6 ton</v>
      </c>
      <c r="C37" s="871"/>
      <c r="D37" s="871"/>
      <c r="E37" s="871"/>
      <c r="F37" s="871"/>
      <c r="G37" s="871"/>
      <c r="H37" s="872"/>
      <c r="I37" s="267"/>
      <c r="J37" s="268"/>
      <c r="K37" s="269">
        <f>VLOOKUP(A37,EQUIPOS!A7:D164,4,FALSE)</f>
        <v>95485.37985727514</v>
      </c>
      <c r="L37" s="270"/>
      <c r="M37" s="271">
        <v>9</v>
      </c>
      <c r="N37" s="272">
        <f t="shared" ref="N37:N43" si="0">K37/M37</f>
        <v>10609.486650808349</v>
      </c>
    </row>
    <row r="38" spans="1:14">
      <c r="A38" t="s">
        <v>173</v>
      </c>
      <c r="B38" s="870" t="str">
        <f>VLOOKUP(A38,EQUIPOS!A8:D154,3,FALSE)</f>
        <v>Compactador neumático de Potencia 70 HP, peso de 13 ton</v>
      </c>
      <c r="C38" s="871"/>
      <c r="D38" s="871"/>
      <c r="E38" s="871"/>
      <c r="F38" s="871"/>
      <c r="G38" s="871"/>
      <c r="H38" s="872"/>
      <c r="I38" s="267"/>
      <c r="J38" s="268"/>
      <c r="K38" s="269">
        <f>VLOOKUP(A38,EQUIPOS!A8:D165,4,FALSE)</f>
        <v>89448.009661230244</v>
      </c>
      <c r="L38" s="270"/>
      <c r="M38" s="271">
        <v>9</v>
      </c>
      <c r="N38" s="272">
        <f t="shared" si="0"/>
        <v>9938.6677401366942</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971.8939014389166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107894.46031102423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411">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8">
        <f>VLOOKUP(A64,TRANSPORTE!A5:D117,4,FALSE)</f>
        <v>1222.0638821488531</v>
      </c>
      <c r="M64" s="909"/>
      <c r="N64" s="287">
        <f>K64*L64</f>
        <v>1710.8894350083942</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156264.31592946558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31252.863185893118</v>
      </c>
      <c r="M88" s="857"/>
      <c r="N88" s="51"/>
    </row>
    <row r="89" spans="1:14">
      <c r="B89" s="89" t="s">
        <v>973</v>
      </c>
      <c r="C89" s="90"/>
      <c r="D89" s="90"/>
      <c r="E89" s="90"/>
      <c r="F89" s="90"/>
      <c r="G89" s="90"/>
      <c r="H89" s="90"/>
      <c r="I89" s="87"/>
      <c r="J89" s="88"/>
      <c r="K89" s="304">
        <v>0.05</v>
      </c>
      <c r="L89" s="856">
        <f>N83*K89</f>
        <v>7813.2157964732796</v>
      </c>
      <c r="M89" s="857"/>
      <c r="N89" s="51"/>
    </row>
    <row r="90" spans="1:14" ht="15.75" thickBot="1">
      <c r="B90" s="91" t="s">
        <v>974</v>
      </c>
      <c r="C90" s="92"/>
      <c r="D90" s="92"/>
      <c r="E90" s="92"/>
      <c r="F90" s="92"/>
      <c r="G90" s="92"/>
      <c r="H90" s="92"/>
      <c r="I90" s="93"/>
      <c r="J90" s="94"/>
      <c r="K90" s="305">
        <v>0.05</v>
      </c>
      <c r="L90" s="858">
        <f>N83*K90</f>
        <v>7813.2157964732796</v>
      </c>
      <c r="M90" s="859"/>
      <c r="N90" s="51"/>
    </row>
    <row r="91" spans="1:14" ht="15.75" thickBot="1">
      <c r="B91" s="821" t="s">
        <v>953</v>
      </c>
      <c r="C91" s="822"/>
      <c r="D91" s="822"/>
      <c r="E91" s="822"/>
      <c r="F91" s="822"/>
      <c r="G91" s="822"/>
      <c r="H91" s="822"/>
      <c r="I91" s="822"/>
      <c r="J91" s="822"/>
      <c r="K91" s="822"/>
      <c r="L91" s="822"/>
      <c r="M91" s="823"/>
      <c r="N91" s="52">
        <f>L88+L89+L90</f>
        <v>46879.29477883967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52">
        <f>N83+N91</f>
        <v>203143.61070830526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168</v>
      </c>
      <c r="B37" s="870" t="str">
        <f>VLOOKUP(A37,EQUIPOS!A7:D154,3,FALSE)</f>
        <v>Compactador tipo  POTENCIA: 105 HP, PESO: 6 ton</v>
      </c>
      <c r="C37" s="871"/>
      <c r="D37" s="871"/>
      <c r="E37" s="871"/>
      <c r="F37" s="871"/>
      <c r="G37" s="871"/>
      <c r="H37" s="872"/>
      <c r="I37" s="267"/>
      <c r="J37" s="268"/>
      <c r="K37" s="269">
        <f>VLOOKUP(A37,EQUIPOS!A7:D164,4,FALSE)</f>
        <v>95485.37985727514</v>
      </c>
      <c r="L37" s="270"/>
      <c r="M37" s="271">
        <v>7</v>
      </c>
      <c r="N37" s="272">
        <f t="shared" ref="N37:N43" si="0">K37/M37</f>
        <v>13640.768551039306</v>
      </c>
    </row>
    <row r="38" spans="1:14">
      <c r="A38" t="s">
        <v>173</v>
      </c>
      <c r="B38" s="870" t="str">
        <f>VLOOKUP(A38,EQUIPOS!A8:D154,3,FALSE)</f>
        <v>Compactador neumático de Potencia 70 HP, peso de 13 ton</v>
      </c>
      <c r="C38" s="871"/>
      <c r="D38" s="871"/>
      <c r="E38" s="871"/>
      <c r="F38" s="871"/>
      <c r="G38" s="871"/>
      <c r="H38" s="872"/>
      <c r="I38" s="267"/>
      <c r="J38" s="268"/>
      <c r="K38" s="269">
        <f>VLOOKUP(A38,EQUIPOS!A8:D165,4,FALSE)</f>
        <v>89448.009661230244</v>
      </c>
      <c r="L38" s="270"/>
      <c r="M38" s="271">
        <v>7</v>
      </c>
      <c r="N38" s="272">
        <f t="shared" si="0"/>
        <v>12778.287094461464</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7</v>
      </c>
      <c r="N42" s="272">
        <f t="shared" si="0"/>
        <v>32833.310473573409</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1110.7358873587618</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121200.49476784945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1222.0638821488531</v>
      </c>
      <c r="N65" s="412">
        <f>K65*M65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11107.358873587618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170958.77024548923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34191.75404909785</v>
      </c>
      <c r="M88" s="857"/>
      <c r="N88" s="51"/>
    </row>
    <row r="89" spans="1:14">
      <c r="B89" s="89" t="s">
        <v>973</v>
      </c>
      <c r="C89" s="90"/>
      <c r="D89" s="90"/>
      <c r="E89" s="90"/>
      <c r="F89" s="90"/>
      <c r="G89" s="90"/>
      <c r="H89" s="90"/>
      <c r="I89" s="87"/>
      <c r="J89" s="88"/>
      <c r="K89" s="304">
        <v>0.05</v>
      </c>
      <c r="L89" s="856">
        <f>N83*K89</f>
        <v>8547.9385122744625</v>
      </c>
      <c r="M89" s="857"/>
      <c r="N89" s="51"/>
    </row>
    <row r="90" spans="1:14" ht="15.75" thickBot="1">
      <c r="B90" s="91" t="s">
        <v>974</v>
      </c>
      <c r="C90" s="92"/>
      <c r="D90" s="92"/>
      <c r="E90" s="92"/>
      <c r="F90" s="92"/>
      <c r="G90" s="92"/>
      <c r="H90" s="92"/>
      <c r="I90" s="93"/>
      <c r="J90" s="94"/>
      <c r="K90" s="305">
        <v>0.05</v>
      </c>
      <c r="L90" s="858">
        <f>N83*K90</f>
        <v>8547.9385122744625</v>
      </c>
      <c r="M90" s="859"/>
      <c r="N90" s="51"/>
    </row>
    <row r="91" spans="1:14" ht="15.75" thickBot="1">
      <c r="B91" s="821" t="s">
        <v>953</v>
      </c>
      <c r="C91" s="822"/>
      <c r="D91" s="822"/>
      <c r="E91" s="822"/>
      <c r="F91" s="822"/>
      <c r="G91" s="822"/>
      <c r="H91" s="822"/>
      <c r="I91" s="822"/>
      <c r="J91" s="822"/>
      <c r="K91" s="822"/>
      <c r="L91" s="822"/>
      <c r="M91" s="823"/>
      <c r="N91" s="52">
        <f>L88+L89+L90</f>
        <v>51287.631073646779</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222246.401319136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9</v>
      </c>
      <c r="N37" s="272">
        <f t="shared" ref="N37:N43" si="0">K37/M37</f>
        <v>9938.6677401366942</v>
      </c>
    </row>
    <row r="38" spans="1:14">
      <c r="A38" t="s">
        <v>168</v>
      </c>
      <c r="B38" s="870" t="str">
        <f>VLOOKUP(A38,EQUIPOS!A8:D154,3,FALSE)</f>
        <v>Compactador tipo  POTENCIA: 105 HP, PESO: 6 ton</v>
      </c>
      <c r="C38" s="871"/>
      <c r="D38" s="871"/>
      <c r="E38" s="871"/>
      <c r="F38" s="871"/>
      <c r="G38" s="871"/>
      <c r="H38" s="872"/>
      <c r="I38" s="267"/>
      <c r="J38" s="268"/>
      <c r="K38" s="269">
        <f>VLOOKUP(A38,EQUIPOS!A8:D165,4,FALSE)</f>
        <v>95485.37985727514</v>
      </c>
      <c r="L38" s="270"/>
      <c r="M38" s="271">
        <v>9</v>
      </c>
      <c r="N38" s="272">
        <f t="shared" si="0"/>
        <v>10609.486650808349</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1"/>
      <c r="F46" s="871"/>
      <c r="G46" s="871"/>
      <c r="H46" s="872"/>
      <c r="I46" s="36"/>
      <c r="J46" s="37"/>
      <c r="K46" s="274"/>
      <c r="L46" s="276"/>
      <c r="M46" s="277"/>
      <c r="N46" s="278"/>
    </row>
    <row r="47" spans="1:14">
      <c r="B47" s="878" t="s">
        <v>952</v>
      </c>
      <c r="C47" s="956"/>
      <c r="D47" s="956"/>
      <c r="E47" s="38"/>
      <c r="F47" s="39"/>
      <c r="G47" s="39"/>
      <c r="H47" s="40"/>
      <c r="I47" s="36"/>
      <c r="J47" s="37"/>
      <c r="K47" s="279"/>
      <c r="L47" s="276"/>
      <c r="M47" s="401">
        <v>0.1</v>
      </c>
      <c r="N47" s="344">
        <f>N81*M47</f>
        <v>971.8939014389166</v>
      </c>
    </row>
    <row r="48" spans="1:14" ht="15.75" thickBot="1">
      <c r="B48" s="957"/>
      <c r="C48" s="958"/>
      <c r="D48" s="958"/>
      <c r="E48" s="958"/>
      <c r="F48" s="958"/>
      <c r="G48" s="958"/>
      <c r="H48" s="959"/>
      <c r="I48" s="880"/>
      <c r="J48" s="881"/>
      <c r="K48" s="41"/>
      <c r="L48" s="882"/>
      <c r="M48" s="960"/>
      <c r="N48" s="105"/>
    </row>
    <row r="49" spans="1:14" ht="15.75" thickBot="1">
      <c r="B49" s="821" t="s">
        <v>953</v>
      </c>
      <c r="C49" s="822"/>
      <c r="D49" s="822"/>
      <c r="E49" s="822"/>
      <c r="F49" s="822"/>
      <c r="G49" s="822"/>
      <c r="H49" s="822"/>
      <c r="I49" s="822"/>
      <c r="J49" s="822"/>
      <c r="K49" s="822"/>
      <c r="L49" s="822"/>
      <c r="M49" s="823"/>
      <c r="N49" s="394">
        <f>SUM(N36:N48)</f>
        <v>107894.46031102423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156264.31592946558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31252.863185893118</v>
      </c>
      <c r="M88" s="857"/>
      <c r="N88" s="51"/>
    </row>
    <row r="89" spans="1:14">
      <c r="B89" s="89" t="s">
        <v>973</v>
      </c>
      <c r="C89" s="90"/>
      <c r="D89" s="90"/>
      <c r="E89" s="90"/>
      <c r="F89" s="90"/>
      <c r="G89" s="90"/>
      <c r="H89" s="90"/>
      <c r="I89" s="87"/>
      <c r="J89" s="88"/>
      <c r="K89" s="304">
        <v>0.05</v>
      </c>
      <c r="L89" s="856">
        <f>N83*K89</f>
        <v>7813.2157964732796</v>
      </c>
      <c r="M89" s="857"/>
      <c r="N89" s="51"/>
    </row>
    <row r="90" spans="1:14" ht="15.75" thickBot="1">
      <c r="B90" s="91" t="s">
        <v>974</v>
      </c>
      <c r="C90" s="92"/>
      <c r="D90" s="92"/>
      <c r="E90" s="92"/>
      <c r="F90" s="92"/>
      <c r="G90" s="92"/>
      <c r="H90" s="92"/>
      <c r="I90" s="93"/>
      <c r="J90" s="94"/>
      <c r="K90" s="305">
        <v>0.05</v>
      </c>
      <c r="L90" s="858">
        <f>N83*K90</f>
        <v>7813.2157964732796</v>
      </c>
      <c r="M90" s="859"/>
      <c r="N90" s="51"/>
    </row>
    <row r="91" spans="1:14" ht="15.75" thickBot="1">
      <c r="B91" s="821" t="s">
        <v>953</v>
      </c>
      <c r="C91" s="822"/>
      <c r="D91" s="822"/>
      <c r="E91" s="822"/>
      <c r="F91" s="822"/>
      <c r="G91" s="822"/>
      <c r="H91" s="822"/>
      <c r="I91" s="822"/>
      <c r="J91" s="822"/>
      <c r="K91" s="822"/>
      <c r="L91" s="822"/>
      <c r="M91" s="823"/>
      <c r="N91" s="52">
        <f>L88+L89+L90</f>
        <v>46879.29477883967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203143.61070830526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9</v>
      </c>
      <c r="N37" s="272">
        <f t="shared" ref="N37:N43" si="0">K37/M37</f>
        <v>9938.6677401366942</v>
      </c>
    </row>
    <row r="38" spans="1:14">
      <c r="A38" t="s">
        <v>168</v>
      </c>
      <c r="B38" s="870" t="str">
        <f>VLOOKUP(A38,EQUIPOS!A8:D154,3,FALSE)</f>
        <v>Compactador tipo  POTENCIA: 105 HP, PESO: 6 ton</v>
      </c>
      <c r="C38" s="871"/>
      <c r="D38" s="871"/>
      <c r="E38" s="871"/>
      <c r="F38" s="871"/>
      <c r="G38" s="871"/>
      <c r="H38" s="872"/>
      <c r="I38" s="267"/>
      <c r="J38" s="268"/>
      <c r="K38" s="269">
        <f>VLOOKUP(A38,EQUIPOS!A8:D165,4,FALSE)</f>
        <v>95485.37985727514</v>
      </c>
      <c r="L38" s="270"/>
      <c r="M38" s="271">
        <v>9</v>
      </c>
      <c r="N38" s="272">
        <f t="shared" si="0"/>
        <v>10609.486650808349</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107894.46031102423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156264.31592946558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31252.863185893118</v>
      </c>
      <c r="M87" s="857"/>
      <c r="N87" s="51"/>
    </row>
    <row r="88" spans="1:14">
      <c r="B88" s="89" t="s">
        <v>973</v>
      </c>
      <c r="C88" s="90"/>
      <c r="D88" s="90"/>
      <c r="E88" s="90"/>
      <c r="F88" s="90"/>
      <c r="G88" s="90"/>
      <c r="H88" s="90"/>
      <c r="I88" s="87"/>
      <c r="J88" s="88"/>
      <c r="K88" s="304">
        <v>0.05</v>
      </c>
      <c r="L88" s="856">
        <f>N82*K88</f>
        <v>7813.2157964732796</v>
      </c>
      <c r="M88" s="857"/>
      <c r="N88" s="51"/>
    </row>
    <row r="89" spans="1:14" ht="15.75" thickBot="1">
      <c r="B89" s="91" t="s">
        <v>974</v>
      </c>
      <c r="C89" s="92"/>
      <c r="D89" s="92"/>
      <c r="E89" s="92"/>
      <c r="F89" s="92"/>
      <c r="G89" s="92"/>
      <c r="H89" s="92"/>
      <c r="I89" s="93"/>
      <c r="J89" s="94"/>
      <c r="K89" s="305">
        <v>0.05</v>
      </c>
      <c r="L89" s="858">
        <f>N82*K89</f>
        <v>7813.2157964732796</v>
      </c>
      <c r="M89" s="859"/>
      <c r="N89" s="51"/>
    </row>
    <row r="90" spans="1:14" ht="15.75" thickBot="1">
      <c r="B90" s="821" t="s">
        <v>953</v>
      </c>
      <c r="C90" s="822"/>
      <c r="D90" s="822"/>
      <c r="E90" s="822"/>
      <c r="F90" s="822"/>
      <c r="G90" s="822"/>
      <c r="H90" s="822"/>
      <c r="I90" s="822"/>
      <c r="J90" s="822"/>
      <c r="K90" s="822"/>
      <c r="L90" s="822"/>
      <c r="M90" s="823"/>
      <c r="N90" s="52">
        <f>L87+L88+L89</f>
        <v>46879.29477883967</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203143.61070830526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9</v>
      </c>
      <c r="N37" s="272">
        <f t="shared" ref="N37:N43" si="0">K37/M37</f>
        <v>9938.6677401366942</v>
      </c>
    </row>
    <row r="38" spans="1:14">
      <c r="A38" t="s">
        <v>168</v>
      </c>
      <c r="B38" s="870" t="str">
        <f>VLOOKUP(A38,EQUIPOS!A8:D154,3,FALSE)</f>
        <v>Compactador tipo  POTENCIA: 105 HP, PESO: 6 ton</v>
      </c>
      <c r="C38" s="871"/>
      <c r="D38" s="871"/>
      <c r="E38" s="871"/>
      <c r="F38" s="871"/>
      <c r="G38" s="871"/>
      <c r="H38" s="872"/>
      <c r="I38" s="267"/>
      <c r="J38" s="268"/>
      <c r="K38" s="269">
        <f>VLOOKUP(A38,EQUIPOS!A8:D165,4,FALSE)</f>
        <v>95485.37985727514</v>
      </c>
      <c r="L38" s="270"/>
      <c r="M38" s="271">
        <v>9</v>
      </c>
      <c r="N38" s="272">
        <f t="shared" si="0"/>
        <v>10609.486650808349</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9</v>
      </c>
      <c r="N42" s="272">
        <f t="shared" si="0"/>
        <v>25537.019257223761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1"/>
      <c r="F46" s="871"/>
      <c r="G46" s="871"/>
      <c r="H46" s="872"/>
      <c r="I46" s="36"/>
      <c r="J46" s="37"/>
      <c r="K46" s="274"/>
      <c r="L46" s="276"/>
      <c r="M46" s="277"/>
      <c r="N46" s="278"/>
    </row>
    <row r="47" spans="1:14">
      <c r="B47" s="878" t="s">
        <v>952</v>
      </c>
      <c r="C47" s="956"/>
      <c r="D47" s="956"/>
      <c r="E47" s="38"/>
      <c r="F47" s="39"/>
      <c r="G47" s="39"/>
      <c r="H47" s="40"/>
      <c r="I47" s="36"/>
      <c r="J47" s="37"/>
      <c r="K47" s="279"/>
      <c r="L47" s="276"/>
      <c r="M47" s="401">
        <v>0.1</v>
      </c>
      <c r="N47" s="344">
        <f>N81*M47</f>
        <v>971.8939014389166</v>
      </c>
    </row>
    <row r="48" spans="1:14" ht="15.75" thickBot="1">
      <c r="B48" s="957"/>
      <c r="C48" s="958"/>
      <c r="D48" s="958"/>
      <c r="E48" s="958"/>
      <c r="F48" s="958"/>
      <c r="G48" s="958"/>
      <c r="H48" s="959"/>
      <c r="I48" s="880"/>
      <c r="J48" s="881"/>
      <c r="K48" s="41"/>
      <c r="L48" s="882"/>
      <c r="M48" s="960"/>
      <c r="N48" s="105"/>
    </row>
    <row r="49" spans="1:14" ht="15.75" thickBot="1">
      <c r="B49" s="821" t="s">
        <v>953</v>
      </c>
      <c r="C49" s="822"/>
      <c r="D49" s="822"/>
      <c r="E49" s="822"/>
      <c r="F49" s="822"/>
      <c r="G49" s="822"/>
      <c r="H49" s="822"/>
      <c r="I49" s="822"/>
      <c r="J49" s="822"/>
      <c r="K49" s="822"/>
      <c r="L49" s="822"/>
      <c r="M49" s="823"/>
      <c r="N49" s="394">
        <f>SUM(N36:N48)</f>
        <v>107894.46031102423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156264.31592946558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31252.863185893118</v>
      </c>
      <c r="M88" s="857"/>
      <c r="N88" s="51"/>
    </row>
    <row r="89" spans="1:14">
      <c r="B89" s="89" t="s">
        <v>973</v>
      </c>
      <c r="C89" s="90"/>
      <c r="D89" s="90"/>
      <c r="E89" s="90"/>
      <c r="F89" s="90"/>
      <c r="G89" s="90"/>
      <c r="H89" s="90"/>
      <c r="I89" s="87"/>
      <c r="J89" s="88"/>
      <c r="K89" s="304">
        <v>0.05</v>
      </c>
      <c r="L89" s="856">
        <f>N83*K89</f>
        <v>7813.2157964732796</v>
      </c>
      <c r="M89" s="857"/>
      <c r="N89" s="51"/>
    </row>
    <row r="90" spans="1:14" ht="15.75" thickBot="1">
      <c r="B90" s="91" t="s">
        <v>974</v>
      </c>
      <c r="C90" s="92"/>
      <c r="D90" s="92"/>
      <c r="E90" s="92"/>
      <c r="F90" s="92"/>
      <c r="G90" s="92"/>
      <c r="H90" s="92"/>
      <c r="I90" s="93"/>
      <c r="J90" s="94"/>
      <c r="K90" s="305">
        <v>0.05</v>
      </c>
      <c r="L90" s="858">
        <f>N83*K90</f>
        <v>7813.2157964732796</v>
      </c>
      <c r="M90" s="859"/>
      <c r="N90" s="51"/>
    </row>
    <row r="91" spans="1:14" ht="15.75" thickBot="1">
      <c r="B91" s="821" t="s">
        <v>953</v>
      </c>
      <c r="C91" s="822"/>
      <c r="D91" s="822"/>
      <c r="E91" s="822"/>
      <c r="F91" s="822"/>
      <c r="G91" s="822"/>
      <c r="H91" s="822"/>
      <c r="I91" s="822"/>
      <c r="J91" s="822"/>
      <c r="K91" s="822"/>
      <c r="L91" s="822"/>
      <c r="M91" s="823"/>
      <c r="N91" s="52">
        <f>L88+L89+L90</f>
        <v>46879.29477883967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203143.61070830526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 customHeight="1" thickBot="1">
      <c r="A31" t="s">
        <v>1845</v>
      </c>
      <c r="B31" s="80" t="s">
        <v>1067</v>
      </c>
      <c r="C31" s="961" t="s">
        <v>1580</v>
      </c>
      <c r="D31" s="961"/>
      <c r="E31" s="961"/>
      <c r="F31" s="962"/>
      <c r="G31" s="962"/>
      <c r="H31" s="962"/>
      <c r="I31" s="962"/>
      <c r="J31" s="962"/>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7</v>
      </c>
      <c r="N37" s="272">
        <f t="shared" ref="N37:N43" si="0">K37/M37</f>
        <v>12778.287094461464</v>
      </c>
    </row>
    <row r="38" spans="1:14">
      <c r="A38" t="s">
        <v>168</v>
      </c>
      <c r="B38" s="870" t="str">
        <f>VLOOKUP(A38,EQUIPOS!A8:D154,3,FALSE)</f>
        <v>Compactador tipo  POTENCIA: 105 HP, PESO: 6 ton</v>
      </c>
      <c r="C38" s="871"/>
      <c r="D38" s="871"/>
      <c r="E38" s="871"/>
      <c r="F38" s="871"/>
      <c r="G38" s="871"/>
      <c r="H38" s="872"/>
      <c r="I38" s="267"/>
      <c r="J38" s="268"/>
      <c r="K38" s="269">
        <f>VLOOKUP(A38,EQUIPOS!A8:D165,4,FALSE)</f>
        <v>95485.37985727514</v>
      </c>
      <c r="L38" s="270"/>
      <c r="M38" s="271">
        <v>7</v>
      </c>
      <c r="N38" s="272">
        <f t="shared" si="0"/>
        <v>13640.768551039306</v>
      </c>
    </row>
    <row r="39" spans="1:14">
      <c r="A39" t="s">
        <v>286</v>
      </c>
      <c r="B39" s="870" t="str">
        <f>VLOOKUP(A39,EQUIPOS!A9:D154,3,FALSE)</f>
        <v>Planta de asfalto en frio</v>
      </c>
      <c r="C39" s="871"/>
      <c r="D39" s="871"/>
      <c r="E39" s="871"/>
      <c r="F39" s="871"/>
      <c r="G39" s="871"/>
      <c r="H39" s="872"/>
      <c r="I39" s="267"/>
      <c r="J39" s="268"/>
      <c r="K39" s="269">
        <f>VLOOKUP(A39,EQUIPOS!A9:D166,4,FALSE)</f>
        <v>261173.26443351913</v>
      </c>
      <c r="L39" s="270"/>
      <c r="M39" s="271">
        <v>9</v>
      </c>
      <c r="N39" s="272">
        <f t="shared" si="0"/>
        <v>29019.251603724348</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7</v>
      </c>
      <c r="N42" s="272">
        <f t="shared" si="0"/>
        <v>32833.310473573409</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9</v>
      </c>
      <c r="N43" s="272">
        <f t="shared" si="0"/>
        <v>8976.6679264300892</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1110.7358873587618</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121200.49476784945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11107.358873587618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170958.77024548923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34191.75404909785</v>
      </c>
      <c r="M87" s="857"/>
      <c r="N87" s="51"/>
    </row>
    <row r="88" spans="1:14">
      <c r="B88" s="89" t="s">
        <v>973</v>
      </c>
      <c r="C88" s="90"/>
      <c r="D88" s="90"/>
      <c r="E88" s="90"/>
      <c r="F88" s="90"/>
      <c r="G88" s="90"/>
      <c r="H88" s="90"/>
      <c r="I88" s="87"/>
      <c r="J88" s="88"/>
      <c r="K88" s="304">
        <v>0.05</v>
      </c>
      <c r="L88" s="856">
        <f>N82*K88</f>
        <v>8547.9385122744625</v>
      </c>
      <c r="M88" s="857"/>
      <c r="N88" s="51"/>
    </row>
    <row r="89" spans="1:14" ht="15.75" thickBot="1">
      <c r="B89" s="91" t="s">
        <v>974</v>
      </c>
      <c r="C89" s="92"/>
      <c r="D89" s="92"/>
      <c r="E89" s="92"/>
      <c r="F89" s="92"/>
      <c r="G89" s="92"/>
      <c r="H89" s="92"/>
      <c r="I89" s="93"/>
      <c r="J89" s="94"/>
      <c r="K89" s="305">
        <v>0.05</v>
      </c>
      <c r="L89" s="858">
        <f>N82*K89</f>
        <v>8547.9385122744625</v>
      </c>
      <c r="M89" s="859"/>
      <c r="N89" s="51"/>
    </row>
    <row r="90" spans="1:14" ht="15.75" thickBot="1">
      <c r="B90" s="821" t="s">
        <v>953</v>
      </c>
      <c r="C90" s="822"/>
      <c r="D90" s="822"/>
      <c r="E90" s="822"/>
      <c r="F90" s="822"/>
      <c r="G90" s="822"/>
      <c r="H90" s="822"/>
      <c r="I90" s="822"/>
      <c r="J90" s="822"/>
      <c r="K90" s="822"/>
      <c r="L90" s="822"/>
      <c r="M90" s="823"/>
      <c r="N90" s="52">
        <f>L87+L88+L89</f>
        <v>51287.631073646779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222246.401319136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0"/>
      <c r="C47" s="871"/>
      <c r="D47" s="871"/>
      <c r="E47" s="871"/>
      <c r="F47" s="871"/>
      <c r="G47" s="871"/>
      <c r="H47" s="872"/>
      <c r="I47" s="873"/>
      <c r="J47" s="874"/>
      <c r="K47" s="269"/>
      <c r="L47" s="875"/>
      <c r="M47" s="876"/>
      <c r="N47" s="272"/>
    </row>
    <row r="48" spans="1:14">
      <c r="B48" s="870"/>
      <c r="C48" s="871"/>
      <c r="D48" s="871"/>
      <c r="E48" s="877"/>
      <c r="F48" s="871"/>
      <c r="G48" s="871"/>
      <c r="H48" s="872"/>
      <c r="I48" s="36"/>
      <c r="J48" s="37"/>
      <c r="K48" s="274"/>
      <c r="L48" s="276"/>
      <c r="M48" s="277"/>
      <c r="N48" s="278"/>
    </row>
    <row r="49" spans="1:14">
      <c r="B49" s="878" t="s">
        <v>952</v>
      </c>
      <c r="C49" s="879"/>
      <c r="D49" s="879"/>
      <c r="E49" s="38"/>
      <c r="F49" s="39"/>
      <c r="G49" s="39"/>
      <c r="H49" s="40"/>
      <c r="I49" s="36"/>
      <c r="J49" s="37"/>
      <c r="K49" s="279"/>
      <c r="L49" s="276"/>
      <c r="M49" s="401">
        <v>0.1</v>
      </c>
      <c r="N49" s="344">
        <f>N83*M49</f>
        <v>874.7045112950251</v>
      </c>
    </row>
    <row r="50" spans="1:14" ht="15.75" thickBot="1">
      <c r="B50" s="870"/>
      <c r="C50" s="871"/>
      <c r="D50" s="871"/>
      <c r="E50" s="871"/>
      <c r="F50" s="871"/>
      <c r="G50" s="871"/>
      <c r="H50" s="872"/>
      <c r="I50" s="880"/>
      <c r="J50" s="881"/>
      <c r="K50" s="41"/>
      <c r="L50" s="882"/>
      <c r="M50" s="883"/>
      <c r="N50" s="105"/>
    </row>
    <row r="51" spans="1:14" ht="15.75" thickBot="1">
      <c r="B51" s="821" t="s">
        <v>953</v>
      </c>
      <c r="C51" s="822"/>
      <c r="D51" s="822"/>
      <c r="E51" s="822"/>
      <c r="F51" s="822"/>
      <c r="G51" s="822"/>
      <c r="H51" s="822"/>
      <c r="I51" s="822"/>
      <c r="J51" s="822"/>
      <c r="K51" s="822"/>
      <c r="L51" s="822"/>
      <c r="M51" s="823"/>
      <c r="N51" s="394">
        <f>SUM(N36:N50)</f>
        <v>136083.8975881449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6" t="s">
        <v>944</v>
      </c>
      <c r="C55" s="867"/>
      <c r="D55" s="867"/>
      <c r="E55" s="867"/>
      <c r="F55" s="867"/>
      <c r="G55" s="867"/>
      <c r="H55" s="867"/>
      <c r="I55" s="901"/>
      <c r="J55" s="315" t="s">
        <v>945</v>
      </c>
      <c r="K55" s="85" t="s">
        <v>946</v>
      </c>
      <c r="L55" s="902" t="s">
        <v>955</v>
      </c>
      <c r="M55" s="901"/>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24578.440198705401</v>
      </c>
      <c r="N56" s="272">
        <f>K56*M56</f>
        <v>34409.816278187558</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40.105241526805976</v>
      </c>
      <c r="N57" s="272">
        <f>K57*M57</f>
        <v>1002.6310381701494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3"/>
      <c r="C60" s="904"/>
      <c r="D60" s="904"/>
      <c r="E60" s="904"/>
      <c r="F60" s="904"/>
      <c r="G60" s="904"/>
      <c r="H60" s="904"/>
      <c r="I60" s="874"/>
      <c r="J60" s="42"/>
      <c r="K60" s="44"/>
      <c r="L60" s="905"/>
      <c r="M60" s="906"/>
      <c r="N60" s="45"/>
    </row>
    <row r="61" spans="1:14" ht="15.75" thickBot="1">
      <c r="B61" s="821" t="s">
        <v>953</v>
      </c>
      <c r="C61" s="822"/>
      <c r="D61" s="822"/>
      <c r="E61" s="822"/>
      <c r="F61" s="822"/>
      <c r="G61" s="822"/>
      <c r="H61" s="822"/>
      <c r="I61" s="822"/>
      <c r="J61" s="822"/>
      <c r="K61" s="822"/>
      <c r="L61" s="822"/>
      <c r="M61" s="823"/>
      <c r="N61" s="394">
        <f>SUM(N56:N60)</f>
        <v>35412.447316357706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7" t="s">
        <v>961</v>
      </c>
      <c r="M65" s="886"/>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8">
        <f>VLOOKUP(A66,TRANSPORTE!A5:D117,4,FALSE)</f>
        <v>1222.0638821488531</v>
      </c>
      <c r="M66" s="909"/>
      <c r="N66" s="287">
        <f>K66*L66</f>
        <v>1710.8894350083942</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8">
        <f>VLOOKUP(A67,TRANSPORTE!A6:D117,4,FALSE)</f>
        <v>1222.0638821488531</v>
      </c>
      <c r="M67" s="909"/>
      <c r="N67" s="287">
        <f>K67*L67</f>
        <v>1527.5798526860663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3238.4692876944605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7"/>
      <c r="C82" s="898"/>
      <c r="D82" s="898"/>
      <c r="E82" s="898"/>
      <c r="F82" s="898"/>
      <c r="G82" s="898"/>
      <c r="H82" s="898"/>
      <c r="I82" s="126"/>
      <c r="J82" s="126"/>
      <c r="K82" s="126"/>
      <c r="L82" s="911"/>
      <c r="M82" s="911"/>
      <c r="N82" s="45"/>
    </row>
    <row r="83" spans="1:14" ht="15.75" thickBot="1">
      <c r="B83" s="910" t="s">
        <v>953</v>
      </c>
      <c r="C83" s="864"/>
      <c r="D83" s="864"/>
      <c r="E83" s="864"/>
      <c r="F83" s="864"/>
      <c r="G83" s="864"/>
      <c r="H83" s="864"/>
      <c r="I83" s="864"/>
      <c r="J83" s="864"/>
      <c r="K83" s="864"/>
      <c r="L83" s="864"/>
      <c r="M83" s="865"/>
      <c r="N83" s="301">
        <f>SUM(N77:N82)</f>
        <v>8747.0451129502508</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N51+N61+N72+N83</f>
        <v>183481.85930514734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4"/>
      <c r="J89" s="334"/>
      <c r="K89" s="302" t="s">
        <v>970</v>
      </c>
      <c r="L89" s="868" t="s">
        <v>971</v>
      </c>
      <c r="M89" s="869"/>
      <c r="N89" s="303"/>
    </row>
    <row r="90" spans="1:14">
      <c r="B90" s="854" t="s">
        <v>972</v>
      </c>
      <c r="C90" s="855"/>
      <c r="D90" s="855"/>
      <c r="E90" s="855"/>
      <c r="F90" s="855"/>
      <c r="G90" s="855"/>
      <c r="H90" s="855"/>
      <c r="I90" s="87"/>
      <c r="J90" s="88"/>
      <c r="K90" s="304">
        <v>0.2</v>
      </c>
      <c r="L90" s="856">
        <f>N85*K90</f>
        <v>36696.371861029467</v>
      </c>
      <c r="M90" s="857"/>
      <c r="N90" s="51"/>
    </row>
    <row r="91" spans="1:14">
      <c r="B91" s="89" t="s">
        <v>973</v>
      </c>
      <c r="C91" s="90"/>
      <c r="D91" s="90"/>
      <c r="E91" s="90"/>
      <c r="F91" s="90"/>
      <c r="G91" s="90"/>
      <c r="H91" s="90"/>
      <c r="I91" s="87"/>
      <c r="J91" s="88"/>
      <c r="K91" s="304">
        <v>0.05</v>
      </c>
      <c r="L91" s="856">
        <f>N85*K91</f>
        <v>9174.0929652573668</v>
      </c>
      <c r="M91" s="857"/>
      <c r="N91" s="51"/>
    </row>
    <row r="92" spans="1:14" ht="15.75" thickBot="1">
      <c r="B92" s="91" t="s">
        <v>974</v>
      </c>
      <c r="C92" s="92"/>
      <c r="D92" s="92"/>
      <c r="E92" s="92"/>
      <c r="F92" s="92"/>
      <c r="G92" s="92"/>
      <c r="H92" s="92"/>
      <c r="I92" s="93"/>
      <c r="J92" s="94"/>
      <c r="K92" s="305">
        <v>0.05</v>
      </c>
      <c r="L92" s="858">
        <f>N85*K92</f>
        <v>9174.0929652573668</v>
      </c>
      <c r="M92" s="859"/>
      <c r="N92" s="51"/>
    </row>
    <row r="93" spans="1:14" ht="15.75" thickBot="1">
      <c r="B93" s="821" t="s">
        <v>953</v>
      </c>
      <c r="C93" s="822"/>
      <c r="D93" s="822"/>
      <c r="E93" s="822"/>
      <c r="F93" s="822"/>
      <c r="G93" s="822"/>
      <c r="H93" s="822"/>
      <c r="I93" s="822"/>
      <c r="J93" s="822"/>
      <c r="K93" s="822"/>
      <c r="L93" s="822"/>
      <c r="M93" s="823"/>
      <c r="N93" s="52">
        <f>L90+L91+L92</f>
        <v>55044.557791544205</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8">
        <f>N85+N93</f>
        <v>238526.41709669156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7"/>
      <c r="K125" s="887"/>
      <c r="L125" s="887"/>
      <c r="M125" s="887"/>
      <c r="N125" s="888"/>
    </row>
    <row r="126" spans="2:14" ht="15.75" thickBot="1">
      <c r="B126" s="261" t="s">
        <v>2221</v>
      </c>
      <c r="C126" s="393"/>
      <c r="D126" s="393"/>
      <c r="E126" s="57"/>
      <c r="F126" s="57"/>
      <c r="G126" s="57"/>
      <c r="H126" s="57"/>
      <c r="I126" s="57"/>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908"/>
      <c r="M66" s="90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ht="15" customHeight="1">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136083.8975881449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183481.85930514734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36696.371861029467</v>
      </c>
      <c r="M87" s="857"/>
      <c r="N87" s="51"/>
    </row>
    <row r="88" spans="1:14">
      <c r="B88" s="89" t="s">
        <v>973</v>
      </c>
      <c r="C88" s="90"/>
      <c r="D88" s="90"/>
      <c r="E88" s="90"/>
      <c r="F88" s="90"/>
      <c r="G88" s="90"/>
      <c r="H88" s="90"/>
      <c r="I88" s="87"/>
      <c r="J88" s="88"/>
      <c r="K88" s="304">
        <v>0.05</v>
      </c>
      <c r="L88" s="856">
        <f>N82*K88</f>
        <v>9174.0929652573668</v>
      </c>
      <c r="M88" s="857"/>
      <c r="N88" s="51"/>
    </row>
    <row r="89" spans="1:14" ht="15.75" thickBot="1">
      <c r="B89" s="91" t="s">
        <v>974</v>
      </c>
      <c r="C89" s="92"/>
      <c r="D89" s="92"/>
      <c r="E89" s="92"/>
      <c r="F89" s="92"/>
      <c r="G89" s="92"/>
      <c r="H89" s="92"/>
      <c r="I89" s="93"/>
      <c r="J89" s="94"/>
      <c r="K89" s="305">
        <v>0.05</v>
      </c>
      <c r="L89" s="858">
        <f>N82*K89</f>
        <v>9174.0929652573668</v>
      </c>
      <c r="M89" s="859"/>
      <c r="N89" s="51"/>
    </row>
    <row r="90" spans="1:14" ht="15.75" thickBot="1">
      <c r="B90" s="821" t="s">
        <v>953</v>
      </c>
      <c r="C90" s="822"/>
      <c r="D90" s="822"/>
      <c r="E90" s="822"/>
      <c r="F90" s="822"/>
      <c r="G90" s="822"/>
      <c r="H90" s="822"/>
      <c r="I90" s="822"/>
      <c r="J90" s="822"/>
      <c r="K90" s="822"/>
      <c r="L90" s="822"/>
      <c r="M90" s="823"/>
      <c r="N90" s="52">
        <f>L87+L88+L89</f>
        <v>55044.557791544205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238526.41709669156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136083.8975881449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183481.85930514734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36696.371861029467</v>
      </c>
      <c r="M87" s="857"/>
      <c r="N87" s="51"/>
    </row>
    <row r="88" spans="1:14">
      <c r="B88" s="89" t="s">
        <v>973</v>
      </c>
      <c r="C88" s="90"/>
      <c r="D88" s="90"/>
      <c r="E88" s="90"/>
      <c r="F88" s="90"/>
      <c r="G88" s="90"/>
      <c r="H88" s="90"/>
      <c r="I88" s="87"/>
      <c r="J88" s="88"/>
      <c r="K88" s="304">
        <v>0.05</v>
      </c>
      <c r="L88" s="856">
        <f>N82*K88</f>
        <v>9174.0929652573668</v>
      </c>
      <c r="M88" s="857"/>
      <c r="N88" s="51"/>
    </row>
    <row r="89" spans="1:14" ht="15.75" thickBot="1">
      <c r="B89" s="91" t="s">
        <v>974</v>
      </c>
      <c r="C89" s="92"/>
      <c r="D89" s="92"/>
      <c r="E89" s="92"/>
      <c r="F89" s="92"/>
      <c r="G89" s="92"/>
      <c r="H89" s="92"/>
      <c r="I89" s="93"/>
      <c r="J89" s="94"/>
      <c r="K89" s="305">
        <v>0.05</v>
      </c>
      <c r="L89" s="858">
        <f>N82*K89</f>
        <v>9174.0929652573668</v>
      </c>
      <c r="M89" s="859"/>
      <c r="N89" s="51"/>
    </row>
    <row r="90" spans="1:14" ht="15.75" thickBot="1">
      <c r="B90" s="821" t="s">
        <v>953</v>
      </c>
      <c r="C90" s="822"/>
      <c r="D90" s="822"/>
      <c r="E90" s="822"/>
      <c r="F90" s="822"/>
      <c r="G90" s="822"/>
      <c r="H90" s="822"/>
      <c r="I90" s="822"/>
      <c r="J90" s="822"/>
      <c r="K90" s="822"/>
      <c r="L90" s="822"/>
      <c r="M90" s="823"/>
      <c r="N90" s="52">
        <f>L87+L88+L89</f>
        <v>55044.557791544205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238526.41709669156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1293</v>
      </c>
      <c r="B65" s="46" t="str">
        <f>VLOOKUP(A65,TRANSPORTE!A6:D117,3,FALSE)</f>
        <v>Transporte de mezcla</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8</v>
      </c>
      <c r="N37" s="272">
        <f t="shared" ref="N37:N43" si="0">K37/M37</f>
        <v>11181.001207653781</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8</v>
      </c>
      <c r="N38" s="272">
        <f t="shared" si="0"/>
        <v>11589.615768883437</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8</v>
      </c>
      <c r="N39" s="272">
        <f t="shared" si="0"/>
        <v>78861.134748836965</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8</v>
      </c>
      <c r="N42" s="272">
        <f t="shared" si="0"/>
        <v>28729.146664376731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8</v>
      </c>
      <c r="N43" s="272">
        <f t="shared" si="0"/>
        <v>10098.751417233851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164273.01693968574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212642.87255812704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42528.574511625411</v>
      </c>
      <c r="M87" s="857"/>
      <c r="N87" s="51"/>
    </row>
    <row r="88" spans="1:14">
      <c r="B88" s="89" t="s">
        <v>973</v>
      </c>
      <c r="C88" s="90"/>
      <c r="D88" s="90"/>
      <c r="E88" s="90"/>
      <c r="F88" s="90"/>
      <c r="G88" s="90"/>
      <c r="H88" s="90"/>
      <c r="I88" s="87"/>
      <c r="J88" s="88"/>
      <c r="K88" s="304">
        <v>0.05</v>
      </c>
      <c r="L88" s="856">
        <f>N82*K88</f>
        <v>10632.143627906353</v>
      </c>
      <c r="M88" s="857"/>
      <c r="N88" s="51"/>
    </row>
    <row r="89" spans="1:14" ht="15.75" thickBot="1">
      <c r="B89" s="91" t="s">
        <v>974</v>
      </c>
      <c r="C89" s="92"/>
      <c r="D89" s="92"/>
      <c r="E89" s="92"/>
      <c r="F89" s="92"/>
      <c r="G89" s="92"/>
      <c r="H89" s="92"/>
      <c r="I89" s="93"/>
      <c r="J89" s="94"/>
      <c r="K89" s="305">
        <v>0.05</v>
      </c>
      <c r="L89" s="858">
        <f>N82*K89</f>
        <v>10632.143627906353</v>
      </c>
      <c r="M89" s="859"/>
      <c r="N89" s="51"/>
    </row>
    <row r="90" spans="1:14" ht="15.75" thickBot="1">
      <c r="B90" s="821" t="s">
        <v>953</v>
      </c>
      <c r="C90" s="822"/>
      <c r="D90" s="822"/>
      <c r="E90" s="822"/>
      <c r="F90" s="822"/>
      <c r="G90" s="822"/>
      <c r="H90" s="822"/>
      <c r="I90" s="822"/>
      <c r="J90" s="822"/>
      <c r="K90" s="822"/>
      <c r="L90" s="822"/>
      <c r="M90" s="823"/>
      <c r="N90" s="52">
        <f>L87+L88+L89</f>
        <v>63792.861767438109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276435.73432556516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8</v>
      </c>
      <c r="N37" s="272">
        <f t="shared" ref="N37:N43" si="0">K37/M37</f>
        <v>11181.001207653781</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8</v>
      </c>
      <c r="N38" s="272">
        <f t="shared" si="0"/>
        <v>11589.615768883437</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8</v>
      </c>
      <c r="N39" s="272">
        <f t="shared" si="0"/>
        <v>78861.134748836965</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8</v>
      </c>
      <c r="N42" s="272">
        <f t="shared" si="0"/>
        <v>28729.146664376731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8</v>
      </c>
      <c r="N43" s="272">
        <f t="shared" si="0"/>
        <v>10098.751417233851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164273.01693968574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127"/>
    </row>
    <row r="80" spans="1:15" ht="15.75" thickBot="1">
      <c r="B80" s="910" t="s">
        <v>953</v>
      </c>
      <c r="C80" s="864"/>
      <c r="D80" s="864"/>
      <c r="E80" s="864"/>
      <c r="F80" s="864"/>
      <c r="G80" s="864"/>
      <c r="H80" s="864"/>
      <c r="I80" s="864"/>
      <c r="J80" s="864"/>
      <c r="K80" s="864"/>
      <c r="L80" s="864"/>
      <c r="M80" s="865"/>
      <c r="N80" s="460">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212642.87255812704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42528.574511625411</v>
      </c>
      <c r="M87" s="857"/>
      <c r="N87" s="51"/>
    </row>
    <row r="88" spans="1:14">
      <c r="B88" s="89" t="s">
        <v>973</v>
      </c>
      <c r="C88" s="90"/>
      <c r="D88" s="90"/>
      <c r="E88" s="90"/>
      <c r="F88" s="90"/>
      <c r="G88" s="90"/>
      <c r="H88" s="90"/>
      <c r="I88" s="87"/>
      <c r="J88" s="88"/>
      <c r="K88" s="304">
        <v>0.05</v>
      </c>
      <c r="L88" s="856">
        <f>N82*K88</f>
        <v>10632.143627906353</v>
      </c>
      <c r="M88" s="857"/>
      <c r="N88" s="51"/>
    </row>
    <row r="89" spans="1:14" ht="15.75" thickBot="1">
      <c r="B89" s="91" t="s">
        <v>974</v>
      </c>
      <c r="C89" s="92"/>
      <c r="D89" s="92"/>
      <c r="E89" s="92"/>
      <c r="F89" s="92"/>
      <c r="G89" s="92"/>
      <c r="H89" s="92"/>
      <c r="I89" s="93"/>
      <c r="J89" s="94"/>
      <c r="K89" s="305">
        <v>0.05</v>
      </c>
      <c r="L89" s="858">
        <f>N82*K89</f>
        <v>10632.143627906353</v>
      </c>
      <c r="M89" s="859"/>
      <c r="N89" s="51"/>
    </row>
    <row r="90" spans="1:14" ht="15.75" thickBot="1">
      <c r="B90" s="821" t="s">
        <v>953</v>
      </c>
      <c r="C90" s="822"/>
      <c r="D90" s="822"/>
      <c r="E90" s="822"/>
      <c r="F90" s="822"/>
      <c r="G90" s="822"/>
      <c r="H90" s="822"/>
      <c r="I90" s="822"/>
      <c r="J90" s="822"/>
      <c r="K90" s="822"/>
      <c r="L90" s="822"/>
      <c r="M90" s="823"/>
      <c r="N90" s="52">
        <f>L87+L88+L89</f>
        <v>63792.861767438109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276435.73432556516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8</v>
      </c>
      <c r="N37" s="272">
        <f t="shared" ref="N37:N43" si="0">K37/M37</f>
        <v>11181.001207653781</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8</v>
      </c>
      <c r="N38" s="272">
        <f t="shared" si="0"/>
        <v>11589.615768883437</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8</v>
      </c>
      <c r="N39" s="272">
        <f t="shared" si="0"/>
        <v>78861.134748836965</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8</v>
      </c>
      <c r="N42" s="272">
        <f t="shared" si="0"/>
        <v>28729.146664376731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8</v>
      </c>
      <c r="N43" s="272">
        <f t="shared" si="0"/>
        <v>10098.751417233851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164273.01693968574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212642.87255812704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42528.574511625411</v>
      </c>
      <c r="M87" s="857"/>
      <c r="N87" s="51"/>
    </row>
    <row r="88" spans="1:14">
      <c r="B88" s="89" t="s">
        <v>973</v>
      </c>
      <c r="C88" s="90"/>
      <c r="D88" s="90"/>
      <c r="E88" s="90"/>
      <c r="F88" s="90"/>
      <c r="G88" s="90"/>
      <c r="H88" s="90"/>
      <c r="I88" s="87"/>
      <c r="J88" s="88"/>
      <c r="K88" s="304">
        <v>0.05</v>
      </c>
      <c r="L88" s="856">
        <f>N82*K88</f>
        <v>10632.143627906353</v>
      </c>
      <c r="M88" s="857"/>
      <c r="N88" s="51"/>
    </row>
    <row r="89" spans="1:14" ht="15.75" thickBot="1">
      <c r="B89" s="91" t="s">
        <v>974</v>
      </c>
      <c r="C89" s="92"/>
      <c r="D89" s="92"/>
      <c r="E89" s="92"/>
      <c r="F89" s="92"/>
      <c r="G89" s="92"/>
      <c r="H89" s="92"/>
      <c r="I89" s="93"/>
      <c r="J89" s="94"/>
      <c r="K89" s="305">
        <v>0.05</v>
      </c>
      <c r="L89" s="858">
        <f>N82*K89</f>
        <v>10632.143627906353</v>
      </c>
      <c r="M89" s="859"/>
      <c r="N89" s="51"/>
    </row>
    <row r="90" spans="1:14" ht="15.75" thickBot="1">
      <c r="B90" s="821" t="s">
        <v>953</v>
      </c>
      <c r="C90" s="822"/>
      <c r="D90" s="822"/>
      <c r="E90" s="822"/>
      <c r="F90" s="822"/>
      <c r="G90" s="822"/>
      <c r="H90" s="822"/>
      <c r="I90" s="822"/>
      <c r="J90" s="822"/>
      <c r="K90" s="822"/>
      <c r="L90" s="822"/>
      <c r="M90" s="823"/>
      <c r="N90" s="52">
        <f>L87+L88+L89</f>
        <v>63792.861767438109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276435.73432556516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136083.8975881449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183481.85930514734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36696.371861029467</v>
      </c>
      <c r="M87" s="857"/>
      <c r="N87" s="51"/>
    </row>
    <row r="88" spans="1:14">
      <c r="B88" s="89" t="s">
        <v>973</v>
      </c>
      <c r="C88" s="90"/>
      <c r="D88" s="90"/>
      <c r="E88" s="90"/>
      <c r="F88" s="90"/>
      <c r="G88" s="90"/>
      <c r="H88" s="90"/>
      <c r="I88" s="87"/>
      <c r="J88" s="88"/>
      <c r="K88" s="304">
        <v>0.05</v>
      </c>
      <c r="L88" s="856">
        <f>N82*K88</f>
        <v>9174.0929652573668</v>
      </c>
      <c r="M88" s="857"/>
      <c r="N88" s="51"/>
    </row>
    <row r="89" spans="1:14" ht="15.75" thickBot="1">
      <c r="B89" s="91" t="s">
        <v>974</v>
      </c>
      <c r="C89" s="92"/>
      <c r="D89" s="92"/>
      <c r="E89" s="92"/>
      <c r="F89" s="92"/>
      <c r="G89" s="92"/>
      <c r="H89" s="92"/>
      <c r="I89" s="93"/>
      <c r="J89" s="94"/>
      <c r="K89" s="305">
        <v>0.05</v>
      </c>
      <c r="L89" s="858">
        <f>N82*K89</f>
        <v>9174.0929652573668</v>
      </c>
      <c r="M89" s="859"/>
      <c r="N89" s="51"/>
    </row>
    <row r="90" spans="1:14" ht="15.75" thickBot="1">
      <c r="B90" s="821" t="s">
        <v>953</v>
      </c>
      <c r="C90" s="822"/>
      <c r="D90" s="822"/>
      <c r="E90" s="822"/>
      <c r="F90" s="822"/>
      <c r="G90" s="822"/>
      <c r="H90" s="822"/>
      <c r="I90" s="822"/>
      <c r="J90" s="822"/>
      <c r="K90" s="822"/>
      <c r="L90" s="822"/>
      <c r="M90" s="823"/>
      <c r="N90" s="52">
        <f>L87+L88+L89</f>
        <v>55044.557791544205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238526.41709669156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127"/>
    </row>
    <row r="81" spans="1:14" ht="15.75" thickBot="1">
      <c r="B81" s="910" t="s">
        <v>953</v>
      </c>
      <c r="C81" s="864"/>
      <c r="D81" s="864"/>
      <c r="E81" s="864"/>
      <c r="F81" s="864"/>
      <c r="G81" s="864"/>
      <c r="H81" s="864"/>
      <c r="I81" s="864"/>
      <c r="J81" s="864"/>
      <c r="K81" s="864"/>
      <c r="L81" s="864"/>
      <c r="M81" s="865"/>
      <c r="N81" s="46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136083.8975881449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183481.85930514734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36696.371861029467</v>
      </c>
      <c r="M87" s="857"/>
      <c r="N87" s="51"/>
    </row>
    <row r="88" spans="1:14">
      <c r="B88" s="89" t="s">
        <v>973</v>
      </c>
      <c r="C88" s="90"/>
      <c r="D88" s="90"/>
      <c r="E88" s="90"/>
      <c r="F88" s="90"/>
      <c r="G88" s="90"/>
      <c r="H88" s="90"/>
      <c r="I88" s="87"/>
      <c r="J88" s="88"/>
      <c r="K88" s="304">
        <v>0.05</v>
      </c>
      <c r="L88" s="856">
        <f>N82*K88</f>
        <v>9174.0929652573668</v>
      </c>
      <c r="M88" s="857"/>
      <c r="N88" s="51"/>
    </row>
    <row r="89" spans="1:14" ht="15.75" thickBot="1">
      <c r="B89" s="91" t="s">
        <v>974</v>
      </c>
      <c r="C89" s="92"/>
      <c r="D89" s="92"/>
      <c r="E89" s="92"/>
      <c r="F89" s="92"/>
      <c r="G89" s="92"/>
      <c r="H89" s="92"/>
      <c r="I89" s="93"/>
      <c r="J89" s="94"/>
      <c r="K89" s="305">
        <v>0.05</v>
      </c>
      <c r="L89" s="858">
        <f>N82*K89</f>
        <v>9174.0929652573668</v>
      </c>
      <c r="M89" s="859"/>
      <c r="N89" s="51"/>
    </row>
    <row r="90" spans="1:14" ht="15.75" thickBot="1">
      <c r="B90" s="821" t="s">
        <v>953</v>
      </c>
      <c r="C90" s="822"/>
      <c r="D90" s="822"/>
      <c r="E90" s="822"/>
      <c r="F90" s="822"/>
      <c r="G90" s="822"/>
      <c r="H90" s="822"/>
      <c r="I90" s="822"/>
      <c r="J90" s="822"/>
      <c r="K90" s="822"/>
      <c r="L90" s="822"/>
      <c r="M90" s="823"/>
      <c r="N90" s="52">
        <f>L87+L88+L89</f>
        <v>55044.557791544205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238526.41709669156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8</v>
      </c>
      <c r="N37" s="272">
        <f t="shared" ref="N37:N43" si="0">K37/M37</f>
        <v>11181.001207653781</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8</v>
      </c>
      <c r="N38" s="272">
        <f t="shared" si="0"/>
        <v>11589.615768883437</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8</v>
      </c>
      <c r="N39" s="272">
        <f t="shared" si="0"/>
        <v>78861.134748836965</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8</v>
      </c>
      <c r="N42" s="272">
        <f t="shared" si="0"/>
        <v>28729.146664376731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8</v>
      </c>
      <c r="N43" s="272">
        <f t="shared" si="0"/>
        <v>10098.751417233851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164273.01693968574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212642.87255812704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42528.574511625411</v>
      </c>
      <c r="M87" s="857"/>
      <c r="N87" s="51"/>
    </row>
    <row r="88" spans="1:14">
      <c r="B88" s="89" t="s">
        <v>973</v>
      </c>
      <c r="C88" s="90"/>
      <c r="D88" s="90"/>
      <c r="E88" s="90"/>
      <c r="F88" s="90"/>
      <c r="G88" s="90"/>
      <c r="H88" s="90"/>
      <c r="I88" s="87"/>
      <c r="J88" s="88"/>
      <c r="K88" s="304">
        <v>0.05</v>
      </c>
      <c r="L88" s="856">
        <f>N82*K88</f>
        <v>10632.143627906353</v>
      </c>
      <c r="M88" s="857"/>
      <c r="N88" s="51"/>
    </row>
    <row r="89" spans="1:14" ht="15.75" thickBot="1">
      <c r="B89" s="91" t="s">
        <v>974</v>
      </c>
      <c r="C89" s="92"/>
      <c r="D89" s="92"/>
      <c r="E89" s="92"/>
      <c r="F89" s="92"/>
      <c r="G89" s="92"/>
      <c r="H89" s="92"/>
      <c r="I89" s="93"/>
      <c r="J89" s="94"/>
      <c r="K89" s="305">
        <v>0.05</v>
      </c>
      <c r="L89" s="858">
        <f>N82*K89</f>
        <v>10632.143627906353</v>
      </c>
      <c r="M89" s="859"/>
      <c r="N89" s="51"/>
    </row>
    <row r="90" spans="1:14" ht="15.75" thickBot="1">
      <c r="B90" s="821" t="s">
        <v>953</v>
      </c>
      <c r="C90" s="822"/>
      <c r="D90" s="822"/>
      <c r="E90" s="822"/>
      <c r="F90" s="822"/>
      <c r="G90" s="822"/>
      <c r="H90" s="822"/>
      <c r="I90" s="822"/>
      <c r="J90" s="822"/>
      <c r="K90" s="822"/>
      <c r="L90" s="822"/>
      <c r="M90" s="823"/>
      <c r="N90" s="52">
        <f>L87+L88+L89</f>
        <v>63792.861767438109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276435.73432556516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136083.8975881449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40.105241526805976</v>
      </c>
      <c r="N54" s="272">
        <f>K54*M54</f>
        <v>1002.6310381701494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35412.447316357706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183481.85930514734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36696.371861029467</v>
      </c>
      <c r="M87" s="857"/>
      <c r="N87" s="51"/>
    </row>
    <row r="88" spans="1:14">
      <c r="B88" s="89" t="s">
        <v>973</v>
      </c>
      <c r="C88" s="90"/>
      <c r="D88" s="90"/>
      <c r="E88" s="90"/>
      <c r="F88" s="90"/>
      <c r="G88" s="90"/>
      <c r="H88" s="90"/>
      <c r="I88" s="87"/>
      <c r="J88" s="88"/>
      <c r="K88" s="304">
        <v>0.05</v>
      </c>
      <c r="L88" s="856">
        <f>N82*K88</f>
        <v>9174.0929652573668</v>
      </c>
      <c r="M88" s="857"/>
      <c r="N88" s="51"/>
    </row>
    <row r="89" spans="1:14" ht="15.75" thickBot="1">
      <c r="B89" s="91" t="s">
        <v>974</v>
      </c>
      <c r="C89" s="92"/>
      <c r="D89" s="92"/>
      <c r="E89" s="92"/>
      <c r="F89" s="92"/>
      <c r="G89" s="92"/>
      <c r="H89" s="92"/>
      <c r="I89" s="93"/>
      <c r="J89" s="94"/>
      <c r="K89" s="305">
        <v>0.05</v>
      </c>
      <c r="L89" s="858">
        <f>N82*K89</f>
        <v>9174.0929652573668</v>
      </c>
      <c r="M89" s="859"/>
      <c r="N89" s="51"/>
    </row>
    <row r="90" spans="1:14" ht="15.75" thickBot="1">
      <c r="B90" s="821" t="s">
        <v>953</v>
      </c>
      <c r="C90" s="822"/>
      <c r="D90" s="822"/>
      <c r="E90" s="822"/>
      <c r="F90" s="822"/>
      <c r="G90" s="822"/>
      <c r="H90" s="822"/>
      <c r="I90" s="822"/>
      <c r="J90" s="822"/>
      <c r="K90" s="822"/>
      <c r="L90" s="822"/>
      <c r="M90" s="823"/>
      <c r="N90" s="52">
        <f>L87+L88+L89</f>
        <v>55044.557791544205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238526.41709669156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7"/>
      <c r="J36" s="268"/>
      <c r="K36" s="269">
        <f>VLOOKUP(A36,EQUIPOS!A6:D163,4,FALSE)</f>
        <v>153339.44513353758</v>
      </c>
      <c r="L36" s="270"/>
      <c r="M36" s="271">
        <v>30</v>
      </c>
      <c r="N36" s="272">
        <f>K36/M36</f>
        <v>5111.3148377845855</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166</v>
      </c>
      <c r="B38" s="870" t="str">
        <f>VLOOKUP(A38,EQUIPOS!A8:D154,3,FALSE)</f>
        <v>Compactador de Rodillo POTENCIA: 99HP, PESO: 8 ton</v>
      </c>
      <c r="C38" s="871"/>
      <c r="D38" s="871"/>
      <c r="E38" s="871"/>
      <c r="F38" s="871"/>
      <c r="G38" s="871"/>
      <c r="H38" s="872"/>
      <c r="I38" s="267"/>
      <c r="J38" s="268"/>
      <c r="K38" s="269">
        <f>VLOOKUP(A38,EQUIPOS!A8:D165,4,FALSE)</f>
        <v>92716.926151067499</v>
      </c>
      <c r="L38" s="270"/>
      <c r="M38" s="271">
        <v>10</v>
      </c>
      <c r="N38" s="272">
        <f t="shared" si="0"/>
        <v>9271.6926151067491</v>
      </c>
    </row>
    <row r="39" spans="1:14">
      <c r="A39" t="s">
        <v>284</v>
      </c>
      <c r="B39" s="870" t="str">
        <f>VLOOKUP(A39,EQUIPOS!A9:D154,3,FALSE)</f>
        <v>Planta de asfalto en caliente</v>
      </c>
      <c r="C39" s="871"/>
      <c r="D39" s="871"/>
      <c r="E39" s="871"/>
      <c r="F39" s="871"/>
      <c r="G39" s="871"/>
      <c r="H39" s="872"/>
      <c r="I39" s="267"/>
      <c r="J39" s="268"/>
      <c r="K39" s="269">
        <f>VLOOKUP(A39,EQUIPOS!A9:D166,4,FALSE)</f>
        <v>630889.07799069572</v>
      </c>
      <c r="L39" s="270"/>
      <c r="M39" s="271">
        <v>10</v>
      </c>
      <c r="N39" s="272">
        <f t="shared" si="0"/>
        <v>63088.907799069573</v>
      </c>
    </row>
    <row r="40" spans="1:14">
      <c r="A40" t="s">
        <v>290</v>
      </c>
      <c r="B40" s="870" t="str">
        <f>VLOOKUP(A40,EQUIPOS!A10:D154,3,FALSE)</f>
        <v>Planta trituradora</v>
      </c>
      <c r="C40" s="871"/>
      <c r="D40" s="871"/>
      <c r="E40" s="871"/>
      <c r="F40" s="871"/>
      <c r="G40" s="871"/>
      <c r="H40" s="872"/>
      <c r="I40" s="267"/>
      <c r="J40" s="268"/>
      <c r="K40" s="269">
        <f>VLOOKUP(A40,EQUIPOS!A10:D167,4,FALSE)</f>
        <v>391759.38149328087</v>
      </c>
      <c r="L40" s="270"/>
      <c r="M40" s="271">
        <v>30</v>
      </c>
      <c r="N40" s="272">
        <f t="shared" si="0"/>
        <v>13058.646049776029</v>
      </c>
    </row>
    <row r="41" spans="1:14">
      <c r="A41" t="s">
        <v>314</v>
      </c>
      <c r="B41" s="870" t="str">
        <f>VLOOKUP(A41,EQUIPOS!A11:D155,3,FALSE)</f>
        <v xml:space="preserve">Retroexcavadora E-200 sobre orugas
</v>
      </c>
      <c r="C41" s="871"/>
      <c r="D41" s="871"/>
      <c r="E41" s="871"/>
      <c r="F41" s="871"/>
      <c r="G41" s="871"/>
      <c r="H41" s="872"/>
      <c r="I41" s="267"/>
      <c r="J41" s="268"/>
      <c r="K41" s="269">
        <f>VLOOKUP(A41,EQUIPOS!A11:D168,4,FALSE)</f>
        <v>140145.3703110436</v>
      </c>
      <c r="L41" s="270"/>
      <c r="M41" s="271">
        <v>30</v>
      </c>
      <c r="N41" s="272">
        <f t="shared" si="0"/>
        <v>4671.5123437014536</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7"/>
      <c r="J42" s="268"/>
      <c r="K42" s="269">
        <f>VLOOKUP(A42,EQUIPOS!A12:D169,4,FALSE)</f>
        <v>229833.17331501385</v>
      </c>
      <c r="L42" s="270"/>
      <c r="M42" s="271">
        <v>10</v>
      </c>
      <c r="N42" s="272">
        <f t="shared" si="0"/>
        <v>22983.317331501385</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320"/>
      <c r="C44" s="321"/>
      <c r="D44" s="321"/>
      <c r="E44" s="321"/>
      <c r="F44" s="321"/>
      <c r="G44" s="321"/>
      <c r="H44" s="322"/>
      <c r="I44" s="267"/>
      <c r="J44" s="268"/>
      <c r="K44" s="269"/>
      <c r="L44" s="270"/>
      <c r="M44" s="271"/>
      <c r="N44" s="272"/>
    </row>
    <row r="45" spans="1:14">
      <c r="B45" s="870"/>
      <c r="C45" s="871"/>
      <c r="D45" s="871"/>
      <c r="E45" s="871"/>
      <c r="F45" s="871"/>
      <c r="G45" s="871"/>
      <c r="H45" s="872"/>
      <c r="I45" s="873"/>
      <c r="J45" s="874"/>
      <c r="K45" s="269"/>
      <c r="L45" s="875"/>
      <c r="M45" s="876"/>
      <c r="N45" s="272"/>
    </row>
    <row r="46" spans="1:14">
      <c r="B46" s="870"/>
      <c r="C46" s="871"/>
      <c r="D46" s="871"/>
      <c r="E46" s="877"/>
      <c r="F46" s="871"/>
      <c r="G46" s="871"/>
      <c r="H46" s="872"/>
      <c r="I46" s="36"/>
      <c r="J46" s="37"/>
      <c r="K46" s="274"/>
      <c r="L46" s="276"/>
      <c r="M46" s="277"/>
      <c r="N46" s="278"/>
    </row>
    <row r="47" spans="1:14">
      <c r="B47" s="878" t="s">
        <v>952</v>
      </c>
      <c r="C47" s="879"/>
      <c r="D47" s="879"/>
      <c r="E47" s="38"/>
      <c r="F47" s="39"/>
      <c r="G47" s="39"/>
      <c r="H47" s="40"/>
      <c r="I47" s="36"/>
      <c r="J47" s="37"/>
      <c r="K47" s="279"/>
      <c r="L47" s="276"/>
      <c r="M47" s="401">
        <v>0.1</v>
      </c>
      <c r="N47" s="344">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136083.8975881449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24578.440198705401</v>
      </c>
      <c r="N54" s="272">
        <f>K54*M54</f>
        <v>34409.816278187558</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40.105241526805976</v>
      </c>
      <c r="N55" s="272">
        <f>K55*M55</f>
        <v>1002.6310381701494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4">
        <f>SUM(N54:N58)</f>
        <v>35412.447316357706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8">
        <f>VLOOKUP(A64,TRANSPORTE!A5:D117,4,FALSE)</f>
        <v>1222.0638821488531</v>
      </c>
      <c r="M64" s="909"/>
      <c r="N64" s="287">
        <f>K64*L64</f>
        <v>1710.8894350083942</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8">
        <f>VLOOKUP(A65,TRANSPORTE!A6:D117,4,FALSE)</f>
        <v>1222.0638821488531</v>
      </c>
      <c r="M65" s="909"/>
      <c r="N65" s="287">
        <f>K65*L65</f>
        <v>1527.5798526860663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3238.4692876944605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183481.85930514734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36696.371861029467</v>
      </c>
      <c r="M88" s="857"/>
      <c r="N88" s="51"/>
    </row>
    <row r="89" spans="1:14">
      <c r="B89" s="89" t="s">
        <v>973</v>
      </c>
      <c r="C89" s="90"/>
      <c r="D89" s="90"/>
      <c r="E89" s="90"/>
      <c r="F89" s="90"/>
      <c r="G89" s="90"/>
      <c r="H89" s="90"/>
      <c r="I89" s="87"/>
      <c r="J89" s="88"/>
      <c r="K89" s="304">
        <v>0.05</v>
      </c>
      <c r="L89" s="856">
        <f>N83*K89</f>
        <v>9174.0929652573668</v>
      </c>
      <c r="M89" s="857"/>
      <c r="N89" s="51"/>
    </row>
    <row r="90" spans="1:14" ht="15.75" thickBot="1">
      <c r="B90" s="91" t="s">
        <v>974</v>
      </c>
      <c r="C90" s="92"/>
      <c r="D90" s="92"/>
      <c r="E90" s="92"/>
      <c r="F90" s="92"/>
      <c r="G90" s="92"/>
      <c r="H90" s="92"/>
      <c r="I90" s="93"/>
      <c r="J90" s="94"/>
      <c r="K90" s="305">
        <v>0.05</v>
      </c>
      <c r="L90" s="858">
        <f>N83*K90</f>
        <v>9174.0929652573668</v>
      </c>
      <c r="M90" s="859"/>
      <c r="N90" s="51"/>
    </row>
    <row r="91" spans="1:14" ht="15.75" thickBot="1">
      <c r="B91" s="821" t="s">
        <v>953</v>
      </c>
      <c r="C91" s="822"/>
      <c r="D91" s="822"/>
      <c r="E91" s="822"/>
      <c r="F91" s="822"/>
      <c r="G91" s="822"/>
      <c r="H91" s="822"/>
      <c r="I91" s="822"/>
      <c r="J91" s="822"/>
      <c r="K91" s="822"/>
      <c r="L91" s="822"/>
      <c r="M91" s="823"/>
      <c r="N91" s="52">
        <f>L88+L89+L90</f>
        <v>55044.557791544205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238526.41709669156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1" t="s">
        <v>2221</v>
      </c>
      <c r="C124" s="393"/>
      <c r="D124" s="393"/>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148</v>
      </c>
      <c r="B36" s="870" t="str">
        <f>VLOOKUP(A36,EQUIPOS!A6:D154,3,FALSE)</f>
        <v>Cargador : Potencia en el volante 110 hp, Clasificación de RPM del motor 2300.</v>
      </c>
      <c r="C36" s="871"/>
      <c r="D36" s="871"/>
      <c r="E36" s="871"/>
      <c r="F36" s="871"/>
      <c r="G36" s="871"/>
      <c r="H36" s="872"/>
      <c r="I36" s="267"/>
      <c r="J36" s="268"/>
      <c r="K36" s="269">
        <f>VLOOKUP(A36,EQUIPOS!A6:D163,4,FALSE)</f>
        <v>105775.12573144544</v>
      </c>
      <c r="L36" s="270"/>
      <c r="M36" s="271">
        <v>30</v>
      </c>
      <c r="N36" s="272">
        <f>K36/M36</f>
        <v>3525.8375243815149</v>
      </c>
    </row>
    <row r="37" spans="1:14">
      <c r="A37" s="113" t="s">
        <v>173</v>
      </c>
      <c r="B37" s="870" t="str">
        <f>VLOOKUP(A37,EQUIPOS!A7:D154,3,FALSE)</f>
        <v>Compactador neumático de Potencia 70 HP, peso de 13 ton</v>
      </c>
      <c r="C37" s="871"/>
      <c r="D37" s="871"/>
      <c r="E37" s="871"/>
      <c r="F37" s="871"/>
      <c r="G37" s="871"/>
      <c r="H37" s="872"/>
      <c r="I37" s="267"/>
      <c r="J37" s="268"/>
      <c r="K37" s="269">
        <f>VLOOKUP(A37,EQUIPOS!A7:D164,4,FALSE)</f>
        <v>89448.009661230244</v>
      </c>
      <c r="L37" s="270"/>
      <c r="M37" s="271">
        <v>10</v>
      </c>
      <c r="N37" s="272">
        <f t="shared" ref="N37:N43" si="0">K37/M37</f>
        <v>8944.8009661230244</v>
      </c>
    </row>
    <row r="38" spans="1:14">
      <c r="A38" t="s">
        <v>284</v>
      </c>
      <c r="B38" s="870" t="str">
        <f>VLOOKUP(A38,EQUIPOS!A8:D154,3,FALSE)</f>
        <v>Planta de asfalto en caliente</v>
      </c>
      <c r="C38" s="871"/>
      <c r="D38" s="871"/>
      <c r="E38" s="871"/>
      <c r="F38" s="871"/>
      <c r="G38" s="871"/>
      <c r="H38" s="872"/>
      <c r="I38" s="267"/>
      <c r="J38" s="268"/>
      <c r="K38" s="269">
        <f>VLOOKUP(A38,EQUIPOS!A8:D165,4,FALSE)</f>
        <v>630889.07799069572</v>
      </c>
      <c r="L38" s="270"/>
      <c r="M38" s="271">
        <v>10</v>
      </c>
      <c r="N38" s="272">
        <f t="shared" si="0"/>
        <v>63088.907799069573</v>
      </c>
    </row>
    <row r="39" spans="1:14">
      <c r="A39" t="s">
        <v>290</v>
      </c>
      <c r="B39" s="870" t="str">
        <f>VLOOKUP(A39,EQUIPOS!A9:D154,3,FALSE)</f>
        <v>Planta trituradora</v>
      </c>
      <c r="C39" s="871"/>
      <c r="D39" s="871"/>
      <c r="E39" s="871"/>
      <c r="F39" s="871"/>
      <c r="G39" s="871"/>
      <c r="H39" s="872"/>
      <c r="I39" s="267"/>
      <c r="J39" s="268"/>
      <c r="K39" s="269">
        <f>VLOOKUP(A39,EQUIPOS!A9:D166,4,FALSE)</f>
        <v>391759.38149328087</v>
      </c>
      <c r="L39" s="270"/>
      <c r="M39" s="271">
        <v>30</v>
      </c>
      <c r="N39" s="272">
        <f t="shared" si="0"/>
        <v>13058.646049776029</v>
      </c>
    </row>
    <row r="40" spans="1:14">
      <c r="A40" t="s">
        <v>316</v>
      </c>
      <c r="B40" s="870" t="str">
        <f>VLOOKUP(A40,EQUIPOS!A10:D154,3,FALSE)</f>
        <v>Retroexcavadora Tipo E-200 o  Equivalente</v>
      </c>
      <c r="C40" s="871"/>
      <c r="D40" s="871"/>
      <c r="E40" s="871"/>
      <c r="F40" s="871"/>
      <c r="G40" s="871"/>
      <c r="H40" s="872"/>
      <c r="I40" s="267"/>
      <c r="J40" s="268"/>
      <c r="K40" s="269">
        <f>VLOOKUP(A40,EQUIPOS!A10:D167,4,FALSE)</f>
        <v>168854.03948475755</v>
      </c>
      <c r="L40" s="270"/>
      <c r="M40" s="271">
        <v>30</v>
      </c>
      <c r="N40" s="272">
        <f t="shared" si="0"/>
        <v>5628.467982825252</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67"/>
      <c r="J41" s="268"/>
      <c r="K41" s="269">
        <f>VLOOKUP(A41,EQUIPOS!A11:D168,4,FALSE)</f>
        <v>229833.17331501385</v>
      </c>
      <c r="L41" s="270"/>
      <c r="M41" s="271">
        <v>10</v>
      </c>
      <c r="N41" s="272">
        <f t="shared" si="0"/>
        <v>22983.317331501385</v>
      </c>
    </row>
    <row r="42" spans="1:14">
      <c r="A42" t="s">
        <v>166</v>
      </c>
      <c r="B42" s="870" t="str">
        <f>VLOOKUP(A42,EQUIPOS!A12:D156,3,FALSE)</f>
        <v>Compactador de Rodillo POTENCIA: 99HP, PESO: 8 ton</v>
      </c>
      <c r="C42" s="871"/>
      <c r="D42" s="871"/>
      <c r="E42" s="871"/>
      <c r="F42" s="871"/>
      <c r="G42" s="871"/>
      <c r="H42" s="872"/>
      <c r="I42" s="267"/>
      <c r="J42" s="268"/>
      <c r="K42" s="269">
        <f>VLOOKUP(A42,EQUIPOS!A12:D169,4,FALSE)</f>
        <v>92716.926151067499</v>
      </c>
      <c r="L42" s="270"/>
      <c r="M42" s="271">
        <v>10</v>
      </c>
      <c r="N42" s="272">
        <f t="shared" si="0"/>
        <v>9271.6926151067491</v>
      </c>
    </row>
    <row r="43" spans="1:14">
      <c r="A43" t="s">
        <v>373</v>
      </c>
      <c r="B43" s="870" t="str">
        <f>VLOOKUP(A43,EQUIPOS!A13:D157,3,FALSE)</f>
        <v>Volqueta 6 m3</v>
      </c>
      <c r="C43" s="871"/>
      <c r="D43" s="871"/>
      <c r="E43" s="871"/>
      <c r="F43" s="871"/>
      <c r="G43" s="871"/>
      <c r="H43" s="872"/>
      <c r="I43" s="267"/>
      <c r="J43" s="268"/>
      <c r="K43" s="269">
        <f>VLOOKUP(A43,EQUIPOS!A13:D170,4,FALSE)</f>
        <v>80790.011337870805</v>
      </c>
      <c r="L43" s="270"/>
      <c r="M43" s="271">
        <v>10</v>
      </c>
      <c r="N43" s="272">
        <f t="shared" si="0"/>
        <v>8079.0011337870801</v>
      </c>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1141.4201203310449</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135722.09152290164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24578.440198705401</v>
      </c>
      <c r="N53" s="272">
        <f>K53*M53</f>
        <v>34409.816278187558</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34409.816278187558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8">
        <f>VLOOKUP(A63,TRANSPORTE!A5:D117,4,FALSE)</f>
        <v>1222.0638821488531</v>
      </c>
      <c r="M63" s="909"/>
      <c r="N63" s="287">
        <f>K63*L63</f>
        <v>1710.8894350083942</v>
      </c>
    </row>
    <row r="64" spans="1:14">
      <c r="A64" t="s">
        <v>1293</v>
      </c>
      <c r="B64" s="46" t="str">
        <f>VLOOKUP(A64,TRANSPORTE!A6:D117,3,FALSE)</f>
        <v>Transporte de mezcla</v>
      </c>
      <c r="C64" s="47"/>
      <c r="D64" s="47"/>
      <c r="E64" s="47"/>
      <c r="F64" s="47"/>
      <c r="G64" s="47"/>
      <c r="H64" s="311" t="s">
        <v>1468</v>
      </c>
      <c r="I64" s="279">
        <v>1.25</v>
      </c>
      <c r="J64" s="286">
        <v>1</v>
      </c>
      <c r="K64" s="279">
        <f>I64*J64</f>
        <v>1.25</v>
      </c>
      <c r="L64" s="908">
        <f>VLOOKUP(A64,TRANSPORTE!A6:D117,4,FALSE)</f>
        <v>1222.0638821488531</v>
      </c>
      <c r="M64" s="909"/>
      <c r="N64" s="287">
        <f>K64*L64</f>
        <v>1527.5798526860663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3238.4692876944605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11414.201203310449</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184784.57829209411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36956.915658418824</v>
      </c>
      <c r="M87" s="857"/>
      <c r="N87" s="51"/>
    </row>
    <row r="88" spans="1:14">
      <c r="B88" s="89" t="s">
        <v>973</v>
      </c>
      <c r="C88" s="90"/>
      <c r="D88" s="90"/>
      <c r="E88" s="90"/>
      <c r="F88" s="90"/>
      <c r="G88" s="90"/>
      <c r="H88" s="90"/>
      <c r="I88" s="87"/>
      <c r="J88" s="88"/>
      <c r="K88" s="304">
        <v>0.05</v>
      </c>
      <c r="L88" s="856">
        <f>N82*K88</f>
        <v>9239.228914604706</v>
      </c>
      <c r="M88" s="857"/>
      <c r="N88" s="51"/>
    </row>
    <row r="89" spans="1:14" ht="15.75" thickBot="1">
      <c r="B89" s="91" t="s">
        <v>974</v>
      </c>
      <c r="C89" s="92"/>
      <c r="D89" s="92"/>
      <c r="E89" s="92"/>
      <c r="F89" s="92"/>
      <c r="G89" s="92"/>
      <c r="H89" s="92"/>
      <c r="I89" s="93"/>
      <c r="J89" s="94"/>
      <c r="K89" s="305">
        <v>0.05</v>
      </c>
      <c r="L89" s="858">
        <f>N82*K89</f>
        <v>9239.228914604706</v>
      </c>
      <c r="M89" s="859"/>
      <c r="N89" s="51"/>
    </row>
    <row r="90" spans="1:14" ht="15.75" thickBot="1">
      <c r="B90" s="821" t="s">
        <v>953</v>
      </c>
      <c r="C90" s="822"/>
      <c r="D90" s="822"/>
      <c r="E90" s="822"/>
      <c r="F90" s="822"/>
      <c r="G90" s="822"/>
      <c r="H90" s="822"/>
      <c r="I90" s="822"/>
      <c r="J90" s="822"/>
      <c r="K90" s="822"/>
      <c r="L90" s="822"/>
      <c r="M90" s="823"/>
      <c r="N90" s="52">
        <f>L87+L88+L89</f>
        <v>55435.373487628232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240219.95177972235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117</v>
      </c>
      <c r="B36" s="870" t="str">
        <f>VLOOKUP(A36,EQUIPOS!A6:D154,3,FALSE)</f>
        <v xml:space="preserve">Barredora mecánica de cepillo de 3658 mm ; 6 m3 </v>
      </c>
      <c r="C36" s="871"/>
      <c r="D36" s="871"/>
      <c r="E36" s="871"/>
      <c r="F36" s="871"/>
      <c r="G36" s="871"/>
      <c r="H36" s="872"/>
      <c r="I36" s="267"/>
      <c r="J36" s="268"/>
      <c r="K36" s="269">
        <f>VLOOKUP(A36,EQUIPOS!A6:D163,4,FALSE)</f>
        <v>49858.954875623233</v>
      </c>
      <c r="L36" s="270"/>
      <c r="M36" s="271">
        <v>150</v>
      </c>
      <c r="N36" s="272">
        <f>K36/M36</f>
        <v>332.39303250415486</v>
      </c>
    </row>
    <row r="37" spans="1:14">
      <c r="A37" s="113" t="s">
        <v>148</v>
      </c>
      <c r="B37" s="870" t="str">
        <f>VLOOKUP(A37,EQUIPOS!A7:D154,3,FALSE)</f>
        <v>Cargador : Potencia en el volante 110 hp, Clasificación de RPM del motor 2300.</v>
      </c>
      <c r="C37" s="871"/>
      <c r="D37" s="871"/>
      <c r="E37" s="871"/>
      <c r="F37" s="871"/>
      <c r="G37" s="871"/>
      <c r="H37" s="872"/>
      <c r="I37" s="267"/>
      <c r="J37" s="268"/>
      <c r="K37" s="269">
        <f>VLOOKUP(A37,EQUIPOS!A7:D164,4,FALSE)</f>
        <v>105775.12573144544</v>
      </c>
      <c r="L37" s="270"/>
      <c r="M37" s="271">
        <v>150</v>
      </c>
      <c r="N37" s="272">
        <f>K37/M37</f>
        <v>705.16750487630293</v>
      </c>
    </row>
    <row r="38" spans="1:14">
      <c r="A38" t="s">
        <v>236</v>
      </c>
      <c r="B38" s="870" t="str">
        <f>VLOOKUP(A38,EQUIPOS!A8:D154,3,FALSE)</f>
        <v>Fresadora de pavimento, potencia 255 HP, peso 19 Ton, PROFUNDIDAD DE CORTE 305 mm</v>
      </c>
      <c r="C38" s="871"/>
      <c r="D38" s="871"/>
      <c r="E38" s="871"/>
      <c r="F38" s="871"/>
      <c r="G38" s="871"/>
      <c r="H38" s="872"/>
      <c r="I38" s="267"/>
      <c r="J38" s="268"/>
      <c r="K38" s="269">
        <f>VLOOKUP(A38,EQUIPOS!A8:D165,4,FALSE)</f>
        <v>250160.23813442964</v>
      </c>
      <c r="L38" s="270"/>
      <c r="M38" s="271">
        <v>150</v>
      </c>
      <c r="N38" s="272">
        <f>K38/M38</f>
        <v>1667.7349208961975</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N75*M41</f>
        <v>1.8043666666666667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2707.0998249433219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8">
        <f>VLOOKUP(A58,TRANSPORTE!A5:D117,4,FALSE)</f>
        <v>1222.0638821488531</v>
      </c>
      <c r="M58" s="909"/>
      <c r="N58" s="287">
        <f>K58*L58</f>
        <v>158.8683046793509</v>
      </c>
    </row>
    <row r="59" spans="1:14">
      <c r="B59" s="46"/>
      <c r="C59" s="47"/>
      <c r="D59" s="47"/>
      <c r="E59" s="47"/>
      <c r="F59" s="47"/>
      <c r="G59" s="47"/>
      <c r="H59" s="311"/>
      <c r="I59" s="279"/>
      <c r="J59" s="286"/>
      <c r="K59" s="279"/>
      <c r="L59" s="908"/>
      <c r="M59" s="90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158.8683046793509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180.43666666666667</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3046.4047962893392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609.28095925786783</v>
      </c>
      <c r="M82" s="857"/>
      <c r="N82" s="51"/>
    </row>
    <row r="83" spans="1:14">
      <c r="B83" s="89" t="s">
        <v>973</v>
      </c>
      <c r="C83" s="90"/>
      <c r="D83" s="90"/>
      <c r="E83" s="90"/>
      <c r="F83" s="90"/>
      <c r="G83" s="90"/>
      <c r="H83" s="90"/>
      <c r="I83" s="87"/>
      <c r="J83" s="88"/>
      <c r="K83" s="304">
        <v>0.05</v>
      </c>
      <c r="L83" s="856">
        <f>N77*K83</f>
        <v>152.32023981446696</v>
      </c>
      <c r="M83" s="857"/>
      <c r="N83" s="51"/>
    </row>
    <row r="84" spans="1:14" ht="15.75" thickBot="1">
      <c r="B84" s="91" t="s">
        <v>974</v>
      </c>
      <c r="C84" s="92"/>
      <c r="D84" s="92"/>
      <c r="E84" s="92"/>
      <c r="F84" s="92"/>
      <c r="G84" s="92"/>
      <c r="H84" s="92"/>
      <c r="I84" s="93"/>
      <c r="J84" s="94"/>
      <c r="K84" s="305">
        <v>0.05</v>
      </c>
      <c r="L84" s="858">
        <f>N77*K84</f>
        <v>152.32023981446696</v>
      </c>
      <c r="M84" s="859"/>
      <c r="N84" s="51"/>
    </row>
    <row r="85" spans="1:14" ht="15.75" thickBot="1">
      <c r="B85" s="821" t="s">
        <v>953</v>
      </c>
      <c r="C85" s="822"/>
      <c r="D85" s="822"/>
      <c r="E85" s="822"/>
      <c r="F85" s="822"/>
      <c r="G85" s="822"/>
      <c r="H85" s="822"/>
      <c r="I85" s="822"/>
      <c r="J85" s="822"/>
      <c r="K85" s="822"/>
      <c r="L85" s="822"/>
      <c r="M85" s="823"/>
      <c r="N85" s="52">
        <f>L82+L83+L84</f>
        <v>913.92143888680175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3960.3262351761409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117</v>
      </c>
      <c r="B36" s="870" t="str">
        <f>VLOOKUP(A36,EQUIPOS!A6:D154,3,FALSE)</f>
        <v xml:space="preserve">Barredora mecánica de cepillo de 3658 mm ; 6 m3 </v>
      </c>
      <c r="C36" s="871"/>
      <c r="D36" s="871"/>
      <c r="E36" s="871"/>
      <c r="F36" s="871"/>
      <c r="G36" s="871"/>
      <c r="H36" s="872"/>
      <c r="I36" s="267"/>
      <c r="J36" s="268"/>
      <c r="K36" s="269">
        <f>VLOOKUP(A36,EQUIPOS!A6:D163,4,FALSE)</f>
        <v>49858.954875623233</v>
      </c>
      <c r="L36" s="270"/>
      <c r="M36" s="271">
        <v>300</v>
      </c>
      <c r="N36" s="272">
        <f>K36/M36</f>
        <v>166.19651625207743</v>
      </c>
    </row>
    <row r="37" spans="1:14">
      <c r="A37" s="113" t="s">
        <v>148</v>
      </c>
      <c r="B37" s="870" t="str">
        <f>VLOOKUP(A37,EQUIPOS!A7:D154,3,FALSE)</f>
        <v>Cargador : Potencia en el volante 110 hp, Clasificación de RPM del motor 2300.</v>
      </c>
      <c r="C37" s="871"/>
      <c r="D37" s="871"/>
      <c r="E37" s="871"/>
      <c r="F37" s="871"/>
      <c r="G37" s="871"/>
      <c r="H37" s="872"/>
      <c r="I37" s="267"/>
      <c r="J37" s="268"/>
      <c r="K37" s="269">
        <f>VLOOKUP(A37,EQUIPOS!A7:D164,4,FALSE)</f>
        <v>105775.12573144544</v>
      </c>
      <c r="L37" s="270"/>
      <c r="M37" s="271">
        <v>300</v>
      </c>
      <c r="N37" s="272">
        <f>K37/M37</f>
        <v>352.58375243815146</v>
      </c>
    </row>
    <row r="38" spans="1:14">
      <c r="A38" t="s">
        <v>236</v>
      </c>
      <c r="B38" s="870" t="str">
        <f>VLOOKUP(A38,EQUIPOS!A8:D154,3,FALSE)</f>
        <v>Fresadora de pavimento, potencia 255 HP, peso 19 Ton, PROFUNDIDAD DE CORTE 305 mm</v>
      </c>
      <c r="C38" s="871"/>
      <c r="D38" s="871"/>
      <c r="E38" s="871"/>
      <c r="F38" s="871"/>
      <c r="G38" s="871"/>
      <c r="H38" s="872"/>
      <c r="I38" s="267"/>
      <c r="J38" s="268"/>
      <c r="K38" s="269">
        <f>VLOOKUP(A38,EQUIPOS!A8:D165,4,FALSE)</f>
        <v>250160.23813442964</v>
      </c>
      <c r="L38" s="270"/>
      <c r="M38" s="271">
        <v>300</v>
      </c>
      <c r="N38" s="272">
        <f>K38/M38</f>
        <v>833.86746044809877</v>
      </c>
    </row>
    <row r="39" spans="1:14">
      <c r="B39" s="870"/>
      <c r="C39" s="871"/>
      <c r="D39" s="871"/>
      <c r="E39" s="871"/>
      <c r="F39" s="871"/>
      <c r="G39" s="871"/>
      <c r="H39" s="872"/>
      <c r="I39" s="873"/>
      <c r="J39" s="874"/>
      <c r="K39" s="269"/>
      <c r="L39" s="875"/>
      <c r="M39" s="876"/>
      <c r="N39" s="272"/>
    </row>
    <row r="40" spans="1:14">
      <c r="B40" s="870"/>
      <c r="C40" s="871"/>
      <c r="D40" s="871"/>
      <c r="E40" s="877"/>
      <c r="F40" s="871"/>
      <c r="G40" s="871"/>
      <c r="H40" s="872"/>
      <c r="I40" s="36"/>
      <c r="J40" s="37"/>
      <c r="K40" s="274"/>
      <c r="L40" s="276"/>
      <c r="M40" s="277"/>
      <c r="N40" s="278"/>
    </row>
    <row r="41" spans="1:14">
      <c r="B41" s="878" t="s">
        <v>952</v>
      </c>
      <c r="C41" s="879"/>
      <c r="D41" s="879"/>
      <c r="E41" s="38"/>
      <c r="F41" s="39"/>
      <c r="G41" s="39"/>
      <c r="H41" s="40"/>
      <c r="I41" s="36"/>
      <c r="J41" s="37"/>
      <c r="K41" s="279"/>
      <c r="L41" s="276"/>
      <c r="M41" s="401">
        <v>0.01</v>
      </c>
      <c r="N41" s="344">
        <f>N75*M41</f>
        <v>0.90218333333333334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1353.5499124716609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8">
        <f>VLOOKUP(A58,TRANSPORTE!A5:D117,4,FALSE)</f>
        <v>1222.0638821488531</v>
      </c>
      <c r="M58" s="909"/>
      <c r="N58" s="287">
        <f>K58*L58</f>
        <v>79.43415233967545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79.43415233967545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90.218333333333334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1523.2023981446696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304.64047962893392</v>
      </c>
      <c r="M82" s="857"/>
      <c r="N82" s="51"/>
    </row>
    <row r="83" spans="1:14">
      <c r="B83" s="89" t="s">
        <v>973</v>
      </c>
      <c r="C83" s="90"/>
      <c r="D83" s="90"/>
      <c r="E83" s="90"/>
      <c r="F83" s="90"/>
      <c r="G83" s="90"/>
      <c r="H83" s="90"/>
      <c r="I83" s="87"/>
      <c r="J83" s="88"/>
      <c r="K83" s="304">
        <v>0.05</v>
      </c>
      <c r="L83" s="856">
        <f>N77*K83</f>
        <v>76.160119907233479</v>
      </c>
      <c r="M83" s="857"/>
      <c r="N83" s="51"/>
    </row>
    <row r="84" spans="1:14" ht="15.75" thickBot="1">
      <c r="B84" s="91" t="s">
        <v>974</v>
      </c>
      <c r="C84" s="92"/>
      <c r="D84" s="92"/>
      <c r="E84" s="92"/>
      <c r="F84" s="92"/>
      <c r="G84" s="92"/>
      <c r="H84" s="92"/>
      <c r="I84" s="93"/>
      <c r="J84" s="94"/>
      <c r="K84" s="305">
        <v>0.05</v>
      </c>
      <c r="L84" s="858">
        <f>N77*K84</f>
        <v>76.160119907233479</v>
      </c>
      <c r="M84" s="859"/>
      <c r="N84" s="51"/>
    </row>
    <row r="85" spans="1:14" ht="15.75" thickBot="1">
      <c r="B85" s="821" t="s">
        <v>953</v>
      </c>
      <c r="C85" s="822"/>
      <c r="D85" s="822"/>
      <c r="E85" s="822"/>
      <c r="F85" s="822"/>
      <c r="G85" s="822"/>
      <c r="H85" s="822"/>
      <c r="I85" s="822"/>
      <c r="J85" s="822"/>
      <c r="K85" s="822"/>
      <c r="L85" s="822"/>
      <c r="M85" s="823"/>
      <c r="N85" s="52">
        <f>L82+L83+L84</f>
        <v>456.96071944340088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1980.1631175880705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18</v>
      </c>
      <c r="N36" s="272">
        <f>K36/M36</f>
        <v>3549.5241929059625</v>
      </c>
    </row>
    <row r="37" spans="1:14">
      <c r="A37" s="113" t="s">
        <v>154</v>
      </c>
      <c r="B37" s="870" t="str">
        <f>VLOOKUP(A37,EQUIPOS!A7:D154,3,FALSE)</f>
        <v>Carrotanque Irrigador de asfalto, 1000 GALONES DE CAPACIDAD</v>
      </c>
      <c r="C37" s="871"/>
      <c r="D37" s="871"/>
      <c r="E37" s="871"/>
      <c r="F37" s="871"/>
      <c r="G37" s="871"/>
      <c r="H37" s="872"/>
      <c r="I37" s="267"/>
      <c r="J37" s="268"/>
      <c r="K37" s="269">
        <f>VLOOKUP(A37,EQUIPOS!A7:D164,4,FALSE)</f>
        <v>63891.435472307327</v>
      </c>
      <c r="L37" s="270"/>
      <c r="M37" s="271">
        <v>18</v>
      </c>
      <c r="N37" s="272">
        <f>K37/M37</f>
        <v>3549.5241929059625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18</v>
      </c>
      <c r="N38" s="272">
        <f>K38/M38</f>
        <v>7950.9341921093546</v>
      </c>
    </row>
    <row r="39" spans="1:14">
      <c r="A39" t="s">
        <v>299</v>
      </c>
      <c r="B39" s="870" t="str">
        <f>VLOOKUP(A39,EQUIPOS!A9:D154,3,FALSE)</f>
        <v xml:space="preserve">Recicladora, potencia 430HP </v>
      </c>
      <c r="C39" s="871"/>
      <c r="D39" s="871"/>
      <c r="E39" s="871"/>
      <c r="F39" s="871"/>
      <c r="G39" s="871"/>
      <c r="H39" s="872"/>
      <c r="I39" s="873"/>
      <c r="J39" s="874"/>
      <c r="K39" s="269">
        <f>VLOOKUP(A39,EQUIPOS!A9:D166,4,FALSE)</f>
        <v>319786.79732985172</v>
      </c>
      <c r="L39" s="875">
        <v>18</v>
      </c>
      <c r="M39" s="876"/>
      <c r="N39" s="272">
        <f>K39/L39</f>
        <v>17765.933184991762</v>
      </c>
    </row>
    <row r="40" spans="1:14">
      <c r="A40" t="s">
        <v>365</v>
      </c>
      <c r="B40" s="870" t="str">
        <f>VLOOKUP(A40,EQUIPOS!A10:D154,3,FALSE)</f>
        <v xml:space="preserve">Vibrocompatador, potencia 153 HP, peso 10 Ton. </v>
      </c>
      <c r="C40" s="871"/>
      <c r="D40" s="871"/>
      <c r="E40" s="871"/>
      <c r="F40" s="871"/>
      <c r="G40" s="871"/>
      <c r="H40" s="872"/>
      <c r="I40" s="36"/>
      <c r="J40" s="37"/>
      <c r="K40" s="269">
        <f>VLOOKUP(A40,EQUIPOS!A10:D167,4,FALSE)</f>
        <v>102226.29675569171</v>
      </c>
      <c r="L40" s="276"/>
      <c r="M40" s="277">
        <v>18</v>
      </c>
      <c r="N40" s="272">
        <f>K40/M40</f>
        <v>5679.2387086495401</v>
      </c>
    </row>
    <row r="41" spans="1:14">
      <c r="B41" s="878" t="s">
        <v>952</v>
      </c>
      <c r="C41" s="879"/>
      <c r="D41" s="879"/>
      <c r="E41" s="38"/>
      <c r="F41" s="39"/>
      <c r="G41" s="39"/>
      <c r="H41" s="40"/>
      <c r="I41" s="36"/>
      <c r="J41" s="37"/>
      <c r="K41" s="279"/>
      <c r="L41" s="276"/>
      <c r="M41" s="401">
        <v>0.01</v>
      </c>
      <c r="N41" s="344">
        <f>N75*M41</f>
        <v>29.963350251000556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38525.117821813583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55387.734324062338</v>
      </c>
      <c r="N48" s="272">
        <f>K48*M48</f>
        <v>1938.570701342182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54897.572097517361</v>
      </c>
      <c r="N49" s="272">
        <f>K49*M49</f>
        <v>13724.39302437934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4">
        <f>SUM(N48:N52)</f>
        <v>15662.963725721522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8">
        <f>VLOOKUP(A58,TRANSPORTE!A5:D117,4,FALSE)</f>
        <v>1222.0638821488531</v>
      </c>
      <c r="M58" s="909"/>
      <c r="N58" s="287">
        <f>K58*L58</f>
        <v>348.28820641242316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348.28820641242316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2996.3350251000556</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57532.704779047577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11506.540955809516</v>
      </c>
      <c r="M82" s="857"/>
      <c r="N82" s="51"/>
    </row>
    <row r="83" spans="1:14">
      <c r="B83" s="89" t="s">
        <v>973</v>
      </c>
      <c r="C83" s="90"/>
      <c r="D83" s="90"/>
      <c r="E83" s="90"/>
      <c r="F83" s="90"/>
      <c r="G83" s="90"/>
      <c r="H83" s="90"/>
      <c r="I83" s="87"/>
      <c r="J83" s="88"/>
      <c r="K83" s="304">
        <v>0.05</v>
      </c>
      <c r="L83" s="856">
        <f>N77*K83</f>
        <v>2876.635238952379</v>
      </c>
      <c r="M83" s="857"/>
      <c r="N83" s="51"/>
    </row>
    <row r="84" spans="1:14" ht="15.75" thickBot="1">
      <c r="B84" s="91" t="s">
        <v>974</v>
      </c>
      <c r="C84" s="92"/>
      <c r="D84" s="92"/>
      <c r="E84" s="92"/>
      <c r="F84" s="92"/>
      <c r="G84" s="92"/>
      <c r="H84" s="92"/>
      <c r="I84" s="93"/>
      <c r="J84" s="94"/>
      <c r="K84" s="305">
        <v>0.05</v>
      </c>
      <c r="L84" s="858">
        <f>N77*K84</f>
        <v>2876.635238952379</v>
      </c>
      <c r="M84" s="859"/>
      <c r="N84" s="51"/>
    </row>
    <row r="85" spans="1:14" ht="15.75" thickBot="1">
      <c r="B85" s="821" t="s">
        <v>953</v>
      </c>
      <c r="C85" s="822"/>
      <c r="D85" s="822"/>
      <c r="E85" s="822"/>
      <c r="F85" s="822"/>
      <c r="G85" s="822"/>
      <c r="H85" s="822"/>
      <c r="I85" s="822"/>
      <c r="J85" s="822"/>
      <c r="K85" s="822"/>
      <c r="L85" s="822"/>
      <c r="M85" s="823"/>
      <c r="N85" s="52">
        <f>L82+L83+L84</f>
        <v>17259.811433714272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74792.516212761853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1" t="s">
        <v>2221</v>
      </c>
      <c r="C118" s="393"/>
      <c r="D118" s="393"/>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12</v>
      </c>
      <c r="N36" s="272">
        <f>K36/M36</f>
        <v>5324.2862893589436</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63891.435472307327</v>
      </c>
      <c r="L37" s="270"/>
      <c r="M37" s="271">
        <v>12</v>
      </c>
      <c r="N37" s="272">
        <f>K37/M37</f>
        <v>5324.2862893589436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143116.81545796839</v>
      </c>
      <c r="L38" s="270"/>
      <c r="M38" s="271">
        <v>12</v>
      </c>
      <c r="N38" s="272">
        <f>K38/M38</f>
        <v>11926.401288164032</v>
      </c>
    </row>
    <row r="39" spans="1:14">
      <c r="A39" s="113" t="s">
        <v>299</v>
      </c>
      <c r="B39" s="870" t="str">
        <f>VLOOKUP(A39,EQUIPOS!A7:D154,3,FALSE)</f>
        <v xml:space="preserve">Recicladora, potencia 430HP </v>
      </c>
      <c r="C39" s="871"/>
      <c r="D39" s="871"/>
      <c r="E39" s="871"/>
      <c r="F39" s="871"/>
      <c r="G39" s="871"/>
      <c r="H39" s="872"/>
      <c r="I39" s="267"/>
      <c r="J39" s="268"/>
      <c r="K39" s="269">
        <f>VLOOKUP(A39,EQUIPOS!A7:D164,4,FALSE)</f>
        <v>319786.79732985172</v>
      </c>
      <c r="L39" s="270"/>
      <c r="M39" s="271">
        <v>12</v>
      </c>
      <c r="N39" s="272">
        <f>K39/M39</f>
        <v>26648.899777487644</v>
      </c>
    </row>
    <row r="40" spans="1:14">
      <c r="A40" t="s">
        <v>365</v>
      </c>
      <c r="B40" s="870" t="str">
        <f>VLOOKUP(A40,EQUIPOS!A8:D154,3,FALSE)</f>
        <v xml:space="preserve">Vibrocompatador, potencia 153 HP, peso 10 Ton. </v>
      </c>
      <c r="C40" s="871"/>
      <c r="D40" s="871"/>
      <c r="E40" s="871"/>
      <c r="F40" s="871"/>
      <c r="G40" s="871"/>
      <c r="H40" s="872"/>
      <c r="I40" s="267"/>
      <c r="J40" s="268"/>
      <c r="K40" s="269">
        <f>VLOOKUP(A40,EQUIPOS!A8:D165,4,FALSE)</f>
        <v>102226.29675569171</v>
      </c>
      <c r="L40" s="270"/>
      <c r="M40" s="271">
        <v>12</v>
      </c>
      <c r="N40" s="272">
        <f>K40/M40</f>
        <v>8518.8580629743101</v>
      </c>
    </row>
    <row r="41" spans="1:14">
      <c r="B41" s="870"/>
      <c r="C41" s="871"/>
      <c r="D41" s="871"/>
      <c r="E41" s="871"/>
      <c r="F41" s="871"/>
      <c r="G41" s="871"/>
      <c r="H41" s="872"/>
      <c r="I41" s="873"/>
      <c r="J41" s="874"/>
      <c r="K41" s="269"/>
      <c r="L41" s="875"/>
      <c r="M41" s="876"/>
      <c r="N41" s="272"/>
    </row>
    <row r="42" spans="1:14">
      <c r="B42" s="870"/>
      <c r="C42" s="871"/>
      <c r="D42" s="871"/>
      <c r="E42" s="877"/>
      <c r="F42" s="871"/>
      <c r="G42" s="871"/>
      <c r="H42" s="872"/>
      <c r="I42" s="36"/>
      <c r="J42" s="37"/>
      <c r="K42" s="274"/>
      <c r="L42" s="276"/>
      <c r="M42" s="277"/>
      <c r="N42" s="278"/>
    </row>
    <row r="43" spans="1:14">
      <c r="B43" s="878" t="s">
        <v>952</v>
      </c>
      <c r="C43" s="956"/>
      <c r="D43" s="956"/>
      <c r="E43" s="38"/>
      <c r="F43" s="39"/>
      <c r="G43" s="39"/>
      <c r="H43" s="40"/>
      <c r="I43" s="36"/>
      <c r="J43" s="37"/>
      <c r="K43" s="279"/>
      <c r="L43" s="276"/>
      <c r="M43" s="401">
        <v>0.1</v>
      </c>
      <c r="N43" s="344">
        <f>N77*M43</f>
        <v>449.45025376500837</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4">
        <f>SUM(N36:N44)</f>
        <v>58192.181961108887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5" t="s">
        <v>945</v>
      </c>
      <c r="K49" s="85" t="s">
        <v>946</v>
      </c>
      <c r="L49" s="902" t="s">
        <v>955</v>
      </c>
      <c r="M49" s="901"/>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40.105241526805976</v>
      </c>
      <c r="N50" s="272">
        <f>K50*M50</f>
        <v>3007.8931145104484</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1116.4432100705449</v>
      </c>
      <c r="N51" s="272">
        <f>K51*M51</f>
        <v>1451.3761730917083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3"/>
      <c r="C54" s="904"/>
      <c r="D54" s="904"/>
      <c r="E54" s="904"/>
      <c r="F54" s="904"/>
      <c r="G54" s="904"/>
      <c r="H54" s="904"/>
      <c r="I54" s="874"/>
      <c r="J54" s="42"/>
      <c r="K54" s="44"/>
      <c r="L54" s="905"/>
      <c r="M54" s="906"/>
      <c r="N54" s="45"/>
    </row>
    <row r="55" spans="1:14" ht="15.75" thickBot="1">
      <c r="B55" s="821" t="s">
        <v>953</v>
      </c>
      <c r="C55" s="822"/>
      <c r="D55" s="822"/>
      <c r="E55" s="822"/>
      <c r="F55" s="822"/>
      <c r="G55" s="822"/>
      <c r="H55" s="822"/>
      <c r="I55" s="822"/>
      <c r="J55" s="822"/>
      <c r="K55" s="822"/>
      <c r="L55" s="822"/>
      <c r="M55" s="823"/>
      <c r="N55" s="394">
        <f>SUM(N50:N54)</f>
        <v>4459.2692876021565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4494.5025376500835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N45+N55+N66+N77</f>
        <v>67145.953786361119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13429.190757272225</v>
      </c>
      <c r="M84" s="857"/>
      <c r="N84" s="51"/>
    </row>
    <row r="85" spans="1:14">
      <c r="B85" s="89" t="s">
        <v>973</v>
      </c>
      <c r="C85" s="90"/>
      <c r="D85" s="90"/>
      <c r="E85" s="90"/>
      <c r="F85" s="90"/>
      <c r="G85" s="90"/>
      <c r="H85" s="90"/>
      <c r="I85" s="87"/>
      <c r="J85" s="88"/>
      <c r="K85" s="304">
        <v>0.05</v>
      </c>
      <c r="L85" s="856">
        <f>N79*K85</f>
        <v>3357.2976893180562</v>
      </c>
      <c r="M85" s="857"/>
      <c r="N85" s="51"/>
    </row>
    <row r="86" spans="1:14" ht="15.75" thickBot="1">
      <c r="B86" s="91" t="s">
        <v>974</v>
      </c>
      <c r="C86" s="92"/>
      <c r="D86" s="92"/>
      <c r="E86" s="92"/>
      <c r="F86" s="92"/>
      <c r="G86" s="92"/>
      <c r="H86" s="92"/>
      <c r="I86" s="93"/>
      <c r="J86" s="94"/>
      <c r="K86" s="305">
        <v>0.05</v>
      </c>
      <c r="L86" s="858">
        <f>N79*K86</f>
        <v>3357.2976893180562</v>
      </c>
      <c r="M86" s="859"/>
      <c r="N86" s="51"/>
    </row>
    <row r="87" spans="1:14" ht="15.75" thickBot="1">
      <c r="B87" s="821" t="s">
        <v>953</v>
      </c>
      <c r="C87" s="822"/>
      <c r="D87" s="822"/>
      <c r="E87" s="822"/>
      <c r="F87" s="822"/>
      <c r="G87" s="822"/>
      <c r="H87" s="822"/>
      <c r="I87" s="822"/>
      <c r="J87" s="822"/>
      <c r="K87" s="822"/>
      <c r="L87" s="822"/>
      <c r="M87" s="823"/>
      <c r="N87" s="52">
        <f>L84+L85+L86</f>
        <v>20143.786135908336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87289.739922269451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7"/>
      <c r="K119" s="887"/>
      <c r="L119" s="887"/>
      <c r="M119" s="887"/>
      <c r="N119" s="888"/>
    </row>
    <row r="120" spans="2:14" ht="15.75" thickBot="1">
      <c r="B120" s="261" t="s">
        <v>2221</v>
      </c>
      <c r="C120" s="393"/>
      <c r="D120" s="393"/>
      <c r="E120" s="57"/>
      <c r="F120" s="57"/>
      <c r="G120" s="57"/>
      <c r="H120" s="57"/>
      <c r="I120" s="57"/>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18</v>
      </c>
      <c r="N36" s="272">
        <f>K36/M36</f>
        <v>3549.5241929059625</v>
      </c>
    </row>
    <row r="37" spans="1:14">
      <c r="A37" s="113" t="s">
        <v>154</v>
      </c>
      <c r="B37" s="870" t="str">
        <f>VLOOKUP(A37,EQUIPOS!A7:D154,3,FALSE)</f>
        <v>Carrotanque Irrigador de asfalto, 1000 GALONES DE CAPACIDAD</v>
      </c>
      <c r="C37" s="871"/>
      <c r="D37" s="871"/>
      <c r="E37" s="871"/>
      <c r="F37" s="871"/>
      <c r="G37" s="871"/>
      <c r="H37" s="872"/>
      <c r="I37" s="267"/>
      <c r="J37" s="268"/>
      <c r="K37" s="269">
        <f>VLOOKUP(A37,EQUIPOS!A7:D164,4,FALSE)</f>
        <v>63891.435472307327</v>
      </c>
      <c r="L37" s="270"/>
      <c r="M37" s="271">
        <v>18</v>
      </c>
      <c r="N37" s="272">
        <f>K37/M37</f>
        <v>3549.5241929059625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18</v>
      </c>
      <c r="N38" s="272">
        <f>K38/M38</f>
        <v>7950.9341921093546</v>
      </c>
    </row>
    <row r="39" spans="1:14">
      <c r="A39" t="s">
        <v>299</v>
      </c>
      <c r="B39" s="870" t="str">
        <f>VLOOKUP(A39,EQUIPOS!A9:D154,3,FALSE)</f>
        <v xml:space="preserve">Recicladora, potencia 430HP </v>
      </c>
      <c r="C39" s="871"/>
      <c r="D39" s="871"/>
      <c r="E39" s="871"/>
      <c r="F39" s="871"/>
      <c r="G39" s="871"/>
      <c r="H39" s="872"/>
      <c r="I39" s="873"/>
      <c r="J39" s="874"/>
      <c r="K39" s="269">
        <f>VLOOKUP(A39,EQUIPOS!A9:D166,4,FALSE)</f>
        <v>319786.79732985172</v>
      </c>
      <c r="L39" s="875">
        <v>18</v>
      </c>
      <c r="M39" s="876"/>
      <c r="N39" s="272">
        <f>K39/L39</f>
        <v>17765.933184991762</v>
      </c>
    </row>
    <row r="40" spans="1:14">
      <c r="A40" t="s">
        <v>365</v>
      </c>
      <c r="B40" s="870" t="str">
        <f>VLOOKUP(A40,EQUIPOS!A10:D154,3,FALSE)</f>
        <v xml:space="preserve">Vibrocompatador, potencia 153 HP, peso 10 Ton. </v>
      </c>
      <c r="C40" s="871"/>
      <c r="D40" s="871"/>
      <c r="E40" s="871"/>
      <c r="F40" s="871"/>
      <c r="G40" s="871"/>
      <c r="H40" s="872"/>
      <c r="I40" s="36"/>
      <c r="J40" s="37"/>
      <c r="K40" s="269">
        <f>VLOOKUP(A40,EQUIPOS!A10:D167,4,FALSE)</f>
        <v>102226.29675569171</v>
      </c>
      <c r="L40" s="276"/>
      <c r="M40" s="277">
        <v>18</v>
      </c>
      <c r="N40" s="272">
        <f>K40/M40</f>
        <v>5679.2387086495401</v>
      </c>
    </row>
    <row r="41" spans="1:14">
      <c r="B41" s="320"/>
      <c r="C41" s="321"/>
      <c r="D41" s="321"/>
      <c r="E41" s="321"/>
      <c r="F41" s="323"/>
      <c r="G41" s="323"/>
      <c r="H41" s="125"/>
      <c r="I41" s="36"/>
      <c r="J41" s="37"/>
      <c r="K41" s="274"/>
      <c r="L41" s="276"/>
      <c r="M41" s="277"/>
      <c r="N41" s="272"/>
    </row>
    <row r="42" spans="1:14">
      <c r="B42" s="878" t="s">
        <v>952</v>
      </c>
      <c r="C42" s="879"/>
      <c r="D42" s="879"/>
      <c r="E42" s="38"/>
      <c r="F42" s="39"/>
      <c r="G42" s="39"/>
      <c r="H42" s="40"/>
      <c r="I42" s="36"/>
      <c r="J42" s="37"/>
      <c r="K42" s="279"/>
      <c r="L42" s="276"/>
      <c r="M42" s="401">
        <v>0.01</v>
      </c>
      <c r="N42" s="344">
        <f>N76*M42</f>
        <v>29.963350251000556</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f>SUM(N36:N43)</f>
        <v>38525.117821813583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358824.8477166731</v>
      </c>
      <c r="N49" s="272">
        <f>K49*M49</f>
        <v>54900.201700650985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54900.201700650985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8">
        <f>VLOOKUP(A59,TRANSPORTE!A5:D117,4,FALSE)</f>
        <v>1222.0638821488531</v>
      </c>
      <c r="M59" s="909"/>
      <c r="N59" s="287">
        <f>K59*L59</f>
        <v>186.97577396877452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186.97577396877452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2996.3350251000556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96608.63032153339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19321.72606430668</v>
      </c>
      <c r="M83" s="857"/>
      <c r="N83" s="51"/>
    </row>
    <row r="84" spans="1:14">
      <c r="B84" s="89" t="s">
        <v>973</v>
      </c>
      <c r="C84" s="90"/>
      <c r="D84" s="90"/>
      <c r="E84" s="90"/>
      <c r="F84" s="90"/>
      <c r="G84" s="90"/>
      <c r="H84" s="90"/>
      <c r="I84" s="87"/>
      <c r="J84" s="88"/>
      <c r="K84" s="304">
        <v>0.05</v>
      </c>
      <c r="L84" s="856">
        <f>N78*K84</f>
        <v>4830.4315160766701</v>
      </c>
      <c r="M84" s="857"/>
      <c r="N84" s="51"/>
    </row>
    <row r="85" spans="1:14" ht="15.75" thickBot="1">
      <c r="B85" s="91" t="s">
        <v>974</v>
      </c>
      <c r="C85" s="92"/>
      <c r="D85" s="92"/>
      <c r="E85" s="92"/>
      <c r="F85" s="92"/>
      <c r="G85" s="92"/>
      <c r="H85" s="92"/>
      <c r="I85" s="93"/>
      <c r="J85" s="94"/>
      <c r="K85" s="305">
        <v>0.05</v>
      </c>
      <c r="L85" s="858">
        <f>N78*K85</f>
        <v>4830.4315160766701</v>
      </c>
      <c r="M85" s="859"/>
      <c r="N85" s="51"/>
    </row>
    <row r="86" spans="1:14" ht="15.75" thickBot="1">
      <c r="B86" s="821" t="s">
        <v>953</v>
      </c>
      <c r="C86" s="822"/>
      <c r="D86" s="822"/>
      <c r="E86" s="822"/>
      <c r="F86" s="822"/>
      <c r="G86" s="822"/>
      <c r="H86" s="822"/>
      <c r="I86" s="822"/>
      <c r="J86" s="822"/>
      <c r="K86" s="822"/>
      <c r="L86" s="822"/>
      <c r="M86" s="823"/>
      <c r="N86" s="52">
        <f>L83+L84+L85</f>
        <v>28982.589096460022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125591.21941799342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18</v>
      </c>
      <c r="N36" s="272">
        <f>K36/M36</f>
        <v>3549.5241929059625</v>
      </c>
    </row>
    <row r="37" spans="1:14">
      <c r="A37" s="113" t="s">
        <v>154</v>
      </c>
      <c r="B37" s="870" t="str">
        <f>VLOOKUP(A37,EQUIPOS!A7:D154,3,FALSE)</f>
        <v>Carrotanque Irrigador de asfalto, 1000 GALONES DE CAPACIDAD</v>
      </c>
      <c r="C37" s="871"/>
      <c r="D37" s="871"/>
      <c r="E37" s="871"/>
      <c r="F37" s="871"/>
      <c r="G37" s="871"/>
      <c r="H37" s="872"/>
      <c r="I37" s="267"/>
      <c r="J37" s="268"/>
      <c r="K37" s="269">
        <f>VLOOKUP(A37,EQUIPOS!A7:D164,4,FALSE)</f>
        <v>63891.435472307327</v>
      </c>
      <c r="L37" s="270"/>
      <c r="M37" s="271">
        <v>18</v>
      </c>
      <c r="N37" s="272">
        <f>K37/M37</f>
        <v>3549.5241929059625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18</v>
      </c>
      <c r="N38" s="272">
        <f>K38/M38</f>
        <v>7950.9341921093546</v>
      </c>
    </row>
    <row r="39" spans="1:14">
      <c r="A39" t="s">
        <v>299</v>
      </c>
      <c r="B39" s="870" t="str">
        <f>VLOOKUP(A39,EQUIPOS!A9:D154,3,FALSE)</f>
        <v xml:space="preserve">Recicladora, potencia 430HP </v>
      </c>
      <c r="C39" s="871"/>
      <c r="D39" s="871"/>
      <c r="E39" s="871"/>
      <c r="F39" s="871"/>
      <c r="G39" s="871"/>
      <c r="H39" s="872"/>
      <c r="I39" s="873"/>
      <c r="J39" s="874"/>
      <c r="K39" s="269">
        <f>VLOOKUP(A39,EQUIPOS!A9:D166,4,FALSE)</f>
        <v>319786.79732985172</v>
      </c>
      <c r="L39" s="875">
        <v>18</v>
      </c>
      <c r="M39" s="876"/>
      <c r="N39" s="272">
        <f>K39/L39</f>
        <v>17765.933184991762</v>
      </c>
    </row>
    <row r="40" spans="1:14">
      <c r="A40" t="s">
        <v>365</v>
      </c>
      <c r="B40" s="870" t="str">
        <f>VLOOKUP(A40,EQUIPOS!A10:D154,3,FALSE)</f>
        <v xml:space="preserve">Vibrocompatador, potencia 153 HP, peso 10 Ton. </v>
      </c>
      <c r="C40" s="871"/>
      <c r="D40" s="871"/>
      <c r="E40" s="871"/>
      <c r="F40" s="871"/>
      <c r="G40" s="871"/>
      <c r="H40" s="872"/>
      <c r="I40" s="36"/>
      <c r="J40" s="37"/>
      <c r="K40" s="269">
        <f>VLOOKUP(A40,EQUIPOS!A10:D167,4,FALSE)</f>
        <v>102226.29675569171</v>
      </c>
      <c r="L40" s="276"/>
      <c r="M40" s="277">
        <v>18</v>
      </c>
      <c r="N40" s="272">
        <f>K40/M40</f>
        <v>5679.2387086495401</v>
      </c>
    </row>
    <row r="41" spans="1:14">
      <c r="B41" s="320"/>
      <c r="C41" s="321"/>
      <c r="D41" s="321"/>
      <c r="E41" s="321"/>
      <c r="F41" s="323"/>
      <c r="G41" s="323"/>
      <c r="H41" s="125"/>
      <c r="I41" s="36"/>
      <c r="J41" s="37"/>
      <c r="K41" s="274"/>
      <c r="L41" s="276"/>
      <c r="M41" s="277"/>
      <c r="N41" s="278"/>
    </row>
    <row r="42" spans="1:14">
      <c r="B42" s="878" t="s">
        <v>952</v>
      </c>
      <c r="C42" s="879"/>
      <c r="D42" s="879"/>
      <c r="E42" s="38"/>
      <c r="F42" s="39"/>
      <c r="G42" s="39"/>
      <c r="H42" s="40"/>
      <c r="I42" s="36"/>
      <c r="J42" s="37"/>
      <c r="K42" s="279"/>
      <c r="L42" s="276"/>
      <c r="M42" s="401">
        <v>0.01</v>
      </c>
      <c r="N42" s="344">
        <f>N76*M42</f>
        <v>29.963350251000556</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f>SUM(N36:N43)</f>
        <v>38525.117821813583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445928.75722668524</v>
      </c>
      <c r="N49" s="272">
        <f>K49*M49</f>
        <v>68227.099855682842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68227.099855682842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8">
        <f>VLOOKUP(A59,TRANSPORTE!A5:D117,4,FALSE)</f>
        <v>1222.0638821488531</v>
      </c>
      <c r="M59" s="909"/>
      <c r="N59" s="287">
        <f>K59*L59</f>
        <v>186.97577396877452</v>
      </c>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186.97577396877452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2996.3350251000556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109935.52847656526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21987.105695313054</v>
      </c>
      <c r="M83" s="857"/>
      <c r="N83" s="51"/>
    </row>
    <row r="84" spans="1:14">
      <c r="B84" s="89" t="s">
        <v>973</v>
      </c>
      <c r="C84" s="90"/>
      <c r="D84" s="90"/>
      <c r="E84" s="90"/>
      <c r="F84" s="90"/>
      <c r="G84" s="90"/>
      <c r="H84" s="90"/>
      <c r="I84" s="87"/>
      <c r="J84" s="88"/>
      <c r="K84" s="304">
        <v>0.05</v>
      </c>
      <c r="L84" s="856">
        <f>N78*K84</f>
        <v>5496.7764238282634</v>
      </c>
      <c r="M84" s="857"/>
      <c r="N84" s="51"/>
    </row>
    <row r="85" spans="1:14" ht="15.75" thickBot="1">
      <c r="B85" s="91" t="s">
        <v>974</v>
      </c>
      <c r="C85" s="92"/>
      <c r="D85" s="92"/>
      <c r="E85" s="92"/>
      <c r="F85" s="92"/>
      <c r="G85" s="92"/>
      <c r="H85" s="92"/>
      <c r="I85" s="93"/>
      <c r="J85" s="94"/>
      <c r="K85" s="305">
        <v>0.05</v>
      </c>
      <c r="L85" s="858">
        <f>N78*K85</f>
        <v>5496.7764238282634</v>
      </c>
      <c r="M85" s="859"/>
      <c r="N85" s="51"/>
    </row>
    <row r="86" spans="1:14" ht="15.75" thickBot="1">
      <c r="B86" s="821" t="s">
        <v>953</v>
      </c>
      <c r="C86" s="822"/>
      <c r="D86" s="822"/>
      <c r="E86" s="822"/>
      <c r="F86" s="822"/>
      <c r="G86" s="822"/>
      <c r="H86" s="822"/>
      <c r="I86" s="822"/>
      <c r="J86" s="822"/>
      <c r="K86" s="822"/>
      <c r="L86" s="822"/>
      <c r="M86" s="823"/>
      <c r="N86" s="52">
        <f>L83+L84+L85</f>
        <v>32980.658542969577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142916.18701953485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15</v>
      </c>
      <c r="N36" s="272">
        <f>K36/M36</f>
        <v>4259.429031487155</v>
      </c>
    </row>
    <row r="37" spans="1:14">
      <c r="A37" s="113" t="s">
        <v>154</v>
      </c>
      <c r="B37" s="870" t="str">
        <f>VLOOKUP(A37,EQUIPOS!A7:D154,3,FALSE)</f>
        <v>Carrotanque Irrigador de asfalto, 1000 GALONES DE CAPACIDAD</v>
      </c>
      <c r="C37" s="871"/>
      <c r="D37" s="871"/>
      <c r="E37" s="871"/>
      <c r="F37" s="871"/>
      <c r="G37" s="871"/>
      <c r="H37" s="872"/>
      <c r="I37" s="267"/>
      <c r="J37" s="268"/>
      <c r="K37" s="269">
        <f>VLOOKUP(A37,EQUIPOS!A7:D164,4,FALSE)</f>
        <v>63891.435472307327</v>
      </c>
      <c r="L37" s="270"/>
      <c r="M37" s="271">
        <v>15</v>
      </c>
      <c r="N37" s="272">
        <f>K37/M37</f>
        <v>4259.429031487155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15</v>
      </c>
      <c r="N38" s="272">
        <f>K38/M38</f>
        <v>9541.1210305312252</v>
      </c>
    </row>
    <row r="39" spans="1:14">
      <c r="A39" t="s">
        <v>299</v>
      </c>
      <c r="B39" s="870" t="str">
        <f>VLOOKUP(A39,EQUIPOS!A9:D154,3,FALSE)</f>
        <v xml:space="preserve">Recicladora, potencia 430HP </v>
      </c>
      <c r="C39" s="871"/>
      <c r="D39" s="871"/>
      <c r="E39" s="871"/>
      <c r="F39" s="871"/>
      <c r="G39" s="871"/>
      <c r="H39" s="872"/>
      <c r="I39" s="873"/>
      <c r="J39" s="874"/>
      <c r="K39" s="269">
        <f>VLOOKUP(A39,EQUIPOS!A9:D166,4,FALSE)</f>
        <v>319786.79732985172</v>
      </c>
      <c r="L39" s="875">
        <v>15</v>
      </c>
      <c r="M39" s="876"/>
      <c r="N39" s="272">
        <f>K39/L39</f>
        <v>21319.119821990116</v>
      </c>
    </row>
    <row r="40" spans="1:14">
      <c r="A40" t="s">
        <v>365</v>
      </c>
      <c r="B40" s="870" t="str">
        <f>VLOOKUP(A40,EQUIPOS!A10:D154,3,FALSE)</f>
        <v xml:space="preserve">Vibrocompatador, potencia 153 HP, peso 10 Ton. </v>
      </c>
      <c r="C40" s="871"/>
      <c r="D40" s="871"/>
      <c r="E40" s="871"/>
      <c r="F40" s="871"/>
      <c r="G40" s="871"/>
      <c r="H40" s="872"/>
      <c r="I40" s="36"/>
      <c r="J40" s="37"/>
      <c r="K40" s="269">
        <f>VLOOKUP(A40,EQUIPOS!A10:D167,4,FALSE)</f>
        <v>102226.29675569171</v>
      </c>
      <c r="L40" s="276"/>
      <c r="M40" s="277">
        <v>15</v>
      </c>
      <c r="N40" s="272">
        <f>K40/M40</f>
        <v>6815.0864503794473</v>
      </c>
    </row>
    <row r="41" spans="1:14">
      <c r="B41" s="320"/>
      <c r="C41" s="321"/>
      <c r="D41" s="321"/>
      <c r="E41" s="321"/>
      <c r="F41" s="323"/>
      <c r="G41" s="323"/>
      <c r="H41" s="125"/>
      <c r="I41" s="36"/>
      <c r="J41" s="37"/>
      <c r="K41" s="274"/>
      <c r="L41" s="276"/>
      <c r="M41" s="277"/>
      <c r="N41" s="278"/>
    </row>
    <row r="42" spans="1:14">
      <c r="B42" s="878" t="s">
        <v>952</v>
      </c>
      <c r="C42" s="879"/>
      <c r="D42" s="879"/>
      <c r="E42" s="38"/>
      <c r="F42" s="39"/>
      <c r="G42" s="39"/>
      <c r="H42" s="40"/>
      <c r="I42" s="36"/>
      <c r="J42" s="37"/>
      <c r="K42" s="279"/>
      <c r="L42" s="276"/>
      <c r="M42" s="401">
        <v>0.01</v>
      </c>
      <c r="N42" s="344">
        <f>N76*M42</f>
        <v>35.956020301200674</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f>SUM(N36:N43)</f>
        <v>46230.141386176292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358824.8477166731</v>
      </c>
      <c r="N49" s="272">
        <f>K49*M49</f>
        <v>54900.201700650985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54900.201700650985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8">
        <f>VLOOKUP(A59,TRANSPORTE!A5:D117,4,FALSE)</f>
        <v>1222.0638821488531</v>
      </c>
      <c r="M59" s="909"/>
      <c r="N59" s="287">
        <f>K59*L59</f>
        <v>186.97577396877452</v>
      </c>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186.97577396877452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3595.602030120067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104912.92089091612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20982.584178183228</v>
      </c>
      <c r="M83" s="857"/>
      <c r="N83" s="51"/>
    </row>
    <row r="84" spans="1:14">
      <c r="B84" s="89" t="s">
        <v>973</v>
      </c>
      <c r="C84" s="90"/>
      <c r="D84" s="90"/>
      <c r="E84" s="90"/>
      <c r="F84" s="90"/>
      <c r="G84" s="90"/>
      <c r="H84" s="90"/>
      <c r="I84" s="87"/>
      <c r="J84" s="88"/>
      <c r="K84" s="304">
        <v>0.05</v>
      </c>
      <c r="L84" s="856">
        <f>N78*K84</f>
        <v>5245.6460445458069</v>
      </c>
      <c r="M84" s="857"/>
      <c r="N84" s="51"/>
    </row>
    <row r="85" spans="1:14" ht="15.75" thickBot="1">
      <c r="B85" s="91" t="s">
        <v>974</v>
      </c>
      <c r="C85" s="92"/>
      <c r="D85" s="92"/>
      <c r="E85" s="92"/>
      <c r="F85" s="92"/>
      <c r="G85" s="92"/>
      <c r="H85" s="92"/>
      <c r="I85" s="93"/>
      <c r="J85" s="94"/>
      <c r="K85" s="305">
        <v>0.05</v>
      </c>
      <c r="L85" s="858">
        <f>N78*K85</f>
        <v>5245.6460445458069</v>
      </c>
      <c r="M85" s="859"/>
      <c r="N85" s="51"/>
    </row>
    <row r="86" spans="1:14" ht="15.75" thickBot="1">
      <c r="B86" s="821" t="s">
        <v>953</v>
      </c>
      <c r="C86" s="822"/>
      <c r="D86" s="822"/>
      <c r="E86" s="822"/>
      <c r="F86" s="822"/>
      <c r="G86" s="822"/>
      <c r="H86" s="822"/>
      <c r="I86" s="822"/>
      <c r="J86" s="822"/>
      <c r="K86" s="822"/>
      <c r="L86" s="822"/>
      <c r="M86" s="823"/>
      <c r="N86" s="52">
        <f>L83+L84+L85</f>
        <v>31473.876267274842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136386.79715819098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271">
        <v>15</v>
      </c>
      <c r="N36" s="272">
        <f>K36/M36</f>
        <v>4259.429031487155</v>
      </c>
    </row>
    <row r="37" spans="1:14">
      <c r="A37" s="113" t="s">
        <v>154</v>
      </c>
      <c r="B37" s="870" t="str">
        <f>VLOOKUP(A37,EQUIPOS!A7:D154,3,FALSE)</f>
        <v>Carrotanque Irrigador de asfalto, 1000 GALONES DE CAPACIDAD</v>
      </c>
      <c r="C37" s="871"/>
      <c r="D37" s="871"/>
      <c r="E37" s="871"/>
      <c r="F37" s="871"/>
      <c r="G37" s="871"/>
      <c r="H37" s="872"/>
      <c r="I37" s="267"/>
      <c r="J37" s="268"/>
      <c r="K37" s="269">
        <f>VLOOKUP(A37,EQUIPOS!A7:D164,4,FALSE)</f>
        <v>63891.435472307327</v>
      </c>
      <c r="L37" s="270"/>
      <c r="M37" s="271">
        <v>15</v>
      </c>
      <c r="N37" s="272">
        <f>K37/M37</f>
        <v>4259.429031487155</v>
      </c>
    </row>
    <row r="38" spans="1:14">
      <c r="A38" t="s">
        <v>269</v>
      </c>
      <c r="B38" s="870" t="str">
        <f>VLOOKUP(A38,EQUIPOS!A8:D154,3,FALSE)</f>
        <v>Motoniveladora  potencia 215 HP, ancho de cuchilla 4,27 m, peso 18 ton.</v>
      </c>
      <c r="C38" s="871"/>
      <c r="D38" s="871"/>
      <c r="E38" s="871"/>
      <c r="F38" s="871"/>
      <c r="G38" s="871"/>
      <c r="H38" s="872"/>
      <c r="I38" s="267"/>
      <c r="J38" s="268"/>
      <c r="K38" s="269">
        <f>VLOOKUP(A38,EQUIPOS!A8:D165,4,FALSE)</f>
        <v>143116.81545796839</v>
      </c>
      <c r="L38" s="270"/>
      <c r="M38" s="271">
        <v>15</v>
      </c>
      <c r="N38" s="272">
        <f>K38/M38</f>
        <v>9541.1210305312252</v>
      </c>
    </row>
    <row r="39" spans="1:14">
      <c r="A39" t="s">
        <v>299</v>
      </c>
      <c r="B39" s="870" t="str">
        <f>VLOOKUP(A39,EQUIPOS!A9:D154,3,FALSE)</f>
        <v xml:space="preserve">Recicladora, potencia 430HP </v>
      </c>
      <c r="C39" s="871"/>
      <c r="D39" s="871"/>
      <c r="E39" s="871"/>
      <c r="F39" s="871"/>
      <c r="G39" s="871"/>
      <c r="H39" s="872"/>
      <c r="I39" s="873"/>
      <c r="J39" s="874"/>
      <c r="K39" s="269">
        <f>VLOOKUP(A39,EQUIPOS!A9:D166,4,FALSE)</f>
        <v>319786.79732985172</v>
      </c>
      <c r="L39" s="875">
        <v>15</v>
      </c>
      <c r="M39" s="876"/>
      <c r="N39" s="272">
        <f>K39/L39</f>
        <v>21319.119821990116</v>
      </c>
    </row>
    <row r="40" spans="1:14">
      <c r="A40" t="s">
        <v>365</v>
      </c>
      <c r="B40" s="870" t="str">
        <f>VLOOKUP(A40,EQUIPOS!A10:D154,3,FALSE)</f>
        <v xml:space="preserve">Vibrocompatador, potencia 153 HP, peso 10 Ton. </v>
      </c>
      <c r="C40" s="871"/>
      <c r="D40" s="871"/>
      <c r="E40" s="871"/>
      <c r="F40" s="871"/>
      <c r="G40" s="871"/>
      <c r="H40" s="872"/>
      <c r="I40" s="36"/>
      <c r="J40" s="37"/>
      <c r="K40" s="269">
        <f>VLOOKUP(A40,EQUIPOS!A10:D167,4,FALSE)</f>
        <v>102226.29675569171</v>
      </c>
      <c r="L40" s="276"/>
      <c r="M40" s="277">
        <v>15</v>
      </c>
      <c r="N40" s="272">
        <f>K40/M40</f>
        <v>6815.0864503794473</v>
      </c>
    </row>
    <row r="41" spans="1:14">
      <c r="B41" s="320"/>
      <c r="C41" s="321"/>
      <c r="D41" s="321"/>
      <c r="E41" s="321"/>
      <c r="F41" s="323"/>
      <c r="G41" s="323"/>
      <c r="H41" s="125"/>
      <c r="I41" s="36"/>
      <c r="J41" s="37"/>
      <c r="K41" s="274"/>
      <c r="L41" s="276"/>
      <c r="M41" s="277"/>
      <c r="N41" s="278"/>
    </row>
    <row r="42" spans="1:14">
      <c r="B42" s="878" t="s">
        <v>952</v>
      </c>
      <c r="C42" s="879"/>
      <c r="D42" s="879"/>
      <c r="E42" s="38"/>
      <c r="F42" s="39"/>
      <c r="G42" s="39"/>
      <c r="H42" s="40"/>
      <c r="I42" s="36"/>
      <c r="J42" s="37"/>
      <c r="K42" s="279"/>
      <c r="L42" s="276"/>
      <c r="M42" s="401">
        <v>0.01</v>
      </c>
      <c r="N42" s="344">
        <f>N76*M42</f>
        <v>35.956020301200674</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f>SUM(N36:N43)</f>
        <v>46230.141386176292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445928.75722668524</v>
      </c>
      <c r="N49" s="272">
        <f>K49*M49</f>
        <v>68227.099855682842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68227.099855682842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8">
        <f>VLOOKUP(A59,TRANSPORTE!A5:D117,4,FALSE)</f>
        <v>1222.0638821488531</v>
      </c>
      <c r="M59" s="909"/>
      <c r="N59" s="287">
        <f>K59*L59</f>
        <v>186.97577396877452</v>
      </c>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186.97577396877452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3595.602030120067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118239.81904594797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23647.963809189594</v>
      </c>
      <c r="M83" s="857"/>
      <c r="N83" s="51"/>
    </row>
    <row r="84" spans="1:14">
      <c r="B84" s="89" t="s">
        <v>973</v>
      </c>
      <c r="C84" s="90"/>
      <c r="D84" s="90"/>
      <c r="E84" s="90"/>
      <c r="F84" s="90"/>
      <c r="G84" s="90"/>
      <c r="H84" s="90"/>
      <c r="I84" s="87"/>
      <c r="J84" s="88"/>
      <c r="K84" s="304">
        <v>0.05</v>
      </c>
      <c r="L84" s="856">
        <f>N78*K84</f>
        <v>5911.9909522973985</v>
      </c>
      <c r="M84" s="857"/>
      <c r="N84" s="51"/>
    </row>
    <row r="85" spans="1:14" ht="15.75" thickBot="1">
      <c r="B85" s="91" t="s">
        <v>974</v>
      </c>
      <c r="C85" s="92"/>
      <c r="D85" s="92"/>
      <c r="E85" s="92"/>
      <c r="F85" s="92"/>
      <c r="G85" s="92"/>
      <c r="H85" s="92"/>
      <c r="I85" s="93"/>
      <c r="J85" s="94"/>
      <c r="K85" s="305">
        <v>0.05</v>
      </c>
      <c r="L85" s="858">
        <f>N78*K85</f>
        <v>5911.9909522973985</v>
      </c>
      <c r="M85" s="859"/>
      <c r="N85" s="51"/>
    </row>
    <row r="86" spans="1:14" ht="15.75" thickBot="1">
      <c r="B86" s="821" t="s">
        <v>953</v>
      </c>
      <c r="C86" s="822"/>
      <c r="D86" s="822"/>
      <c r="E86" s="822"/>
      <c r="F86" s="822"/>
      <c r="G86" s="822"/>
      <c r="H86" s="822"/>
      <c r="I86" s="822"/>
      <c r="J86" s="822"/>
      <c r="K86" s="822"/>
      <c r="L86" s="822"/>
      <c r="M86" s="823"/>
      <c r="N86" s="52">
        <f>L83+L84+L85</f>
        <v>35471.945713784393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153711.76475973235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1"/>
      <c r="F40" s="871"/>
      <c r="G40" s="871"/>
      <c r="H40" s="872"/>
      <c r="I40" s="36"/>
      <c r="J40" s="37"/>
      <c r="K40" s="269"/>
      <c r="L40" s="276"/>
      <c r="M40" s="277"/>
      <c r="N40" s="272"/>
    </row>
    <row r="41" spans="1:14">
      <c r="B41" s="320"/>
      <c r="C41" s="321"/>
      <c r="D41" s="321"/>
      <c r="E41" s="321"/>
      <c r="F41" s="323"/>
      <c r="G41" s="323"/>
      <c r="H41" s="125"/>
      <c r="I41" s="36"/>
      <c r="J41" s="37"/>
      <c r="K41" s="274"/>
      <c r="L41" s="276"/>
      <c r="M41" s="277"/>
      <c r="N41" s="278"/>
    </row>
    <row r="42" spans="1:14">
      <c r="B42" s="878" t="s">
        <v>952</v>
      </c>
      <c r="C42" s="879"/>
      <c r="D42" s="879"/>
      <c r="E42" s="38"/>
      <c r="F42" s="39"/>
      <c r="G42" s="39"/>
      <c r="H42" s="40"/>
      <c r="I42" s="36"/>
      <c r="J42" s="37"/>
      <c r="K42" s="279"/>
      <c r="L42" s="276"/>
      <c r="M42" s="401">
        <v>0.01</v>
      </c>
      <c r="N42" s="344">
        <f>N76*M42</f>
        <v>4.3147224361440797</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5206.2660207941335</v>
      </c>
      <c r="N49" s="272">
        <f>K49*M49</f>
        <v>5492.6106519378109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5492.6106519378109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431.472243614408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5928.397617988363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1185.6795235976726</v>
      </c>
      <c r="M83" s="857"/>
      <c r="N83" s="51"/>
    </row>
    <row r="84" spans="1:14">
      <c r="B84" s="89" t="s">
        <v>973</v>
      </c>
      <c r="C84" s="90"/>
      <c r="D84" s="90"/>
      <c r="E84" s="90"/>
      <c r="F84" s="90"/>
      <c r="G84" s="90"/>
      <c r="H84" s="90"/>
      <c r="I84" s="87"/>
      <c r="J84" s="88"/>
      <c r="K84" s="304">
        <v>0.05</v>
      </c>
      <c r="L84" s="856">
        <f>N78*K84</f>
        <v>296.41988089941816</v>
      </c>
      <c r="M84" s="857"/>
      <c r="N84" s="51"/>
    </row>
    <row r="85" spans="1:14" ht="15.75" thickBot="1">
      <c r="B85" s="91" t="s">
        <v>974</v>
      </c>
      <c r="C85" s="92"/>
      <c r="D85" s="92"/>
      <c r="E85" s="92"/>
      <c r="F85" s="92"/>
      <c r="G85" s="92"/>
      <c r="H85" s="92"/>
      <c r="I85" s="93"/>
      <c r="J85" s="94"/>
      <c r="K85" s="305">
        <v>0.05</v>
      </c>
      <c r="L85" s="858">
        <f>N78*K85</f>
        <v>296.41988089941816</v>
      </c>
      <c r="M85" s="859"/>
      <c r="N85" s="51"/>
    </row>
    <row r="86" spans="1:14" ht="15.75" thickBot="1">
      <c r="B86" s="821" t="s">
        <v>953</v>
      </c>
      <c r="C86" s="822"/>
      <c r="D86" s="822"/>
      <c r="E86" s="822"/>
      <c r="F86" s="822"/>
      <c r="G86" s="822"/>
      <c r="H86" s="822"/>
      <c r="I86" s="822"/>
      <c r="J86" s="822"/>
      <c r="K86" s="822"/>
      <c r="L86" s="822"/>
      <c r="M86" s="823"/>
      <c r="N86" s="52">
        <f>L83+L84+L85</f>
        <v>1778.5192853965088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7706.9169033848721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1" t="s">
        <v>2221</v>
      </c>
      <c r="C119" s="393"/>
      <c r="D119" s="393"/>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164</v>
      </c>
      <c r="B36" s="870" t="str">
        <f>VLOOKUP(A36,EQUIPOS!A6:D154,3,FALSE)</f>
        <v>Compactador manual de rodillo</v>
      </c>
      <c r="C36" s="871"/>
      <c r="D36" s="871"/>
      <c r="E36" s="871"/>
      <c r="F36" s="871"/>
      <c r="G36" s="871"/>
      <c r="H36" s="872"/>
      <c r="I36" s="267"/>
      <c r="J36" s="268"/>
      <c r="K36" s="269">
        <f>VLOOKUP(A36,EQUIPOS!A6:D163,4,FALSE)</f>
        <v>23047.093767829723</v>
      </c>
      <c r="L36" s="270"/>
      <c r="M36" s="271">
        <v>2</v>
      </c>
      <c r="N36" s="272">
        <f>K36/M36</f>
        <v>11523.546883914862</v>
      </c>
    </row>
    <row r="37" spans="1:14">
      <c r="A37" s="113" t="s">
        <v>180</v>
      </c>
      <c r="B37" s="870" t="str">
        <f>VLOOKUP(A37,EQUIPOS!A7:D154,3,FALSE)</f>
        <v>Compresor 120 HP, con martillo.</v>
      </c>
      <c r="C37" s="871"/>
      <c r="D37" s="871"/>
      <c r="E37" s="871"/>
      <c r="F37" s="871"/>
      <c r="G37" s="871"/>
      <c r="H37" s="872"/>
      <c r="I37" s="267"/>
      <c r="J37" s="268"/>
      <c r="K37" s="269">
        <f>VLOOKUP(A37,EQUIPOS!A7:D164,4,FALSE)</f>
        <v>51113.148377845857</v>
      </c>
      <c r="L37" s="270"/>
      <c r="M37" s="271">
        <v>4</v>
      </c>
      <c r="N37" s="272">
        <f>K37/M37</f>
        <v>12778.287094461464</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7"/>
      <c r="J38" s="268"/>
      <c r="K38" s="269">
        <f>VLOOKUP(A38,EQUIPOS!A8:D165,4,FALSE)</f>
        <v>21061.678698286702</v>
      </c>
      <c r="L38" s="270"/>
      <c r="M38" s="271">
        <v>10</v>
      </c>
      <c r="N38" s="272">
        <f>K38/M38</f>
        <v>2106.1678698286701</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67"/>
      <c r="J39" s="268"/>
      <c r="K39" s="269">
        <f>VLOOKUP(A39,EQUIPOS!A9:D166,4,FALSE)</f>
        <v>90757.268931414772</v>
      </c>
      <c r="L39" s="270"/>
      <c r="M39" s="271">
        <v>10</v>
      </c>
      <c r="N39" s="272">
        <f>K39/M39</f>
        <v>9075.7268931414765</v>
      </c>
    </row>
    <row r="40" spans="1:14">
      <c r="A40" t="s">
        <v>129</v>
      </c>
      <c r="B40" s="870" t="str">
        <f>VLOOKUP(A40,EQUIPOS!A10:D154,3,FALSE)</f>
        <v xml:space="preserve">Buldozer, Potencia al volante de 140 HP, motor de 2200 RPM, longitud de hoja 4,80m. </v>
      </c>
      <c r="C40" s="871"/>
      <c r="D40" s="871"/>
      <c r="E40" s="871"/>
      <c r="F40" s="871"/>
      <c r="G40" s="871"/>
      <c r="H40" s="872"/>
      <c r="I40" s="267"/>
      <c r="J40" s="268"/>
      <c r="K40" s="269">
        <f>VLOOKUP(A40,EQUIPOS!A10:D167,4,FALSE)</f>
        <v>182820.97600926468</v>
      </c>
      <c r="L40" s="270"/>
      <c r="M40" s="271">
        <v>100</v>
      </c>
      <c r="N40" s="272">
        <f>K40/M40</f>
        <v>1828.2097600926468</v>
      </c>
    </row>
    <row r="41" spans="1:14">
      <c r="B41" s="870"/>
      <c r="C41" s="871"/>
      <c r="D41" s="871"/>
      <c r="E41" s="871"/>
      <c r="F41" s="871"/>
      <c r="G41" s="871"/>
      <c r="H41" s="872"/>
      <c r="I41" s="267"/>
      <c r="J41" s="268"/>
      <c r="K41" s="269"/>
      <c r="L41" s="270"/>
      <c r="M41" s="271"/>
      <c r="N41" s="272"/>
    </row>
    <row r="42" spans="1:14">
      <c r="B42" s="870"/>
      <c r="C42" s="871"/>
      <c r="D42" s="871"/>
      <c r="E42" s="871"/>
      <c r="F42" s="871"/>
      <c r="G42" s="871"/>
      <c r="H42" s="872"/>
      <c r="I42" s="267"/>
      <c r="J42" s="268"/>
      <c r="K42" s="269"/>
      <c r="L42" s="270"/>
      <c r="M42" s="271"/>
      <c r="N42" s="272"/>
    </row>
    <row r="43" spans="1:14">
      <c r="B43" s="870"/>
      <c r="C43" s="871"/>
      <c r="D43" s="871"/>
      <c r="E43" s="871"/>
      <c r="F43" s="871"/>
      <c r="G43" s="871"/>
      <c r="H43" s="87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N80*M46</f>
        <v>1348.350761295025</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38660.28926273415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3152.0551989176156</v>
      </c>
      <c r="N53" s="272">
        <f>K53*M53</f>
        <v>3152.0551989176156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3152.0551989176156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8">
        <f>VLOOKUP(A63,TRANSPORTE!A5:D117,4,FALSE)</f>
        <v>1222.0638821488531</v>
      </c>
      <c r="M63" s="909"/>
      <c r="N63" s="287">
        <f>K63*L63</f>
        <v>1588.683046793509</v>
      </c>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1588.683046793509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127"/>
    </row>
    <row r="80" spans="1:15" ht="15.75" thickBot="1">
      <c r="B80" s="910" t="s">
        <v>953</v>
      </c>
      <c r="C80" s="864"/>
      <c r="D80" s="864"/>
      <c r="E80" s="864"/>
      <c r="F80" s="864"/>
      <c r="G80" s="864"/>
      <c r="H80" s="864"/>
      <c r="I80" s="864"/>
      <c r="J80" s="864"/>
      <c r="K80" s="864"/>
      <c r="L80" s="864"/>
      <c r="M80" s="865"/>
      <c r="N80" s="460">
        <f>SUM(N74:N79)</f>
        <v>13483.507612950249</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56884.535121395522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11376.907024279106</v>
      </c>
      <c r="M87" s="857"/>
      <c r="N87" s="51"/>
    </row>
    <row r="88" spans="1:14">
      <c r="B88" s="89" t="s">
        <v>973</v>
      </c>
      <c r="C88" s="90"/>
      <c r="D88" s="90"/>
      <c r="E88" s="90"/>
      <c r="F88" s="90"/>
      <c r="G88" s="90"/>
      <c r="H88" s="90"/>
      <c r="I88" s="87"/>
      <c r="J88" s="88"/>
      <c r="K88" s="304">
        <v>0.05</v>
      </c>
      <c r="L88" s="856">
        <f>N82*K88</f>
        <v>2844.2267560697765</v>
      </c>
      <c r="M88" s="857"/>
      <c r="N88" s="51"/>
    </row>
    <row r="89" spans="1:14" ht="15.75" thickBot="1">
      <c r="B89" s="91" t="s">
        <v>974</v>
      </c>
      <c r="C89" s="92"/>
      <c r="D89" s="92"/>
      <c r="E89" s="92"/>
      <c r="F89" s="92"/>
      <c r="G89" s="92"/>
      <c r="H89" s="92"/>
      <c r="I89" s="93"/>
      <c r="J89" s="94"/>
      <c r="K89" s="305">
        <v>0.05</v>
      </c>
      <c r="L89" s="858">
        <f>N82*K89</f>
        <v>2844.2267560697765</v>
      </c>
      <c r="M89" s="859"/>
      <c r="N89" s="51"/>
    </row>
    <row r="90" spans="1:14" ht="15.75" thickBot="1">
      <c r="B90" s="821" t="s">
        <v>953</v>
      </c>
      <c r="C90" s="822"/>
      <c r="D90" s="822"/>
      <c r="E90" s="822"/>
      <c r="F90" s="822"/>
      <c r="G90" s="822"/>
      <c r="H90" s="822"/>
      <c r="I90" s="822"/>
      <c r="J90" s="822"/>
      <c r="K90" s="822"/>
      <c r="L90" s="822"/>
      <c r="M90" s="823"/>
      <c r="N90" s="52">
        <f>L87+L88+L89</f>
        <v>17065.360536418659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73949.895657814181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271">
        <v>2</v>
      </c>
      <c r="N36" s="272">
        <f>K36/M36</f>
        <v>1874.1487738543499</v>
      </c>
    </row>
    <row r="37" spans="1:14">
      <c r="A37" s="113" t="s">
        <v>303</v>
      </c>
      <c r="B37" s="870" t="str">
        <f>VLOOKUP(A37,EQUIPOS!A7:D154,3,FALSE)</f>
        <v>Retrocargador, pala de 1,1 m3 de capacidad, profundidad de excavación de 4.400 mm y una altura de 5.680 mm</v>
      </c>
      <c r="C37" s="871"/>
      <c r="D37" s="871"/>
      <c r="E37" s="871"/>
      <c r="F37" s="871"/>
      <c r="G37" s="871"/>
      <c r="H37" s="872"/>
      <c r="I37" s="267"/>
      <c r="J37" s="268"/>
      <c r="K37" s="269">
        <f>VLOOKUP(A37,EQUIPOS!A7:D164,4,FALSE)</f>
        <v>90757.268931414772</v>
      </c>
      <c r="L37" s="270"/>
      <c r="M37" s="271">
        <v>10</v>
      </c>
      <c r="N37" s="272">
        <f>K37/M37</f>
        <v>9075.7268931414765</v>
      </c>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267"/>
      <c r="J39" s="268"/>
      <c r="K39" s="269"/>
      <c r="L39" s="270"/>
      <c r="M39" s="271"/>
      <c r="N39" s="272"/>
    </row>
    <row r="40" spans="1:14">
      <c r="B40" s="870"/>
      <c r="C40" s="871"/>
      <c r="D40" s="871"/>
      <c r="E40" s="871"/>
      <c r="F40" s="871"/>
      <c r="G40" s="871"/>
      <c r="H40" s="872"/>
      <c r="I40" s="267"/>
      <c r="J40" s="268"/>
      <c r="K40" s="269"/>
      <c r="L40" s="270"/>
      <c r="M40" s="271"/>
      <c r="N40" s="272"/>
    </row>
    <row r="41" spans="1:14">
      <c r="B41" s="870"/>
      <c r="C41" s="871"/>
      <c r="D41" s="871"/>
      <c r="E41" s="871"/>
      <c r="F41" s="871"/>
      <c r="G41" s="871"/>
      <c r="H41" s="872"/>
      <c r="I41" s="267"/>
      <c r="J41" s="268"/>
      <c r="K41" s="269"/>
      <c r="L41" s="270"/>
      <c r="M41" s="271"/>
      <c r="N41" s="272"/>
    </row>
    <row r="42" spans="1:14">
      <c r="B42" s="870"/>
      <c r="C42" s="871"/>
      <c r="D42" s="871"/>
      <c r="E42" s="871"/>
      <c r="F42" s="871"/>
      <c r="G42" s="871"/>
      <c r="H42" s="872"/>
      <c r="I42" s="267"/>
      <c r="J42" s="268"/>
      <c r="K42" s="269"/>
      <c r="L42" s="270"/>
      <c r="M42" s="271"/>
      <c r="N42" s="272"/>
    </row>
    <row r="43" spans="1:14">
      <c r="B43" s="870"/>
      <c r="C43" s="871"/>
      <c r="D43" s="871"/>
      <c r="E43" s="871"/>
      <c r="F43" s="871"/>
      <c r="G43" s="871"/>
      <c r="H43" s="87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0.05</v>
      </c>
      <c r="N46" s="344">
        <f>N80*M46</f>
        <v>269.67015225900496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11219.54581925483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B63" s="46"/>
      <c r="C63" s="317"/>
      <c r="D63" s="317"/>
      <c r="E63" s="317"/>
      <c r="F63" s="317"/>
      <c r="G63" s="31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5393.4030451800991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16612.948864434929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3322.5897728869859</v>
      </c>
      <c r="M87" s="857"/>
      <c r="N87" s="51"/>
    </row>
    <row r="88" spans="1:14">
      <c r="B88" s="89" t="s">
        <v>973</v>
      </c>
      <c r="C88" s="90"/>
      <c r="D88" s="90"/>
      <c r="E88" s="90"/>
      <c r="F88" s="90"/>
      <c r="G88" s="90"/>
      <c r="H88" s="90"/>
      <c r="I88" s="87"/>
      <c r="J88" s="88"/>
      <c r="K88" s="304">
        <v>0.05</v>
      </c>
      <c r="L88" s="856">
        <f>N82*K88</f>
        <v>830.64744322174647</v>
      </c>
      <c r="M88" s="857"/>
      <c r="N88" s="51"/>
    </row>
    <row r="89" spans="1:14" ht="15.75" thickBot="1">
      <c r="B89" s="91" t="s">
        <v>974</v>
      </c>
      <c r="C89" s="92"/>
      <c r="D89" s="92"/>
      <c r="E89" s="92"/>
      <c r="F89" s="92"/>
      <c r="G89" s="92"/>
      <c r="H89" s="92"/>
      <c r="I89" s="93"/>
      <c r="J89" s="94"/>
      <c r="K89" s="305">
        <v>0.05</v>
      </c>
      <c r="L89" s="858">
        <f>N82*K89</f>
        <v>830.64744322174647</v>
      </c>
      <c r="M89" s="859"/>
      <c r="N89" s="51"/>
    </row>
    <row r="90" spans="1:14" ht="15.75" thickBot="1">
      <c r="B90" s="821" t="s">
        <v>953</v>
      </c>
      <c r="C90" s="822"/>
      <c r="D90" s="822"/>
      <c r="E90" s="822"/>
      <c r="F90" s="822"/>
      <c r="G90" s="822"/>
      <c r="H90" s="822"/>
      <c r="I90" s="822"/>
      <c r="J90" s="822"/>
      <c r="K90" s="822"/>
      <c r="L90" s="822"/>
      <c r="M90" s="823"/>
      <c r="N90" s="52">
        <f>L87+L88+L89</f>
        <v>4983.8846593304788</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21596.83352376541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1603</v>
      </c>
      <c r="B36" s="870" t="str">
        <f>VLOOKUP(A36,EQUIPOS!A6:D154,3,FALSE)</f>
        <v>Derretidora de asfalto (crafco o similar)</v>
      </c>
      <c r="C36" s="871"/>
      <c r="D36" s="871"/>
      <c r="E36" s="871"/>
      <c r="F36" s="871"/>
      <c r="G36" s="871"/>
      <c r="H36" s="872"/>
      <c r="I36" s="267"/>
      <c r="J36" s="268"/>
      <c r="K36" s="269">
        <f>VLOOKUP(A36,EQUIPOS!A6:D163,4,FALSE)</f>
        <v>2048.2642232753137</v>
      </c>
      <c r="L36" s="270"/>
      <c r="M36" s="271">
        <v>60</v>
      </c>
      <c r="N36" s="272">
        <f>K36/M36</f>
        <v>34.137737054588563</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60</v>
      </c>
      <c r="N37" s="272">
        <f>K37/M37</f>
        <v>88.383152403358466</v>
      </c>
    </row>
    <row r="38" spans="1:14">
      <c r="A38" t="s">
        <v>138</v>
      </c>
      <c r="B38" s="870" t="str">
        <f>VLOOKUP(A38,EQUIPOS!A8:D154,3,FALSE)</f>
        <v>Camioneta D-300</v>
      </c>
      <c r="C38" s="871"/>
      <c r="D38" s="871"/>
      <c r="E38" s="871"/>
      <c r="F38" s="871"/>
      <c r="G38" s="871"/>
      <c r="H38" s="872"/>
      <c r="I38" s="267"/>
      <c r="J38" s="268"/>
      <c r="K38" s="269">
        <f>VLOOKUP(A38,EQUIPOS!A8:D165,4,FALSE)</f>
        <v>46092.126907668222</v>
      </c>
      <c r="L38" s="270"/>
      <c r="M38" s="271">
        <v>60</v>
      </c>
      <c r="N38" s="272">
        <f>K38/M38</f>
        <v>768.20211512780372</v>
      </c>
    </row>
    <row r="39" spans="1:14">
      <c r="B39" s="870"/>
      <c r="C39" s="871"/>
      <c r="D39" s="871"/>
      <c r="E39" s="871"/>
      <c r="F39" s="871"/>
      <c r="G39" s="871"/>
      <c r="H39" s="872"/>
      <c r="I39" s="267"/>
      <c r="J39" s="268"/>
      <c r="K39" s="269"/>
      <c r="L39" s="270"/>
      <c r="M39" s="271"/>
      <c r="N39" s="272"/>
    </row>
    <row r="40" spans="1:14">
      <c r="B40" s="870"/>
      <c r="C40" s="871"/>
      <c r="D40" s="871"/>
      <c r="E40" s="871"/>
      <c r="F40" s="871"/>
      <c r="G40" s="871"/>
      <c r="H40" s="872"/>
      <c r="I40" s="267"/>
      <c r="J40" s="268"/>
      <c r="K40" s="269"/>
      <c r="L40" s="270"/>
      <c r="M40" s="271"/>
      <c r="N40" s="272"/>
    </row>
    <row r="41" spans="1:14">
      <c r="B41" s="870"/>
      <c r="C41" s="871"/>
      <c r="D41" s="871"/>
      <c r="E41" s="871"/>
      <c r="F41" s="871"/>
      <c r="G41" s="871"/>
      <c r="H41" s="872"/>
      <c r="I41" s="267"/>
      <c r="J41" s="268"/>
      <c r="K41" s="269"/>
      <c r="L41" s="270"/>
      <c r="M41" s="271"/>
      <c r="N41" s="272"/>
    </row>
    <row r="42" spans="1:14">
      <c r="B42" s="870"/>
      <c r="C42" s="871"/>
      <c r="D42" s="871"/>
      <c r="E42" s="871"/>
      <c r="F42" s="871"/>
      <c r="G42" s="871"/>
      <c r="H42" s="872"/>
      <c r="I42" s="267"/>
      <c r="J42" s="268"/>
      <c r="K42" s="269"/>
      <c r="L42" s="270"/>
      <c r="M42" s="271"/>
      <c r="N42" s="272"/>
    </row>
    <row r="43" spans="1:14">
      <c r="B43" s="870"/>
      <c r="C43" s="871"/>
      <c r="D43" s="871"/>
      <c r="E43" s="871"/>
      <c r="F43" s="871"/>
      <c r="G43" s="871"/>
      <c r="H43" s="87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0.05</v>
      </c>
      <c r="N46" s="344">
        <f>N80*M46</f>
        <v>22.390442043167496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913.11344662891815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1292.3804675614542</v>
      </c>
      <c r="N53" s="272">
        <f>K53*M53</f>
        <v>155.08565610737449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4">
        <f>SUM(N53:N57)</f>
        <v>155.08565610737449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B63" s="46"/>
      <c r="C63" s="317"/>
      <c r="D63" s="317"/>
      <c r="E63" s="317"/>
      <c r="F63" s="317"/>
      <c r="G63" s="31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1">
        <f>SUM(N74:N79)</f>
        <v>447.80884086334993</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1516.0079435996427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4"/>
      <c r="J86" s="334"/>
      <c r="K86" s="302" t="s">
        <v>970</v>
      </c>
      <c r="L86" s="868" t="s">
        <v>971</v>
      </c>
      <c r="M86" s="869"/>
      <c r="N86" s="303"/>
    </row>
    <row r="87" spans="1:14">
      <c r="B87" s="854" t="s">
        <v>972</v>
      </c>
      <c r="C87" s="855"/>
      <c r="D87" s="855"/>
      <c r="E87" s="855"/>
      <c r="F87" s="855"/>
      <c r="G87" s="855"/>
      <c r="H87" s="855"/>
      <c r="I87" s="87"/>
      <c r="J87" s="88"/>
      <c r="K87" s="304">
        <v>0.2</v>
      </c>
      <c r="L87" s="856">
        <f>N82*K87</f>
        <v>303.20158871992857</v>
      </c>
      <c r="M87" s="857"/>
      <c r="N87" s="51"/>
    </row>
    <row r="88" spans="1:14">
      <c r="B88" s="89" t="s">
        <v>973</v>
      </c>
      <c r="C88" s="90"/>
      <c r="D88" s="90"/>
      <c r="E88" s="90"/>
      <c r="F88" s="90"/>
      <c r="G88" s="90"/>
      <c r="H88" s="90"/>
      <c r="I88" s="87"/>
      <c r="J88" s="88"/>
      <c r="K88" s="304">
        <v>0.05</v>
      </c>
      <c r="L88" s="856">
        <f>N82*K88</f>
        <v>75.800397179982141</v>
      </c>
      <c r="M88" s="857"/>
      <c r="N88" s="51"/>
    </row>
    <row r="89" spans="1:14" ht="15.75" thickBot="1">
      <c r="B89" s="91" t="s">
        <v>974</v>
      </c>
      <c r="C89" s="92"/>
      <c r="D89" s="92"/>
      <c r="E89" s="92"/>
      <c r="F89" s="92"/>
      <c r="G89" s="92"/>
      <c r="H89" s="92"/>
      <c r="I89" s="93"/>
      <c r="J89" s="94"/>
      <c r="K89" s="305">
        <v>0.05</v>
      </c>
      <c r="L89" s="858">
        <f>N82*K89</f>
        <v>75.800397179982141</v>
      </c>
      <c r="M89" s="859"/>
      <c r="N89" s="51"/>
    </row>
    <row r="90" spans="1:14" ht="15.75" thickBot="1">
      <c r="B90" s="821" t="s">
        <v>953</v>
      </c>
      <c r="C90" s="822"/>
      <c r="D90" s="822"/>
      <c r="E90" s="822"/>
      <c r="F90" s="822"/>
      <c r="G90" s="822"/>
      <c r="H90" s="822"/>
      <c r="I90" s="822"/>
      <c r="J90" s="822"/>
      <c r="K90" s="822"/>
      <c r="L90" s="822"/>
      <c r="M90" s="823"/>
      <c r="N90" s="52">
        <f>L87+L88+L89</f>
        <v>454.80238307989288</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8">
        <f>N82+N90</f>
        <v>1970.8103266795356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1" t="s">
        <v>2221</v>
      </c>
      <c r="C123" s="393"/>
      <c r="D123" s="393"/>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1603</v>
      </c>
      <c r="B36" s="870" t="str">
        <f>VLOOKUP(A36,EQUIPOS!A6:D154,3,FALSE)</f>
        <v>Derretidora de asfalto (crafco o similar)</v>
      </c>
      <c r="C36" s="871"/>
      <c r="D36" s="871"/>
      <c r="E36" s="871"/>
      <c r="F36" s="871"/>
      <c r="G36" s="871"/>
      <c r="H36" s="872"/>
      <c r="I36" s="267"/>
      <c r="J36" s="268"/>
      <c r="K36" s="269">
        <f>VLOOKUP(A36,EQUIPOS!A6:D163,4,FALSE)</f>
        <v>2048.2642232753137</v>
      </c>
      <c r="L36" s="270"/>
      <c r="M36" s="271">
        <v>60</v>
      </c>
      <c r="N36" s="272">
        <f t="shared" ref="N36:N39" si="0">K36/M36</f>
        <v>34.137737054588563</v>
      </c>
    </row>
    <row r="37" spans="1:14">
      <c r="A37" s="113" t="s">
        <v>324</v>
      </c>
      <c r="B37" s="870" t="str">
        <f>VLOOKUP(A37,EQUIPOS!A7:D154,3,FALSE)</f>
        <v xml:space="preserve">Ruteadora </v>
      </c>
      <c r="C37" s="871"/>
      <c r="D37" s="871"/>
      <c r="E37" s="871"/>
      <c r="F37" s="871"/>
      <c r="G37" s="871"/>
      <c r="H37" s="872"/>
      <c r="I37" s="267"/>
      <c r="J37" s="268"/>
      <c r="K37" s="269">
        <f>VLOOKUP(A37,EQUIPOS!A7:D164,4,FALSE)</f>
        <v>1533.3944513353756</v>
      </c>
      <c r="L37" s="270"/>
      <c r="M37" s="271">
        <v>60</v>
      </c>
      <c r="N37" s="272">
        <f t="shared" si="0"/>
        <v>25.556574188922927</v>
      </c>
    </row>
    <row r="38" spans="1:14">
      <c r="A38" t="s">
        <v>176</v>
      </c>
      <c r="B38" s="870" t="str">
        <f>VLOOKUP(A38,EQUIPOS!A8:D154,3,FALSE)</f>
        <v xml:space="preserve">Compresor (barrido y soplado)
</v>
      </c>
      <c r="C38" s="871"/>
      <c r="D38" s="871"/>
      <c r="E38" s="871"/>
      <c r="F38" s="871"/>
      <c r="G38" s="871"/>
      <c r="H38" s="872"/>
      <c r="I38" s="267"/>
      <c r="J38" s="268"/>
      <c r="K38" s="269">
        <f>VLOOKUP(A38,EQUIPOS!A8:D165,4,FALSE)</f>
        <v>5302.9891442015078</v>
      </c>
      <c r="L38" s="270"/>
      <c r="M38" s="271">
        <v>60</v>
      </c>
      <c r="N38" s="272">
        <f t="shared" si="0"/>
        <v>88.383152403358466</v>
      </c>
    </row>
    <row r="39" spans="1:14">
      <c r="A39" t="s">
        <v>138</v>
      </c>
      <c r="B39" s="870" t="str">
        <f>VLOOKUP(A39,EQUIPOS!A9:D154,3,FALSE)</f>
        <v>Camioneta D-300</v>
      </c>
      <c r="C39" s="871"/>
      <c r="D39" s="871"/>
      <c r="E39" s="871"/>
      <c r="F39" s="871"/>
      <c r="G39" s="871"/>
      <c r="H39" s="872"/>
      <c r="I39" s="267"/>
      <c r="J39" s="268"/>
      <c r="K39" s="269">
        <f>VLOOKUP(A39,EQUIPOS!A9:D166,4,FALSE)</f>
        <v>46092.126907668222</v>
      </c>
      <c r="L39" s="270"/>
      <c r="M39" s="271">
        <v>60</v>
      </c>
      <c r="N39" s="272">
        <f t="shared" si="0"/>
        <v>768.20211512780372</v>
      </c>
    </row>
    <row r="40" spans="1:14">
      <c r="B40" s="870"/>
      <c r="C40" s="871"/>
      <c r="D40" s="871"/>
      <c r="E40" s="871"/>
      <c r="F40" s="871"/>
      <c r="G40" s="871"/>
      <c r="H40" s="872"/>
      <c r="I40" s="267"/>
      <c r="J40" s="268"/>
      <c r="K40" s="269"/>
      <c r="L40" s="270"/>
      <c r="M40" s="271"/>
      <c r="N40" s="272"/>
    </row>
    <row r="41" spans="1:14">
      <c r="B41" s="870"/>
      <c r="C41" s="871"/>
      <c r="D41" s="871"/>
      <c r="E41" s="871"/>
      <c r="F41" s="871"/>
      <c r="G41" s="871"/>
      <c r="H41" s="872"/>
      <c r="I41" s="267"/>
      <c r="J41" s="268"/>
      <c r="K41" s="269"/>
      <c r="L41" s="270"/>
      <c r="M41" s="271"/>
      <c r="N41" s="272"/>
    </row>
    <row r="42" spans="1:14">
      <c r="B42" s="870"/>
      <c r="C42" s="871"/>
      <c r="D42" s="871"/>
      <c r="E42" s="871"/>
      <c r="F42" s="871"/>
      <c r="G42" s="871"/>
      <c r="H42" s="872"/>
      <c r="I42" s="267"/>
      <c r="J42" s="268"/>
      <c r="K42" s="269"/>
      <c r="L42" s="270"/>
      <c r="M42" s="271"/>
      <c r="N42" s="272"/>
    </row>
    <row r="43" spans="1:14">
      <c r="B43" s="870"/>
      <c r="C43" s="871"/>
      <c r="D43" s="871"/>
      <c r="E43" s="871"/>
      <c r="F43" s="871"/>
      <c r="G43" s="871"/>
      <c r="H43" s="87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0.05</v>
      </c>
      <c r="N46" s="344">
        <f>N84*M46</f>
        <v>22.390442043167496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938.67002081784108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58283.825007673433</v>
      </c>
      <c r="N53" s="272">
        <f t="shared" ref="N53:N54" si="1">K53*M53</f>
        <v>407.98677505371404</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1292.3804675614542</v>
      </c>
      <c r="N54" s="272">
        <f t="shared" si="1"/>
        <v>155.08565610737449</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3"/>
      <c r="C61" s="904"/>
      <c r="D61" s="904"/>
      <c r="E61" s="904"/>
      <c r="F61" s="904"/>
      <c r="G61" s="904"/>
      <c r="H61" s="904"/>
      <c r="I61" s="874"/>
      <c r="J61" s="42"/>
      <c r="K61" s="44"/>
      <c r="L61" s="905"/>
      <c r="M61" s="906"/>
      <c r="N61" s="45"/>
    </row>
    <row r="62" spans="1:14" ht="15.75" thickBot="1">
      <c r="B62" s="821" t="s">
        <v>953</v>
      </c>
      <c r="C62" s="822"/>
      <c r="D62" s="822"/>
      <c r="E62" s="822"/>
      <c r="F62" s="822"/>
      <c r="G62" s="822"/>
      <c r="H62" s="822"/>
      <c r="I62" s="822"/>
      <c r="J62" s="822"/>
      <c r="K62" s="822"/>
      <c r="L62" s="822"/>
      <c r="M62" s="823"/>
      <c r="N62" s="394">
        <f>SUM(N53:N61)</f>
        <v>563.0724311610885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7" t="s">
        <v>961</v>
      </c>
      <c r="M66" s="886"/>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8">
        <f>VLOOKUP(A67,TRANSPORTE!A6:D120,4,FALSE)</f>
        <v>1222.0638821488531</v>
      </c>
      <c r="M67" s="909"/>
      <c r="N67" s="287">
        <f>L67*K67</f>
        <v>8.5544471750419717</v>
      </c>
    </row>
    <row r="68" spans="1:15">
      <c r="B68" s="46"/>
      <c r="C68" s="47"/>
      <c r="D68" s="47"/>
      <c r="E68" s="47"/>
      <c r="F68" s="47"/>
      <c r="G68" s="47"/>
      <c r="H68" s="311"/>
      <c r="I68" s="279"/>
      <c r="J68" s="286"/>
      <c r="K68" s="279"/>
      <c r="L68" s="908"/>
      <c r="M68" s="90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99"/>
      <c r="M72" s="900"/>
      <c r="N72" s="127"/>
    </row>
    <row r="73" spans="1:15" ht="15.75" thickBot="1">
      <c r="B73" s="910" t="s">
        <v>953</v>
      </c>
      <c r="C73" s="864"/>
      <c r="D73" s="864"/>
      <c r="E73" s="864"/>
      <c r="F73" s="864"/>
      <c r="G73" s="864"/>
      <c r="H73" s="864"/>
      <c r="I73" s="864"/>
      <c r="J73" s="864"/>
      <c r="K73" s="864"/>
      <c r="L73" s="864"/>
      <c r="M73" s="865"/>
      <c r="N73" s="104">
        <f>N67+N68+N69+N70+N71</f>
        <v>8.5544471750419717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0" t="s">
        <v>963</v>
      </c>
      <c r="C77" s="861"/>
      <c r="D77" s="861"/>
      <c r="E77" s="861"/>
      <c r="F77" s="861"/>
      <c r="G77" s="861"/>
      <c r="H77" s="861"/>
      <c r="I77" s="73" t="s">
        <v>964</v>
      </c>
      <c r="J77" s="75" t="s">
        <v>1410</v>
      </c>
      <c r="K77" s="74" t="s">
        <v>966</v>
      </c>
      <c r="L77" s="862" t="s">
        <v>950</v>
      </c>
      <c r="M77" s="86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7"/>
      <c r="C83" s="898"/>
      <c r="D83" s="898"/>
      <c r="E83" s="898"/>
      <c r="F83" s="898"/>
      <c r="G83" s="898"/>
      <c r="H83" s="898"/>
      <c r="I83" s="126"/>
      <c r="J83" s="126"/>
      <c r="K83" s="126"/>
      <c r="L83" s="911"/>
      <c r="M83" s="911"/>
      <c r="N83" s="45"/>
    </row>
    <row r="84" spans="1:14" ht="15.75" thickBot="1">
      <c r="B84" s="910" t="s">
        <v>953</v>
      </c>
      <c r="C84" s="864"/>
      <c r="D84" s="864"/>
      <c r="E84" s="864"/>
      <c r="F84" s="864"/>
      <c r="G84" s="864"/>
      <c r="H84" s="864"/>
      <c r="I84" s="864"/>
      <c r="J84" s="864"/>
      <c r="K84" s="864"/>
      <c r="L84" s="864"/>
      <c r="M84" s="865"/>
      <c r="N84" s="301">
        <f>SUM(N78:N83)</f>
        <v>447.80884086334993</v>
      </c>
    </row>
    <row r="85" spans="1:14" ht="15.75" thickBot="1">
      <c r="B85" s="33"/>
      <c r="C85" s="34"/>
      <c r="D85" s="34"/>
      <c r="E85" s="34"/>
      <c r="F85" s="34"/>
      <c r="G85" s="34"/>
      <c r="H85" s="34"/>
      <c r="I85" s="34"/>
      <c r="J85" s="34"/>
      <c r="K85" s="34"/>
      <c r="L85" s="34"/>
      <c r="M85" s="34"/>
      <c r="N85" s="35"/>
    </row>
    <row r="86" spans="1:14" ht="15.75" thickBot="1">
      <c r="B86" s="821" t="s">
        <v>967</v>
      </c>
      <c r="C86" s="822"/>
      <c r="D86" s="822"/>
      <c r="E86" s="822"/>
      <c r="F86" s="822"/>
      <c r="G86" s="822"/>
      <c r="H86" s="822"/>
      <c r="I86" s="822"/>
      <c r="J86" s="822"/>
      <c r="K86" s="822"/>
      <c r="L86" s="822"/>
      <c r="M86" s="823"/>
      <c r="N86" s="99">
        <f>N48+N62+N73+N84</f>
        <v>1958.1057400173218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6" t="s">
        <v>969</v>
      </c>
      <c r="C90" s="867"/>
      <c r="D90" s="867"/>
      <c r="E90" s="867"/>
      <c r="F90" s="867"/>
      <c r="G90" s="867"/>
      <c r="H90" s="867"/>
      <c r="I90" s="314"/>
      <c r="J90" s="334"/>
      <c r="K90" s="302" t="s">
        <v>970</v>
      </c>
      <c r="L90" s="868" t="s">
        <v>971</v>
      </c>
      <c r="M90" s="869"/>
      <c r="N90" s="303"/>
    </row>
    <row r="91" spans="1:14">
      <c r="B91" s="854" t="s">
        <v>972</v>
      </c>
      <c r="C91" s="855"/>
      <c r="D91" s="855"/>
      <c r="E91" s="855"/>
      <c r="F91" s="855"/>
      <c r="G91" s="855"/>
      <c r="H91" s="855"/>
      <c r="I91" s="87"/>
      <c r="J91" s="88"/>
      <c r="K91" s="304">
        <v>0.2</v>
      </c>
      <c r="L91" s="856">
        <f>N86*K91</f>
        <v>391.62114800346438</v>
      </c>
      <c r="M91" s="857"/>
      <c r="N91" s="51"/>
    </row>
    <row r="92" spans="1:14">
      <c r="B92" s="89" t="s">
        <v>973</v>
      </c>
      <c r="C92" s="90"/>
      <c r="D92" s="90"/>
      <c r="E92" s="90"/>
      <c r="F92" s="90"/>
      <c r="G92" s="90"/>
      <c r="H92" s="90"/>
      <c r="I92" s="87"/>
      <c r="J92" s="88"/>
      <c r="K92" s="304">
        <v>0.05</v>
      </c>
      <c r="L92" s="856">
        <f>N86*K92</f>
        <v>97.905287000866096</v>
      </c>
      <c r="M92" s="857"/>
      <c r="N92" s="51"/>
    </row>
    <row r="93" spans="1:14" ht="15.75" thickBot="1">
      <c r="B93" s="91" t="s">
        <v>974</v>
      </c>
      <c r="C93" s="92"/>
      <c r="D93" s="92"/>
      <c r="E93" s="92"/>
      <c r="F93" s="92"/>
      <c r="G93" s="92"/>
      <c r="H93" s="92"/>
      <c r="I93" s="93"/>
      <c r="J93" s="94"/>
      <c r="K93" s="305">
        <v>0.05</v>
      </c>
      <c r="L93" s="858">
        <f>N86*K93</f>
        <v>97.905287000866096</v>
      </c>
      <c r="M93" s="859"/>
      <c r="N93" s="51"/>
    </row>
    <row r="94" spans="1:14" ht="15.75" thickBot="1">
      <c r="B94" s="821" t="s">
        <v>953</v>
      </c>
      <c r="C94" s="822"/>
      <c r="D94" s="822"/>
      <c r="E94" s="822"/>
      <c r="F94" s="822"/>
      <c r="G94" s="822"/>
      <c r="H94" s="822"/>
      <c r="I94" s="822"/>
      <c r="J94" s="822"/>
      <c r="K94" s="822"/>
      <c r="L94" s="822"/>
      <c r="M94" s="823"/>
      <c r="N94" s="52">
        <f>L91+L92+L93</f>
        <v>587.43172200519655</v>
      </c>
    </row>
    <row r="95" spans="1:14" ht="15.75" thickBot="1">
      <c r="B95" s="33"/>
      <c r="C95" s="34"/>
      <c r="D95" s="34"/>
      <c r="E95" s="34"/>
      <c r="F95" s="34"/>
      <c r="G95" s="34"/>
      <c r="H95" s="34"/>
      <c r="I95" s="34"/>
      <c r="J95" s="34"/>
      <c r="K95" s="34"/>
      <c r="L95" s="34"/>
      <c r="M95" s="34"/>
      <c r="N95" s="35"/>
    </row>
    <row r="96" spans="1:14" ht="15.75" thickBot="1">
      <c r="A96" t="s">
        <v>2016</v>
      </c>
      <c r="B96" s="821" t="s">
        <v>975</v>
      </c>
      <c r="C96" s="822"/>
      <c r="D96" s="822"/>
      <c r="E96" s="822"/>
      <c r="F96" s="822"/>
      <c r="G96" s="822"/>
      <c r="H96" s="822"/>
      <c r="I96" s="822"/>
      <c r="J96" s="822"/>
      <c r="K96" s="822"/>
      <c r="L96" s="822"/>
      <c r="M96" s="823"/>
      <c r="N96" s="188">
        <f>N86+N94</f>
        <v>2545.5374620225184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4" t="s">
        <v>2218</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2219</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7"/>
      <c r="K126" s="887"/>
      <c r="L126" s="887"/>
      <c r="M126" s="887"/>
      <c r="N126" s="888"/>
    </row>
    <row r="127" spans="2:14" ht="15.75" thickBot="1">
      <c r="B127" s="261" t="s">
        <v>2221</v>
      </c>
      <c r="C127" s="393"/>
      <c r="D127" s="393"/>
      <c r="E127" s="57"/>
      <c r="F127" s="57"/>
      <c r="G127" s="57"/>
      <c r="H127" s="57"/>
      <c r="I127" s="57"/>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271">
        <v>6.25</v>
      </c>
      <c r="N36" s="272">
        <f t="shared" ref="N36:N41" si="0">K36/M36</f>
        <v>298.70863360763525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v>
      </c>
      <c r="N37" s="272">
        <f t="shared" si="0"/>
        <v>106.05978288403016</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7"/>
      <c r="J38" s="268"/>
      <c r="K38" s="269">
        <f>VLOOKUP(A38,EQUIPOS!A8:D165,4,FALSE)</f>
        <v>21061.678698286702</v>
      </c>
      <c r="L38" s="270"/>
      <c r="M38" s="271">
        <v>3.75</v>
      </c>
      <c r="N38" s="272">
        <f t="shared" si="0"/>
        <v>5616.4476528764535</v>
      </c>
    </row>
    <row r="39" spans="1:14">
      <c r="A39" t="s">
        <v>228</v>
      </c>
      <c r="B39" s="870" t="str">
        <f>VLOOKUP(A39,EQUIPOS!A9:D154,3,FALSE)</f>
        <v xml:space="preserve">Formaleta metálica (concreto hidráulico)
</v>
      </c>
      <c r="C39" s="871"/>
      <c r="D39" s="871"/>
      <c r="E39" s="871"/>
      <c r="F39" s="871"/>
      <c r="G39" s="871"/>
      <c r="H39" s="872"/>
      <c r="I39" s="267"/>
      <c r="J39" s="268"/>
      <c r="K39" s="269">
        <f>VLOOKUP(A39,EQUIPOS!A9:D166,4,FALSE)</f>
        <v>3906.9506713581432</v>
      </c>
      <c r="L39" s="270"/>
      <c r="M39" s="271">
        <v>6.25</v>
      </c>
      <c r="N39" s="272">
        <f t="shared" si="0"/>
        <v>625.11210741730292</v>
      </c>
    </row>
    <row r="40" spans="1:14">
      <c r="A40" t="s">
        <v>301</v>
      </c>
      <c r="B40" s="870" t="str">
        <f>VLOOKUP(A40,EQUIPOS!A10:D154,3,FALSE)</f>
        <v>Regla vibratoria, de longitud de 3 a 5 m, motor de 3600 rpm, potencia 6 HP</v>
      </c>
      <c r="C40" s="871"/>
      <c r="D40" s="871"/>
      <c r="E40" s="871"/>
      <c r="F40" s="871"/>
      <c r="G40" s="871"/>
      <c r="H40" s="872"/>
      <c r="I40" s="267"/>
      <c r="J40" s="268"/>
      <c r="K40" s="269">
        <f>VLOOKUP(A40,EQUIPOS!A10:D167,4,FALSE)</f>
        <v>3258.4632090876735</v>
      </c>
      <c r="L40" s="270"/>
      <c r="M40" s="271">
        <v>6.25</v>
      </c>
      <c r="N40" s="272">
        <f t="shared" si="0"/>
        <v>521.35411345402781</v>
      </c>
    </row>
    <row r="41" spans="1:14">
      <c r="A41" t="s">
        <v>363</v>
      </c>
      <c r="B41" s="870" t="str">
        <f>VLOOKUP(A41,EQUIPOS!A11:D155,3,FALSE)</f>
        <v>Vibrador de concreto, Motor de 3 hp a 18.000 rpm Mangueras de 4 mt</v>
      </c>
      <c r="C41" s="871"/>
      <c r="D41" s="871"/>
      <c r="E41" s="871"/>
      <c r="F41" s="871"/>
      <c r="G41" s="871"/>
      <c r="H41" s="872"/>
      <c r="I41" s="267"/>
      <c r="J41" s="268"/>
      <c r="K41" s="269">
        <f>VLOOKUP(A41,EQUIPOS!A11:D168,4,FALSE)</f>
        <v>7357.4722426604703</v>
      </c>
      <c r="L41" s="270"/>
      <c r="M41" s="271">
        <v>6.25</v>
      </c>
      <c r="N41" s="272">
        <f t="shared" si="0"/>
        <v>1177.1955588256753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N83*M46</f>
        <v>971.20648722881606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9316.0843362939413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3205.167545804467</v>
      </c>
      <c r="N53" s="272">
        <f>K53*M53</f>
        <v>19661.328695328324</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2478.9374965352777</v>
      </c>
      <c r="N54" s="272">
        <f>K54*M54</f>
        <v>918.1249987167696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975.30112727491542</v>
      </c>
      <c r="N55" s="272">
        <f>K55*M55</f>
        <v>1083.6679191943506</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3865.2781428267604</v>
      </c>
      <c r="N56" s="272">
        <f>K56*M56</f>
        <v>4294.7534920297339</v>
      </c>
    </row>
    <row r="57" spans="1:14">
      <c r="A57" s="144" t="s">
        <v>778</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1" t="str">
        <f>VLOOKUP(A57,MATERIALES!A11:D649,2,FALSE)</f>
        <v>kg</v>
      </c>
      <c r="K57" s="44">
        <v>1.1200000000000001</v>
      </c>
      <c r="L57" s="908">
        <f>VLOOKUP(A57,MATERIALES!A4:D373,4,FALSE)</f>
        <v>6250.2854174514978</v>
      </c>
      <c r="M57" s="909"/>
      <c r="N57" s="272">
        <f>K57*L57</f>
        <v>7000.3196675456784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519705.39821328525</v>
      </c>
      <c r="N58" s="272">
        <f>K58*M58</f>
        <v>524902.45219541807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1" t="s">
        <v>953</v>
      </c>
      <c r="C61" s="822"/>
      <c r="D61" s="822"/>
      <c r="E61" s="822"/>
      <c r="F61" s="822"/>
      <c r="G61" s="822"/>
      <c r="H61" s="822"/>
      <c r="I61" s="822"/>
      <c r="J61" s="822"/>
      <c r="K61" s="822"/>
      <c r="L61" s="822"/>
      <c r="M61" s="823"/>
      <c r="N61" s="394">
        <f>SUM(N53:N60)</f>
        <v>557860.64696823293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7" t="s">
        <v>961</v>
      </c>
      <c r="M65" s="886"/>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8">
        <f>VLOOKUP(A66,TRANSPORTE!A5:D117,4,FALSE)</f>
        <v>1222.0638821488531</v>
      </c>
      <c r="M66" s="909"/>
      <c r="N66" s="287">
        <f>K66*L66</f>
        <v>1234.2845209703416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1234.2845209703416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7"/>
      <c r="C82" s="898"/>
      <c r="D82" s="898"/>
      <c r="E82" s="898"/>
      <c r="F82" s="898"/>
      <c r="G82" s="898"/>
      <c r="H82" s="898"/>
      <c r="I82" s="126"/>
      <c r="J82" s="126"/>
      <c r="K82" s="126"/>
      <c r="L82" s="911"/>
      <c r="M82" s="911"/>
      <c r="N82" s="127"/>
    </row>
    <row r="83" spans="1:14" ht="15.75" thickBot="1">
      <c r="B83" s="910" t="s">
        <v>953</v>
      </c>
      <c r="C83" s="864"/>
      <c r="D83" s="864"/>
      <c r="E83" s="864"/>
      <c r="F83" s="864"/>
      <c r="G83" s="864"/>
      <c r="H83" s="864"/>
      <c r="I83" s="864"/>
      <c r="J83" s="864"/>
      <c r="K83" s="864"/>
      <c r="L83" s="864"/>
      <c r="M83" s="865"/>
      <c r="N83" s="460">
        <f>SUM(N77:N82)</f>
        <v>9712.0648722881597</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578123.08069778536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4"/>
      <c r="J89" s="334"/>
      <c r="K89" s="302" t="s">
        <v>970</v>
      </c>
      <c r="L89" s="868" t="s">
        <v>971</v>
      </c>
      <c r="M89" s="869"/>
      <c r="N89" s="303"/>
    </row>
    <row r="90" spans="1:14">
      <c r="B90" s="854" t="s">
        <v>972</v>
      </c>
      <c r="C90" s="855"/>
      <c r="D90" s="855"/>
      <c r="E90" s="855"/>
      <c r="F90" s="855"/>
      <c r="G90" s="855"/>
      <c r="H90" s="855"/>
      <c r="I90" s="87"/>
      <c r="J90" s="88"/>
      <c r="K90" s="304">
        <v>0.2</v>
      </c>
      <c r="L90" s="856">
        <f>N85*K90</f>
        <v>115624.61613955708</v>
      </c>
      <c r="M90" s="857"/>
      <c r="N90" s="51"/>
    </row>
    <row r="91" spans="1:14">
      <c r="B91" s="89" t="s">
        <v>973</v>
      </c>
      <c r="C91" s="90"/>
      <c r="D91" s="90"/>
      <c r="E91" s="90"/>
      <c r="F91" s="90"/>
      <c r="G91" s="90"/>
      <c r="H91" s="90"/>
      <c r="I91" s="87"/>
      <c r="J91" s="88"/>
      <c r="K91" s="304">
        <v>0.05</v>
      </c>
      <c r="L91" s="856">
        <f>N85*K91</f>
        <v>28906.15403488927</v>
      </c>
      <c r="M91" s="857"/>
      <c r="N91" s="51"/>
    </row>
    <row r="92" spans="1:14" ht="15.75" thickBot="1">
      <c r="B92" s="91" t="s">
        <v>974</v>
      </c>
      <c r="C92" s="92"/>
      <c r="D92" s="92"/>
      <c r="E92" s="92"/>
      <c r="F92" s="92"/>
      <c r="G92" s="92"/>
      <c r="H92" s="92"/>
      <c r="I92" s="93"/>
      <c r="J92" s="94"/>
      <c r="K92" s="305">
        <v>0.05</v>
      </c>
      <c r="L92" s="858">
        <f>N85*K92</f>
        <v>28906.15403488927</v>
      </c>
      <c r="M92" s="859"/>
      <c r="N92" s="51"/>
    </row>
    <row r="93" spans="1:14" ht="15.75" thickBot="1">
      <c r="B93" s="821" t="s">
        <v>953</v>
      </c>
      <c r="C93" s="822"/>
      <c r="D93" s="822"/>
      <c r="E93" s="822"/>
      <c r="F93" s="822"/>
      <c r="G93" s="822"/>
      <c r="H93" s="822"/>
      <c r="I93" s="822"/>
      <c r="J93" s="822"/>
      <c r="K93" s="822"/>
      <c r="L93" s="822"/>
      <c r="M93" s="823"/>
      <c r="N93" s="52">
        <f>L90+L91+L92</f>
        <v>173436.92420933562</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8">
        <f>N85+N93</f>
        <v>751560.00490712095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7"/>
      <c r="K125" s="887"/>
      <c r="L125" s="887"/>
      <c r="M125" s="887"/>
      <c r="N125" s="888"/>
    </row>
    <row r="126" spans="2:14" ht="15.75" customHeight="1" thickBot="1">
      <c r="B126" s="261" t="s">
        <v>2221</v>
      </c>
      <c r="C126" s="393"/>
      <c r="D126" s="393"/>
      <c r="E126" s="57"/>
      <c r="F126" s="57"/>
      <c r="G126" s="57"/>
      <c r="H126" s="57"/>
      <c r="I126" s="57"/>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5.75" hidden="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271">
        <v>6.25</v>
      </c>
      <c r="N36" s="272">
        <f t="shared" ref="N36:N41" si="0">K36/M36</f>
        <v>298.70863360763525</v>
      </c>
    </row>
    <row r="37" spans="1:14">
      <c r="A37" s="113" t="s">
        <v>176</v>
      </c>
      <c r="B37" s="870" t="str">
        <f>VLOOKUP(A37,EQUIPOS!A7:D154,3,FALSE)</f>
        <v xml:space="preserve">Compresor (barrido y soplado)
</v>
      </c>
      <c r="C37" s="871"/>
      <c r="D37" s="871"/>
      <c r="E37" s="871"/>
      <c r="F37" s="871"/>
      <c r="G37" s="871"/>
      <c r="H37" s="872"/>
      <c r="I37" s="267"/>
      <c r="J37" s="268"/>
      <c r="K37" s="269">
        <f>VLOOKUP(A37,EQUIPOS!A7:D164,4,FALSE)</f>
        <v>5302.9891442015078</v>
      </c>
      <c r="L37" s="270"/>
      <c r="M37" s="271">
        <v>50</v>
      </c>
      <c r="N37" s="272">
        <f t="shared" si="0"/>
        <v>106.05978288403016</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7"/>
      <c r="J38" s="268"/>
      <c r="K38" s="269">
        <f>VLOOKUP(A38,EQUIPOS!A8:D165,4,FALSE)</f>
        <v>21061.678698286702</v>
      </c>
      <c r="L38" s="270"/>
      <c r="M38" s="271">
        <v>3.75</v>
      </c>
      <c r="N38" s="272">
        <f t="shared" si="0"/>
        <v>5616.4476528764535</v>
      </c>
    </row>
    <row r="39" spans="1:14">
      <c r="A39" t="s">
        <v>228</v>
      </c>
      <c r="B39" s="870" t="str">
        <f>VLOOKUP(A39,EQUIPOS!A9:D154,3,FALSE)</f>
        <v xml:space="preserve">Formaleta metálica (concreto hidráulico)
</v>
      </c>
      <c r="C39" s="871"/>
      <c r="D39" s="871"/>
      <c r="E39" s="871"/>
      <c r="F39" s="871"/>
      <c r="G39" s="871"/>
      <c r="H39" s="872"/>
      <c r="I39" s="267"/>
      <c r="J39" s="268"/>
      <c r="K39" s="269">
        <f>VLOOKUP(A39,EQUIPOS!A9:D166,4,FALSE)</f>
        <v>3906.9506713581432</v>
      </c>
      <c r="L39" s="270"/>
      <c r="M39" s="271">
        <v>6.25</v>
      </c>
      <c r="N39" s="272">
        <f t="shared" si="0"/>
        <v>625.11210741730292</v>
      </c>
    </row>
    <row r="40" spans="1:14">
      <c r="A40" t="s">
        <v>301</v>
      </c>
      <c r="B40" s="870" t="str">
        <f>VLOOKUP(A40,EQUIPOS!A10:D154,3,FALSE)</f>
        <v>Regla vibratoria, de longitud de 3 a 5 m, motor de 3600 rpm, potencia 6 HP</v>
      </c>
      <c r="C40" s="871"/>
      <c r="D40" s="871"/>
      <c r="E40" s="871"/>
      <c r="F40" s="871"/>
      <c r="G40" s="871"/>
      <c r="H40" s="872"/>
      <c r="I40" s="267"/>
      <c r="J40" s="268"/>
      <c r="K40" s="269">
        <f>VLOOKUP(A40,EQUIPOS!A10:D167,4,FALSE)</f>
        <v>3258.4632090876735</v>
      </c>
      <c r="L40" s="270"/>
      <c r="M40" s="271">
        <v>6.25</v>
      </c>
      <c r="N40" s="272">
        <f t="shared" si="0"/>
        <v>521.35411345402781</v>
      </c>
    </row>
    <row r="41" spans="1:14">
      <c r="A41" t="s">
        <v>363</v>
      </c>
      <c r="B41" s="870" t="str">
        <f>VLOOKUP(A41,EQUIPOS!A11:D155,3,FALSE)</f>
        <v>Vibrador de concreto, Motor de 3 hp a 18.000 rpm Mangueras de 4 mt</v>
      </c>
      <c r="C41" s="871"/>
      <c r="D41" s="871"/>
      <c r="E41" s="871"/>
      <c r="F41" s="871"/>
      <c r="G41" s="871"/>
      <c r="H41" s="872"/>
      <c r="I41" s="267"/>
      <c r="J41" s="268"/>
      <c r="K41" s="269">
        <f>VLOOKUP(A41,EQUIPOS!A11:D168,4,FALSE)</f>
        <v>7357.4722426604703</v>
      </c>
      <c r="L41" s="270"/>
      <c r="M41" s="271">
        <v>6.25</v>
      </c>
      <c r="N41" s="272">
        <f t="shared" si="0"/>
        <v>1177.1955588256753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0"/>
      <c r="C44" s="871"/>
      <c r="D44" s="871"/>
      <c r="E44" s="871"/>
      <c r="F44" s="871"/>
      <c r="G44" s="871"/>
      <c r="H44" s="872"/>
      <c r="I44" s="873"/>
      <c r="J44" s="874"/>
      <c r="K44" s="269"/>
      <c r="L44" s="875"/>
      <c r="M44" s="876"/>
      <c r="N44" s="272"/>
    </row>
    <row r="45" spans="1:14">
      <c r="B45" s="870"/>
      <c r="C45" s="871"/>
      <c r="D45" s="871"/>
      <c r="E45" s="877"/>
      <c r="F45" s="871"/>
      <c r="G45" s="871"/>
      <c r="H45" s="872"/>
      <c r="I45" s="36"/>
      <c r="J45" s="37"/>
      <c r="K45" s="274"/>
      <c r="L45" s="276"/>
      <c r="M45" s="277"/>
      <c r="N45" s="278"/>
    </row>
    <row r="46" spans="1:14">
      <c r="B46" s="878" t="s">
        <v>952</v>
      </c>
      <c r="C46" s="879"/>
      <c r="D46" s="879"/>
      <c r="E46" s="38"/>
      <c r="F46" s="39"/>
      <c r="G46" s="39"/>
      <c r="H46" s="40"/>
      <c r="I46" s="36"/>
      <c r="J46" s="37"/>
      <c r="K46" s="279"/>
      <c r="L46" s="276"/>
      <c r="M46" s="401">
        <v>0.1</v>
      </c>
      <c r="N46" s="344">
        <f>N83*M46</f>
        <v>971.20648722881606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SUM(N36:N47)</f>
        <v>9316.0843362939413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3205.167545804467</v>
      </c>
      <c r="N53" s="272">
        <f>K53*M53</f>
        <v>19661.328695328324</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17796.903146478988</v>
      </c>
      <c r="N54" s="272">
        <f>K54*M54</f>
        <v>19932.531524056467</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2478.9374965352777</v>
      </c>
      <c r="N55" s="272">
        <f>K55*M55</f>
        <v>918.1249987167696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975.30112727491542</v>
      </c>
      <c r="N56" s="272">
        <f>K56*M56</f>
        <v>1083.6679191943506</v>
      </c>
    </row>
    <row r="57" spans="1:14">
      <c r="A57" s="144" t="s">
        <v>646</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1" t="s">
        <v>144</v>
      </c>
      <c r="K57" s="44">
        <v>1.1111111111111112</v>
      </c>
      <c r="L57" s="908">
        <f>VLOOKUP(A57,MATERIALES!A4:D373,4,FALSE)</f>
        <v>3865.2781428267604</v>
      </c>
      <c r="M57" s="909"/>
      <c r="N57" s="272">
        <f>K57*L57</f>
        <v>4294.7534920297339</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6250.2854174514978</v>
      </c>
      <c r="N58" s="272">
        <f>K58*M58</f>
        <v>7000.3196675456784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519705.39821328525</v>
      </c>
      <c r="N59" s="272">
        <f>K59*M59</f>
        <v>524902.45219541807</v>
      </c>
    </row>
    <row r="60" spans="1:14" ht="15.75" thickBot="1">
      <c r="B60" s="309"/>
      <c r="C60" s="310"/>
      <c r="D60" s="310"/>
      <c r="E60" s="310"/>
      <c r="F60" s="310"/>
      <c r="G60" s="310"/>
      <c r="H60" s="310"/>
      <c r="I60" s="310"/>
      <c r="J60" s="126"/>
      <c r="K60" s="126"/>
      <c r="L60" s="325"/>
      <c r="M60" s="324"/>
      <c r="N60" s="127"/>
    </row>
    <row r="61" spans="1:14" ht="15.75" thickBot="1">
      <c r="B61" s="821" t="s">
        <v>953</v>
      </c>
      <c r="C61" s="822"/>
      <c r="D61" s="822"/>
      <c r="E61" s="822"/>
      <c r="F61" s="822"/>
      <c r="G61" s="822"/>
      <c r="H61" s="822"/>
      <c r="I61" s="822"/>
      <c r="J61" s="822"/>
      <c r="K61" s="822"/>
      <c r="L61" s="822"/>
      <c r="M61" s="823"/>
      <c r="N61" s="394">
        <f>SUM(N53:N60)</f>
        <v>577793.17849228939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7" t="s">
        <v>961</v>
      </c>
      <c r="M65" s="886"/>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8">
        <f>VLOOKUP(A66,TRANSPORTE!A5:D117,4,FALSE)</f>
        <v>1222.0638821488531</v>
      </c>
      <c r="M66" s="909"/>
      <c r="N66" s="287">
        <f>K66*L66</f>
        <v>1234.2845209703416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1234.2845209703416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7"/>
      <c r="C82" s="898"/>
      <c r="D82" s="898"/>
      <c r="E82" s="898"/>
      <c r="F82" s="898"/>
      <c r="G82" s="898"/>
      <c r="H82" s="898"/>
      <c r="I82" s="126"/>
      <c r="J82" s="126"/>
      <c r="K82" s="126"/>
      <c r="L82" s="911"/>
      <c r="M82" s="911"/>
      <c r="N82" s="45"/>
    </row>
    <row r="83" spans="1:14" ht="15.75" thickBot="1">
      <c r="B83" s="910" t="s">
        <v>953</v>
      </c>
      <c r="C83" s="864"/>
      <c r="D83" s="864"/>
      <c r="E83" s="864"/>
      <c r="F83" s="864"/>
      <c r="G83" s="864"/>
      <c r="H83" s="864"/>
      <c r="I83" s="864"/>
      <c r="J83" s="864"/>
      <c r="K83" s="864"/>
      <c r="L83" s="864"/>
      <c r="M83" s="865"/>
      <c r="N83" s="301">
        <f>SUM(N77:N82)</f>
        <v>9712.0648722881597</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598055.61222184182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4"/>
      <c r="J89" s="334"/>
      <c r="K89" s="302" t="s">
        <v>970</v>
      </c>
      <c r="L89" s="868" t="s">
        <v>971</v>
      </c>
      <c r="M89" s="869"/>
      <c r="N89" s="303"/>
    </row>
    <row r="90" spans="1:14">
      <c r="B90" s="854" t="s">
        <v>972</v>
      </c>
      <c r="C90" s="855"/>
      <c r="D90" s="855"/>
      <c r="E90" s="855"/>
      <c r="F90" s="855"/>
      <c r="G90" s="855"/>
      <c r="H90" s="855"/>
      <c r="I90" s="87"/>
      <c r="J90" s="88"/>
      <c r="K90" s="304">
        <v>0.2</v>
      </c>
      <c r="L90" s="856">
        <f>N85*K90</f>
        <v>119611.12244436837</v>
      </c>
      <c r="M90" s="857"/>
      <c r="N90" s="51"/>
    </row>
    <row r="91" spans="1:14">
      <c r="B91" s="89" t="s">
        <v>973</v>
      </c>
      <c r="C91" s="90"/>
      <c r="D91" s="90"/>
      <c r="E91" s="90"/>
      <c r="F91" s="90"/>
      <c r="G91" s="90"/>
      <c r="H91" s="90"/>
      <c r="I91" s="87"/>
      <c r="J91" s="88"/>
      <c r="K91" s="304">
        <v>0.05</v>
      </c>
      <c r="L91" s="856">
        <f>N85*K91</f>
        <v>29902.780611092094</v>
      </c>
      <c r="M91" s="857"/>
      <c r="N91" s="51"/>
    </row>
    <row r="92" spans="1:14" ht="15.75" thickBot="1">
      <c r="B92" s="91" t="s">
        <v>974</v>
      </c>
      <c r="C92" s="92"/>
      <c r="D92" s="92"/>
      <c r="E92" s="92"/>
      <c r="F92" s="92"/>
      <c r="G92" s="92"/>
      <c r="H92" s="92"/>
      <c r="I92" s="93"/>
      <c r="J92" s="94"/>
      <c r="K92" s="305">
        <v>0.05</v>
      </c>
      <c r="L92" s="858">
        <f>N85*K92</f>
        <v>29902.780611092094</v>
      </c>
      <c r="M92" s="859"/>
      <c r="N92" s="51"/>
    </row>
    <row r="93" spans="1:14" ht="15.75" thickBot="1">
      <c r="B93" s="821" t="s">
        <v>953</v>
      </c>
      <c r="C93" s="822"/>
      <c r="D93" s="822"/>
      <c r="E93" s="822"/>
      <c r="F93" s="822"/>
      <c r="G93" s="822"/>
      <c r="H93" s="822"/>
      <c r="I93" s="822"/>
      <c r="J93" s="822"/>
      <c r="K93" s="822"/>
      <c r="L93" s="822"/>
      <c r="M93" s="823"/>
      <c r="N93" s="52">
        <f>L90+L91+L92</f>
        <v>179416.68366655259</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8">
        <f>N85+N93</f>
        <v>777472.29588839435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7"/>
      <c r="K125" s="887"/>
      <c r="L125" s="887"/>
      <c r="M125" s="887"/>
      <c r="N125" s="888"/>
    </row>
    <row r="126" spans="2:14" ht="15.75" customHeight="1" thickBot="1">
      <c r="B126" s="261" t="s">
        <v>2221</v>
      </c>
      <c r="C126" s="393"/>
      <c r="D126" s="393"/>
      <c r="E126" s="57"/>
      <c r="F126" s="57"/>
      <c r="G126" s="57"/>
      <c r="H126" s="57"/>
      <c r="I126" s="57"/>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29.25" customHeight="1" thickBot="1">
      <c r="A31" s="157" t="s">
        <v>1845</v>
      </c>
      <c r="B31" s="80" t="s">
        <v>1093</v>
      </c>
      <c r="C31" s="963" t="s">
        <v>1625</v>
      </c>
      <c r="D31" s="964"/>
      <c r="E31" s="964"/>
      <c r="F31" s="964"/>
      <c r="G31" s="964"/>
      <c r="H31" s="964"/>
      <c r="I31" s="964"/>
      <c r="J31" s="964"/>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1"/>
      <c r="F40" s="871"/>
      <c r="G40" s="871"/>
      <c r="H40" s="872"/>
      <c r="I40" s="36"/>
      <c r="J40" s="37"/>
      <c r="K40" s="269"/>
      <c r="L40" s="276"/>
      <c r="M40" s="277"/>
      <c r="N40" s="272"/>
    </row>
    <row r="41" spans="1:14">
      <c r="B41" s="320"/>
      <c r="C41" s="321"/>
      <c r="D41" s="321"/>
      <c r="E41" s="321"/>
      <c r="F41" s="323"/>
      <c r="G41" s="323"/>
      <c r="H41" s="125"/>
      <c r="I41" s="36"/>
      <c r="J41" s="37"/>
      <c r="K41" s="274"/>
      <c r="L41" s="276"/>
      <c r="M41" s="277"/>
      <c r="N41" s="278"/>
    </row>
    <row r="42" spans="1:14">
      <c r="B42" s="878"/>
      <c r="C42" s="879"/>
      <c r="D42" s="879"/>
      <c r="E42" s="38"/>
      <c r="F42" s="39"/>
      <c r="G42" s="39"/>
      <c r="H42" s="40"/>
      <c r="I42" s="36"/>
      <c r="J42" s="37"/>
      <c r="K42" s="279"/>
      <c r="L42" s="276"/>
      <c r="M42" s="401"/>
      <c r="N42" s="344"/>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459.58438938826311</v>
      </c>
      <c r="N49" s="272">
        <f>K49*M49</f>
        <v>459.58438938826311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459.58438938826311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459.58438938826311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91.916877877652624</v>
      </c>
      <c r="M83" s="857"/>
      <c r="N83" s="51"/>
    </row>
    <row r="84" spans="1:14">
      <c r="B84" s="89" t="s">
        <v>973</v>
      </c>
      <c r="C84" s="90"/>
      <c r="D84" s="90"/>
      <c r="E84" s="90"/>
      <c r="F84" s="90"/>
      <c r="G84" s="90"/>
      <c r="H84" s="90"/>
      <c r="I84" s="87"/>
      <c r="J84" s="88"/>
      <c r="K84" s="304">
        <v>0.05</v>
      </c>
      <c r="L84" s="856">
        <f>N78*K84</f>
        <v>22.979219469413156</v>
      </c>
      <c r="M84" s="857"/>
      <c r="N84" s="51"/>
    </row>
    <row r="85" spans="1:14" ht="15.75" thickBot="1">
      <c r="B85" s="91" t="s">
        <v>974</v>
      </c>
      <c r="C85" s="92"/>
      <c r="D85" s="92"/>
      <c r="E85" s="92"/>
      <c r="F85" s="92"/>
      <c r="G85" s="92"/>
      <c r="H85" s="92"/>
      <c r="I85" s="93"/>
      <c r="J85" s="94"/>
      <c r="K85" s="305">
        <v>0.05</v>
      </c>
      <c r="L85" s="858">
        <f>N78*K85</f>
        <v>22.979219469413156</v>
      </c>
      <c r="M85" s="859"/>
      <c r="N85" s="51"/>
    </row>
    <row r="86" spans="1:14" ht="15.75" thickBot="1">
      <c r="B86" s="821" t="s">
        <v>953</v>
      </c>
      <c r="C86" s="822"/>
      <c r="D86" s="822"/>
      <c r="E86" s="822"/>
      <c r="F86" s="822"/>
      <c r="G86" s="822"/>
      <c r="H86" s="822"/>
      <c r="I86" s="822"/>
      <c r="J86" s="822"/>
      <c r="K86" s="822"/>
      <c r="L86" s="822"/>
      <c r="M86" s="823"/>
      <c r="N86" s="52">
        <f>L83+L84+L85</f>
        <v>137.87531681647894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597.45970620474202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1" t="s">
        <v>2221</v>
      </c>
      <c r="C119" s="393"/>
      <c r="D119" s="393"/>
      <c r="E119" s="57"/>
      <c r="F119" s="57"/>
      <c r="G119" s="57"/>
      <c r="H119" s="57"/>
      <c r="I119" s="57"/>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29.25" customHeight="1" thickBot="1">
      <c r="A31" t="s">
        <v>1845</v>
      </c>
      <c r="B31" s="80" t="s">
        <v>1626</v>
      </c>
      <c r="C31" s="963" t="s">
        <v>2040</v>
      </c>
      <c r="D31" s="964"/>
      <c r="E31" s="964"/>
      <c r="F31" s="964"/>
      <c r="G31" s="964"/>
      <c r="H31" s="964"/>
      <c r="I31" s="964"/>
      <c r="J31" s="964"/>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1"/>
      <c r="F40" s="871"/>
      <c r="G40" s="871"/>
      <c r="H40" s="872"/>
      <c r="I40" s="36"/>
      <c r="J40" s="37"/>
      <c r="K40" s="269"/>
      <c r="L40" s="276"/>
      <c r="M40" s="277"/>
      <c r="N40" s="272"/>
    </row>
    <row r="41" spans="1:14">
      <c r="B41" s="320"/>
      <c r="C41" s="321"/>
      <c r="D41" s="321"/>
      <c r="E41" s="321"/>
      <c r="F41" s="323"/>
      <c r="G41" s="323"/>
      <c r="H41" s="125"/>
      <c r="I41" s="36"/>
      <c r="J41" s="37"/>
      <c r="K41" s="274"/>
      <c r="L41" s="276"/>
      <c r="M41" s="277"/>
      <c r="N41" s="278"/>
    </row>
    <row r="42" spans="1:14">
      <c r="B42" s="878"/>
      <c r="C42" s="879"/>
      <c r="D42" s="879"/>
      <c r="E42" s="38"/>
      <c r="F42" s="39"/>
      <c r="G42" s="39"/>
      <c r="H42" s="40"/>
      <c r="I42" s="36"/>
      <c r="J42" s="37"/>
      <c r="K42" s="279"/>
      <c r="L42" s="276"/>
      <c r="M42" s="401"/>
      <c r="N42" s="344"/>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527.87169252850038</v>
      </c>
      <c r="N49" s="272">
        <f>K49*M49</f>
        <v>527.87169252850038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527.87169252850038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527.87169252850038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105.57433850570008</v>
      </c>
      <c r="M83" s="857"/>
      <c r="N83" s="51"/>
    </row>
    <row r="84" spans="1:14">
      <c r="B84" s="89" t="s">
        <v>973</v>
      </c>
      <c r="C84" s="90"/>
      <c r="D84" s="90"/>
      <c r="E84" s="90"/>
      <c r="F84" s="90"/>
      <c r="G84" s="90"/>
      <c r="H84" s="90"/>
      <c r="I84" s="87"/>
      <c r="J84" s="88"/>
      <c r="K84" s="304">
        <v>0.05</v>
      </c>
      <c r="L84" s="856">
        <f>N78*K84</f>
        <v>26.393584626425021</v>
      </c>
      <c r="M84" s="857"/>
      <c r="N84" s="51"/>
    </row>
    <row r="85" spans="1:14" ht="15.75" thickBot="1">
      <c r="B85" s="91" t="s">
        <v>974</v>
      </c>
      <c r="C85" s="92"/>
      <c r="D85" s="92"/>
      <c r="E85" s="92"/>
      <c r="F85" s="92"/>
      <c r="G85" s="92"/>
      <c r="H85" s="92"/>
      <c r="I85" s="93"/>
      <c r="J85" s="94"/>
      <c r="K85" s="305">
        <v>0.05</v>
      </c>
      <c r="L85" s="858">
        <f>N78*K85</f>
        <v>26.393584626425021</v>
      </c>
      <c r="M85" s="859"/>
      <c r="N85" s="51"/>
    </row>
    <row r="86" spans="1:14" ht="15.75" thickBot="1">
      <c r="B86" s="821" t="s">
        <v>953</v>
      </c>
      <c r="C86" s="822"/>
      <c r="D86" s="822"/>
      <c r="E86" s="822"/>
      <c r="F86" s="822"/>
      <c r="G86" s="822"/>
      <c r="H86" s="822"/>
      <c r="I86" s="822"/>
      <c r="J86" s="822"/>
      <c r="K86" s="822"/>
      <c r="L86" s="822"/>
      <c r="M86" s="823"/>
      <c r="N86" s="52">
        <f>L83+L84+L85</f>
        <v>158.36150775855012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686.23320028705052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41.25" customHeight="1" thickBot="1">
      <c r="A31" t="s">
        <v>1845</v>
      </c>
      <c r="B31" s="80" t="s">
        <v>1627</v>
      </c>
      <c r="C31" s="963" t="s">
        <v>2041</v>
      </c>
      <c r="D31" s="964"/>
      <c r="E31" s="964"/>
      <c r="F31" s="964"/>
      <c r="G31" s="964"/>
      <c r="H31" s="964"/>
      <c r="I31" s="964"/>
      <c r="J31" s="964"/>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271"/>
      <c r="N36" s="272"/>
    </row>
    <row r="37" spans="1:14">
      <c r="A37" s="113"/>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2"/>
    </row>
    <row r="39" spans="1:14">
      <c r="B39" s="870"/>
      <c r="C39" s="871"/>
      <c r="D39" s="871"/>
      <c r="E39" s="871"/>
      <c r="F39" s="871"/>
      <c r="G39" s="871"/>
      <c r="H39" s="872"/>
      <c r="I39" s="873"/>
      <c r="J39" s="874"/>
      <c r="K39" s="269"/>
      <c r="L39" s="875"/>
      <c r="M39" s="876"/>
      <c r="N39" s="272"/>
    </row>
    <row r="40" spans="1:14">
      <c r="B40" s="870"/>
      <c r="C40" s="871"/>
      <c r="D40" s="871"/>
      <c r="E40" s="871"/>
      <c r="F40" s="871"/>
      <c r="G40" s="871"/>
      <c r="H40" s="872"/>
      <c r="I40" s="36"/>
      <c r="J40" s="37"/>
      <c r="K40" s="269"/>
      <c r="L40" s="276"/>
      <c r="M40" s="277"/>
      <c r="N40" s="272"/>
    </row>
    <row r="41" spans="1:14">
      <c r="B41" s="320"/>
      <c r="C41" s="321"/>
      <c r="D41" s="321"/>
      <c r="E41" s="321"/>
      <c r="F41" s="323"/>
      <c r="G41" s="323"/>
      <c r="H41" s="125"/>
      <c r="I41" s="36"/>
      <c r="J41" s="37"/>
      <c r="K41" s="274"/>
      <c r="L41" s="276"/>
      <c r="M41" s="277"/>
      <c r="N41" s="278"/>
    </row>
    <row r="42" spans="1:14">
      <c r="B42" s="878"/>
      <c r="C42" s="879"/>
      <c r="D42" s="879"/>
      <c r="E42" s="38"/>
      <c r="F42" s="39"/>
      <c r="G42" s="39"/>
      <c r="H42" s="40"/>
      <c r="I42" s="36"/>
      <c r="J42" s="37"/>
      <c r="K42" s="279"/>
      <c r="L42" s="276"/>
      <c r="M42" s="401"/>
      <c r="N42" s="344"/>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5" t="s">
        <v>945</v>
      </c>
      <c r="K48" s="85" t="s">
        <v>946</v>
      </c>
      <c r="L48" s="902" t="s">
        <v>955</v>
      </c>
      <c r="M48" s="901"/>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428.02516721017031</v>
      </c>
      <c r="N49" s="272">
        <f>K49*M49</f>
        <v>428.02516721017031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4">
        <f>SUM(N49:N53)</f>
        <v>428.02516721017031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311"/>
      <c r="I60" s="279"/>
      <c r="J60" s="286"/>
      <c r="K60" s="279"/>
      <c r="L60" s="908"/>
      <c r="M60" s="90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428.02516721017031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85.60503344203407</v>
      </c>
      <c r="M83" s="857"/>
      <c r="N83" s="51"/>
    </row>
    <row r="84" spans="1:14">
      <c r="B84" s="89" t="s">
        <v>973</v>
      </c>
      <c r="C84" s="90"/>
      <c r="D84" s="90"/>
      <c r="E84" s="90"/>
      <c r="F84" s="90"/>
      <c r="G84" s="90"/>
      <c r="H84" s="90"/>
      <c r="I84" s="87"/>
      <c r="J84" s="88"/>
      <c r="K84" s="304">
        <v>0.05</v>
      </c>
      <c r="L84" s="856">
        <f>N78*K84</f>
        <v>21.401258360508518</v>
      </c>
      <c r="M84" s="857"/>
      <c r="N84" s="51"/>
    </row>
    <row r="85" spans="1:14" ht="15.75" thickBot="1">
      <c r="B85" s="91" t="s">
        <v>974</v>
      </c>
      <c r="C85" s="92"/>
      <c r="D85" s="92"/>
      <c r="E85" s="92"/>
      <c r="F85" s="92"/>
      <c r="G85" s="92"/>
      <c r="H85" s="92"/>
      <c r="I85" s="93"/>
      <c r="J85" s="94"/>
      <c r="K85" s="305">
        <v>0.05</v>
      </c>
      <c r="L85" s="858">
        <f>N78*K85</f>
        <v>21.401258360508518</v>
      </c>
      <c r="M85" s="859"/>
      <c r="N85" s="51"/>
    </row>
    <row r="86" spans="1:14" ht="15.75" thickBot="1">
      <c r="B86" s="821" t="s">
        <v>953</v>
      </c>
      <c r="C86" s="822"/>
      <c r="D86" s="822"/>
      <c r="E86" s="822"/>
      <c r="F86" s="822"/>
      <c r="G86" s="822"/>
      <c r="H86" s="822"/>
      <c r="I86" s="822"/>
      <c r="J86" s="822"/>
      <c r="K86" s="822"/>
      <c r="L86" s="822"/>
      <c r="M86" s="823"/>
      <c r="N86" s="52">
        <f>L83+L84+L85</f>
        <v>128.4075501630511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556.43271737322141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271">
        <v>30</v>
      </c>
      <c r="N36" s="272">
        <f>K36/M36</f>
        <v>62.230965334924015</v>
      </c>
    </row>
    <row r="37" spans="1:14">
      <c r="A37" t="s">
        <v>363</v>
      </c>
      <c r="B37" s="870" t="str">
        <f>VLOOKUP(A37,EQUIPOS!A7:D154,3,FALSE)</f>
        <v>Vibrador de concreto, Motor de 3 hp a 18.000 rpm Mangueras de 4 mt</v>
      </c>
      <c r="C37" s="871"/>
      <c r="D37" s="871"/>
      <c r="E37" s="871"/>
      <c r="F37" s="871"/>
      <c r="G37" s="871"/>
      <c r="H37" s="872"/>
      <c r="I37" s="267"/>
      <c r="J37" s="268"/>
      <c r="K37" s="269">
        <f>VLOOKUP(A37,EQUIPOS!A7:D164,4,FALSE)</f>
        <v>7357.4722426604703</v>
      </c>
      <c r="L37" s="270"/>
      <c r="M37" s="271">
        <v>30</v>
      </c>
      <c r="N37" s="272">
        <f>K37/M37</f>
        <v>245.249074755349</v>
      </c>
    </row>
    <row r="38" spans="1:14">
      <c r="A38" t="s">
        <v>228</v>
      </c>
      <c r="B38" s="870" t="str">
        <f>VLOOKUP(A38,EQUIPOS!A8:D154,3,FALSE)</f>
        <v xml:space="preserve">Formaleta metálica (concreto hidráulico)
</v>
      </c>
      <c r="C38" s="871"/>
      <c r="D38" s="871"/>
      <c r="E38" s="871"/>
      <c r="F38" s="871"/>
      <c r="G38" s="871"/>
      <c r="H38" s="872"/>
      <c r="I38" s="873"/>
      <c r="J38" s="874"/>
      <c r="K38" s="269">
        <f>VLOOKUP(A38,EQUIPOS!A8:D165,4,FALSE)</f>
        <v>3906.9506713581432</v>
      </c>
      <c r="L38" s="875">
        <v>0.33329999999999999</v>
      </c>
      <c r="M38" s="876"/>
      <c r="N38" s="272">
        <f>K38/L38</f>
        <v>11722.02421649608</v>
      </c>
    </row>
    <row r="39" spans="1:14">
      <c r="B39" s="870"/>
      <c r="C39" s="871"/>
      <c r="D39" s="871"/>
      <c r="E39" s="871"/>
      <c r="F39" s="871"/>
      <c r="G39" s="871"/>
      <c r="H39" s="872"/>
      <c r="I39" s="36"/>
      <c r="J39" s="37"/>
      <c r="K39" s="269"/>
      <c r="L39" s="276"/>
      <c r="M39" s="277"/>
      <c r="N39" s="272"/>
    </row>
    <row r="40" spans="1:14">
      <c r="B40" s="320"/>
      <c r="C40" s="321"/>
      <c r="D40" s="321"/>
      <c r="E40" s="323"/>
      <c r="F40" s="323"/>
      <c r="G40" s="323"/>
      <c r="H40" s="125"/>
      <c r="I40" s="36"/>
      <c r="J40" s="37"/>
      <c r="K40" s="274"/>
      <c r="L40" s="276"/>
      <c r="M40" s="277"/>
      <c r="N40" s="278"/>
    </row>
    <row r="41" spans="1:14">
      <c r="B41" s="878" t="s">
        <v>952</v>
      </c>
      <c r="C41" s="879"/>
      <c r="D41" s="879"/>
      <c r="E41" s="38"/>
      <c r="F41" s="39"/>
      <c r="G41" s="39"/>
      <c r="H41" s="40"/>
      <c r="I41" s="36"/>
      <c r="J41" s="37"/>
      <c r="K41" s="279"/>
      <c r="L41" s="276"/>
      <c r="M41" s="401">
        <v>0.1</v>
      </c>
      <c r="N41" s="344">
        <f>N72*M41</f>
        <v>224.88926817266997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12254.393524759023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519705.39821328525</v>
      </c>
      <c r="N48" s="272">
        <f>K48*M48</f>
        <v>524902.45219541807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3"/>
      <c r="C51" s="904"/>
      <c r="D51" s="904"/>
      <c r="E51" s="904"/>
      <c r="F51" s="904"/>
      <c r="G51" s="904"/>
      <c r="H51" s="904"/>
      <c r="I51" s="874"/>
      <c r="J51" s="42"/>
      <c r="K51" s="44"/>
      <c r="L51" s="905"/>
      <c r="M51" s="906"/>
      <c r="N51" s="45"/>
    </row>
    <row r="52" spans="1:14" ht="15.75" thickBot="1">
      <c r="B52" s="821" t="s">
        <v>953</v>
      </c>
      <c r="C52" s="822"/>
      <c r="D52" s="822"/>
      <c r="E52" s="822"/>
      <c r="F52" s="822"/>
      <c r="G52" s="822"/>
      <c r="H52" s="822"/>
      <c r="I52" s="822"/>
      <c r="J52" s="822"/>
      <c r="K52" s="822"/>
      <c r="L52" s="822"/>
      <c r="M52" s="823"/>
      <c r="N52" s="394">
        <f>SUM(N48:N51)</f>
        <v>524902.45219541807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7" t="s">
        <v>961</v>
      </c>
      <c r="M56" s="886"/>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8">
        <f>VLOOKUP(A57,TRANSPORTE!A5:D117,4,FALSE)</f>
        <v>1222.0638821488531</v>
      </c>
      <c r="M57" s="909"/>
      <c r="N57" s="287">
        <f>K57*L57</f>
        <v>1234.2845209703416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99"/>
      <c r="M61" s="900"/>
      <c r="N61" s="127"/>
    </row>
    <row r="62" spans="1:14" ht="15.75" thickBot="1">
      <c r="B62" s="910" t="s">
        <v>953</v>
      </c>
      <c r="C62" s="864"/>
      <c r="D62" s="864"/>
      <c r="E62" s="864"/>
      <c r="F62" s="864"/>
      <c r="G62" s="864"/>
      <c r="H62" s="864"/>
      <c r="I62" s="864"/>
      <c r="J62" s="864"/>
      <c r="K62" s="864"/>
      <c r="L62" s="864"/>
      <c r="M62" s="865"/>
      <c r="N62" s="104">
        <f>SUM(N57:N61)</f>
        <v>1234.2845209703416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0" t="s">
        <v>963</v>
      </c>
      <c r="C66" s="861"/>
      <c r="D66" s="861"/>
      <c r="E66" s="861"/>
      <c r="F66" s="861"/>
      <c r="G66" s="861"/>
      <c r="H66" s="861"/>
      <c r="I66" s="73" t="s">
        <v>964</v>
      </c>
      <c r="J66" s="75" t="s">
        <v>1410</v>
      </c>
      <c r="K66" s="74" t="s">
        <v>966</v>
      </c>
      <c r="L66" s="862" t="s">
        <v>950</v>
      </c>
      <c r="M66" s="86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7"/>
      <c r="C71" s="898"/>
      <c r="D71" s="898"/>
      <c r="E71" s="898"/>
      <c r="F71" s="898"/>
      <c r="G71" s="898"/>
      <c r="H71" s="898"/>
      <c r="I71" s="126"/>
      <c r="J71" s="126"/>
      <c r="K71" s="126"/>
      <c r="L71" s="911"/>
      <c r="M71" s="911"/>
      <c r="N71" s="45"/>
    </row>
    <row r="72" spans="1:15" ht="15.75" thickBot="1">
      <c r="B72" s="910" t="s">
        <v>953</v>
      </c>
      <c r="C72" s="864"/>
      <c r="D72" s="864"/>
      <c r="E72" s="864"/>
      <c r="F72" s="864"/>
      <c r="G72" s="864"/>
      <c r="H72" s="864"/>
      <c r="I72" s="864"/>
      <c r="J72" s="864"/>
      <c r="K72" s="864"/>
      <c r="L72" s="864"/>
      <c r="M72" s="865"/>
      <c r="N72" s="301">
        <f>SUM(N67:N71)</f>
        <v>2248.8926817266997</v>
      </c>
    </row>
    <row r="73" spans="1:15" ht="15.75" thickBot="1">
      <c r="B73" s="33"/>
      <c r="C73" s="34"/>
      <c r="D73" s="34"/>
      <c r="E73" s="34"/>
      <c r="F73" s="34"/>
      <c r="G73" s="34"/>
      <c r="H73" s="34"/>
      <c r="I73" s="34"/>
      <c r="J73" s="34"/>
      <c r="K73" s="34"/>
      <c r="L73" s="34"/>
      <c r="M73" s="34"/>
      <c r="N73" s="35"/>
    </row>
    <row r="74" spans="1:15" ht="15.75" thickBot="1">
      <c r="B74" s="821" t="s">
        <v>967</v>
      </c>
      <c r="C74" s="822"/>
      <c r="D74" s="822"/>
      <c r="E74" s="822"/>
      <c r="F74" s="822"/>
      <c r="G74" s="822"/>
      <c r="H74" s="822"/>
      <c r="I74" s="822"/>
      <c r="J74" s="822"/>
      <c r="K74" s="822"/>
      <c r="L74" s="822"/>
      <c r="M74" s="823"/>
      <c r="N74" s="99">
        <f>N43+N52+N62+N72</f>
        <v>540640.02292287408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6" t="s">
        <v>969</v>
      </c>
      <c r="C78" s="867"/>
      <c r="D78" s="867"/>
      <c r="E78" s="867"/>
      <c r="F78" s="867"/>
      <c r="G78" s="867"/>
      <c r="H78" s="867"/>
      <c r="I78" s="314"/>
      <c r="J78" s="334"/>
      <c r="K78" s="302" t="s">
        <v>970</v>
      </c>
      <c r="L78" s="868" t="s">
        <v>971</v>
      </c>
      <c r="M78" s="869"/>
      <c r="N78" s="303"/>
    </row>
    <row r="79" spans="1:15">
      <c r="B79" s="854" t="s">
        <v>972</v>
      </c>
      <c r="C79" s="855"/>
      <c r="D79" s="855"/>
      <c r="E79" s="855"/>
      <c r="F79" s="855"/>
      <c r="G79" s="855"/>
      <c r="H79" s="855"/>
      <c r="I79" s="87"/>
      <c r="J79" s="88"/>
      <c r="K79" s="304">
        <v>0.2</v>
      </c>
      <c r="L79" s="856">
        <f>N74*K79</f>
        <v>108128.00458457482</v>
      </c>
      <c r="M79" s="857"/>
      <c r="N79" s="51"/>
    </row>
    <row r="80" spans="1:15">
      <c r="B80" s="89" t="s">
        <v>973</v>
      </c>
      <c r="C80" s="90"/>
      <c r="D80" s="90"/>
      <c r="E80" s="90"/>
      <c r="F80" s="90"/>
      <c r="G80" s="90"/>
      <c r="H80" s="90"/>
      <c r="I80" s="87"/>
      <c r="J80" s="88"/>
      <c r="K80" s="304">
        <v>0.05</v>
      </c>
      <c r="L80" s="856">
        <f>N74*K80</f>
        <v>27032.001146143706</v>
      </c>
      <c r="M80" s="857"/>
      <c r="N80" s="51"/>
    </row>
    <row r="81" spans="1:14" ht="15.75" thickBot="1">
      <c r="B81" s="91" t="s">
        <v>974</v>
      </c>
      <c r="C81" s="92"/>
      <c r="D81" s="92"/>
      <c r="E81" s="92"/>
      <c r="F81" s="92"/>
      <c r="G81" s="92"/>
      <c r="H81" s="92"/>
      <c r="I81" s="93"/>
      <c r="J81" s="94"/>
      <c r="K81" s="305">
        <v>0.05</v>
      </c>
      <c r="L81" s="858">
        <f>N74*K81</f>
        <v>27032.001146143706</v>
      </c>
      <c r="M81" s="859"/>
      <c r="N81" s="51"/>
    </row>
    <row r="82" spans="1:14" ht="15.75" thickBot="1">
      <c r="B82" s="821" t="s">
        <v>953</v>
      </c>
      <c r="C82" s="822"/>
      <c r="D82" s="822"/>
      <c r="E82" s="822"/>
      <c r="F82" s="822"/>
      <c r="G82" s="822"/>
      <c r="H82" s="822"/>
      <c r="I82" s="822"/>
      <c r="J82" s="822"/>
      <c r="K82" s="822"/>
      <c r="L82" s="822"/>
      <c r="M82" s="823"/>
      <c r="N82" s="52">
        <f>L79+L80+L81</f>
        <v>162192.00687686223</v>
      </c>
    </row>
    <row r="83" spans="1:14" ht="15.75" thickBot="1">
      <c r="B83" s="33"/>
      <c r="C83" s="34"/>
      <c r="D83" s="34"/>
      <c r="E83" s="34"/>
      <c r="F83" s="34"/>
      <c r="G83" s="34"/>
      <c r="H83" s="34"/>
      <c r="I83" s="34"/>
      <c r="J83" s="34"/>
      <c r="K83" s="34"/>
      <c r="L83" s="34"/>
      <c r="M83" s="34"/>
      <c r="N83" s="35"/>
    </row>
    <row r="84" spans="1:14" ht="15.75" thickBot="1">
      <c r="A84" t="s">
        <v>2016</v>
      </c>
      <c r="B84" s="821" t="s">
        <v>975</v>
      </c>
      <c r="C84" s="822"/>
      <c r="D84" s="822"/>
      <c r="E84" s="822"/>
      <c r="F84" s="822"/>
      <c r="G84" s="822"/>
      <c r="H84" s="822"/>
      <c r="I84" s="822"/>
      <c r="J84" s="822"/>
      <c r="K84" s="822"/>
      <c r="L84" s="822"/>
      <c r="M84" s="823"/>
      <c r="N84" s="188">
        <f>N74+N82</f>
        <v>702832.02979973634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271">
        <v>37.5</v>
      </c>
      <c r="N36" s="272">
        <f>K36/M36</f>
        <v>99.954601272231997</v>
      </c>
    </row>
    <row r="37" spans="1:14">
      <c r="B37" s="870"/>
      <c r="C37" s="871"/>
      <c r="D37" s="871"/>
      <c r="E37" s="877"/>
      <c r="F37" s="871"/>
      <c r="G37" s="871"/>
      <c r="H37" s="872"/>
      <c r="I37" s="36"/>
      <c r="J37" s="37"/>
      <c r="K37" s="274"/>
      <c r="L37" s="276"/>
      <c r="M37" s="277"/>
      <c r="N37" s="278"/>
    </row>
    <row r="38" spans="1:14">
      <c r="B38" s="878" t="s">
        <v>952</v>
      </c>
      <c r="C38" s="879"/>
      <c r="D38" s="879"/>
      <c r="E38" s="38"/>
      <c r="F38" s="39"/>
      <c r="G38" s="39"/>
      <c r="H38" s="40"/>
      <c r="I38" s="36"/>
      <c r="J38" s="37"/>
      <c r="K38" s="279"/>
      <c r="L38" s="276"/>
      <c r="M38" s="469">
        <v>0.1</v>
      </c>
      <c r="N38" s="344">
        <f>N72*M38</f>
        <v>1079.468487228816</v>
      </c>
    </row>
    <row r="39" spans="1:14" ht="15.75" thickBot="1">
      <c r="B39" s="870"/>
      <c r="C39" s="871"/>
      <c r="D39" s="871"/>
      <c r="E39" s="871"/>
      <c r="F39" s="871"/>
      <c r="G39" s="871"/>
      <c r="H39" s="872"/>
      <c r="I39" s="880"/>
      <c r="J39" s="881"/>
      <c r="K39" s="41"/>
      <c r="L39" s="882"/>
      <c r="M39" s="883"/>
      <c r="N39" s="105"/>
    </row>
    <row r="40" spans="1:14" ht="15.75" thickBot="1">
      <c r="B40" s="821" t="s">
        <v>953</v>
      </c>
      <c r="C40" s="822"/>
      <c r="D40" s="822"/>
      <c r="E40" s="822"/>
      <c r="F40" s="822"/>
      <c r="G40" s="822"/>
      <c r="H40" s="822"/>
      <c r="I40" s="822"/>
      <c r="J40" s="822"/>
      <c r="K40" s="822"/>
      <c r="L40" s="822"/>
      <c r="M40" s="823"/>
      <c r="N40" s="394">
        <f>SUM(N36:N39)</f>
        <v>1179.4230885010479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6" t="s">
        <v>944</v>
      </c>
      <c r="C44" s="867"/>
      <c r="D44" s="867"/>
      <c r="E44" s="867"/>
      <c r="F44" s="867"/>
      <c r="G44" s="867"/>
      <c r="H44" s="867"/>
      <c r="I44" s="901"/>
      <c r="J44" s="315" t="s">
        <v>945</v>
      </c>
      <c r="K44" s="85" t="s">
        <v>946</v>
      </c>
      <c r="L44" s="902" t="s">
        <v>955</v>
      </c>
      <c r="M44" s="901"/>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69208.049424530021</v>
      </c>
      <c r="N45" s="272">
        <f>K45*M45</f>
        <v>71284.290907265924</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44337.970396054014</v>
      </c>
      <c r="N46" s="272">
        <f>K46*M46</f>
        <v>443.37970396054016</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29141.912503836716</v>
      </c>
      <c r="N47" s="272">
        <f>K47*M47</f>
        <v>1457.095625191836</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380111.90222395718</v>
      </c>
      <c r="N48" s="272">
        <f>K48*M48</f>
        <v>3801.1190222395717</v>
      </c>
    </row>
    <row r="49" spans="1:14" ht="15.75" thickBot="1">
      <c r="B49" s="309"/>
      <c r="C49" s="310"/>
      <c r="D49" s="310"/>
      <c r="E49" s="310"/>
      <c r="F49" s="310"/>
      <c r="G49" s="310"/>
      <c r="H49" s="310"/>
      <c r="I49" s="310"/>
      <c r="J49" s="126"/>
      <c r="K49" s="126"/>
      <c r="L49" s="325"/>
      <c r="M49" s="324"/>
      <c r="N49" s="127"/>
    </row>
    <row r="50" spans="1:14" ht="15.75" thickBot="1">
      <c r="B50" s="821" t="s">
        <v>953</v>
      </c>
      <c r="C50" s="822"/>
      <c r="D50" s="822"/>
      <c r="E50" s="822"/>
      <c r="F50" s="822"/>
      <c r="G50" s="822"/>
      <c r="H50" s="822"/>
      <c r="I50" s="822"/>
      <c r="J50" s="822"/>
      <c r="K50" s="822"/>
      <c r="L50" s="822"/>
      <c r="M50" s="823"/>
      <c r="N50" s="394">
        <f>SUM(N45:N49)</f>
        <v>76985.885258657872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7" t="s">
        <v>961</v>
      </c>
      <c r="M54" s="886"/>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8">
        <f>VLOOKUP(A55,TRANSPORTE!A5:D117,4,FALSE)</f>
        <v>860.44885840092718</v>
      </c>
      <c r="M55" s="909"/>
      <c r="N55" s="287">
        <f>K55*L55</f>
        <v>791.6129497288531</v>
      </c>
    </row>
    <row r="56" spans="1:14">
      <c r="A56" t="s">
        <v>1227</v>
      </c>
      <c r="B56" s="46" t="str">
        <f>VLOOKUP(A56,TRANSPORTE!A6:D117,3,FALSE)</f>
        <v>Transporte de Arena</v>
      </c>
      <c r="C56" s="47"/>
      <c r="D56" s="47"/>
      <c r="E56" s="47"/>
      <c r="F56" s="47"/>
      <c r="G56" s="47"/>
      <c r="H56" s="311" t="s">
        <v>1468</v>
      </c>
      <c r="I56" s="279">
        <v>0.01</v>
      </c>
      <c r="J56" s="286">
        <v>1</v>
      </c>
      <c r="K56" s="279">
        <f>I56*J56</f>
        <v>0.01</v>
      </c>
      <c r="L56" s="908">
        <f>VLOOKUP(A56,TRANSPORTE!A6:D117,4,FALSE)</f>
        <v>1222.0638821488531</v>
      </c>
      <c r="M56" s="909"/>
      <c r="N56" s="287">
        <f>K56*L56</f>
        <v>12.220638821488532</v>
      </c>
    </row>
    <row r="57" spans="1:14">
      <c r="A57" t="s">
        <v>1227</v>
      </c>
      <c r="B57" s="46" t="str">
        <f>VLOOKUP(A57,TRANSPORTE!A6:D117,3,FALSE)</f>
        <v>Transporte de Arena</v>
      </c>
      <c r="C57" s="47"/>
      <c r="D57" s="47"/>
      <c r="E57" s="47"/>
      <c r="F57" s="47"/>
      <c r="G57" s="47"/>
      <c r="H57" s="311" t="s">
        <v>1468</v>
      </c>
      <c r="I57" s="279">
        <v>0.05</v>
      </c>
      <c r="J57" s="286">
        <v>1</v>
      </c>
      <c r="K57" s="279">
        <f>I57*J57</f>
        <v>0.05</v>
      </c>
      <c r="L57" s="908">
        <f>VLOOKUP(A57,TRANSPORTE!A6:D118,4,FALSE)</f>
        <v>1222.0638821488531</v>
      </c>
      <c r="M57" s="909"/>
      <c r="N57" s="287">
        <f>K57*L57</f>
        <v>61.103194107442654</v>
      </c>
    </row>
    <row r="58" spans="1:14">
      <c r="B58" s="46"/>
      <c r="C58" s="47"/>
      <c r="D58" s="47"/>
      <c r="E58" s="47"/>
      <c r="F58" s="47"/>
      <c r="G58" s="47"/>
      <c r="H58" s="311"/>
      <c r="I58" s="279"/>
      <c r="J58" s="286"/>
      <c r="K58" s="279"/>
      <c r="L58" s="908"/>
      <c r="M58" s="90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99"/>
      <c r="M60" s="900"/>
      <c r="N60" s="127"/>
    </row>
    <row r="61" spans="1:14" ht="15.75" thickBot="1">
      <c r="B61" s="910" t="s">
        <v>953</v>
      </c>
      <c r="C61" s="864"/>
      <c r="D61" s="864"/>
      <c r="E61" s="864"/>
      <c r="F61" s="864"/>
      <c r="G61" s="864"/>
      <c r="H61" s="864"/>
      <c r="I61" s="864"/>
      <c r="J61" s="864"/>
      <c r="K61" s="864"/>
      <c r="L61" s="864"/>
      <c r="M61" s="865"/>
      <c r="N61" s="104">
        <f>N55+N56+N57+N58+N59</f>
        <v>864.93678265778419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0" t="s">
        <v>963</v>
      </c>
      <c r="C65" s="861"/>
      <c r="D65" s="861"/>
      <c r="E65" s="861"/>
      <c r="F65" s="861"/>
      <c r="G65" s="861"/>
      <c r="H65" s="861"/>
      <c r="I65" s="73" t="s">
        <v>964</v>
      </c>
      <c r="J65" s="75" t="s">
        <v>1410</v>
      </c>
      <c r="K65" s="74" t="s">
        <v>966</v>
      </c>
      <c r="L65" s="862" t="s">
        <v>950</v>
      </c>
      <c r="M65" s="86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7"/>
      <c r="C71" s="898"/>
      <c r="D71" s="898"/>
      <c r="E71" s="898"/>
      <c r="F71" s="898"/>
      <c r="G71" s="898"/>
      <c r="H71" s="898"/>
      <c r="I71" s="126"/>
      <c r="J71" s="126"/>
      <c r="K71" s="126"/>
      <c r="L71" s="911"/>
      <c r="M71" s="911"/>
      <c r="N71" s="45"/>
    </row>
    <row r="72" spans="1:15" ht="15.75" thickBot="1">
      <c r="B72" s="910" t="s">
        <v>953</v>
      </c>
      <c r="C72" s="864"/>
      <c r="D72" s="864"/>
      <c r="E72" s="864"/>
      <c r="F72" s="864"/>
      <c r="G72" s="864"/>
      <c r="H72" s="864"/>
      <c r="I72" s="864"/>
      <c r="J72" s="864"/>
      <c r="K72" s="864"/>
      <c r="L72" s="864"/>
      <c r="M72" s="865"/>
      <c r="N72" s="301">
        <f>SUM(N66:N71)</f>
        <v>10794.684872288159</v>
      </c>
    </row>
    <row r="73" spans="1:15" ht="15.75" thickBot="1">
      <c r="B73" s="33"/>
      <c r="C73" s="34"/>
      <c r="D73" s="34"/>
      <c r="E73" s="34"/>
      <c r="F73" s="34"/>
      <c r="G73" s="34"/>
      <c r="H73" s="34"/>
      <c r="I73" s="34"/>
      <c r="J73" s="34"/>
      <c r="K73" s="34"/>
      <c r="L73" s="34"/>
      <c r="M73" s="34"/>
      <c r="N73" s="35"/>
    </row>
    <row r="74" spans="1:15" ht="15.75" thickBot="1">
      <c r="B74" s="821" t="s">
        <v>967</v>
      </c>
      <c r="C74" s="822"/>
      <c r="D74" s="822"/>
      <c r="E74" s="822"/>
      <c r="F74" s="822"/>
      <c r="G74" s="822"/>
      <c r="H74" s="822"/>
      <c r="I74" s="822"/>
      <c r="J74" s="822"/>
      <c r="K74" s="822"/>
      <c r="L74" s="822"/>
      <c r="M74" s="823"/>
      <c r="N74" s="99">
        <f>N40+N50+N61+N72</f>
        <v>89824.930002104855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6" t="s">
        <v>969</v>
      </c>
      <c r="C78" s="867"/>
      <c r="D78" s="867"/>
      <c r="E78" s="867"/>
      <c r="F78" s="867"/>
      <c r="G78" s="867"/>
      <c r="H78" s="867"/>
      <c r="I78" s="314"/>
      <c r="J78" s="334"/>
      <c r="K78" s="302" t="s">
        <v>970</v>
      </c>
      <c r="L78" s="868" t="s">
        <v>971</v>
      </c>
      <c r="M78" s="869"/>
      <c r="N78" s="303"/>
    </row>
    <row r="79" spans="1:15">
      <c r="B79" s="854" t="s">
        <v>972</v>
      </c>
      <c r="C79" s="855"/>
      <c r="D79" s="855"/>
      <c r="E79" s="855"/>
      <c r="F79" s="855"/>
      <c r="G79" s="855"/>
      <c r="H79" s="855"/>
      <c r="I79" s="87"/>
      <c r="J79" s="88"/>
      <c r="K79" s="304">
        <v>0.2</v>
      </c>
      <c r="L79" s="856">
        <f>N74*K79</f>
        <v>17964.986000420973</v>
      </c>
      <c r="M79" s="857"/>
      <c r="N79" s="51"/>
    </row>
    <row r="80" spans="1:15">
      <c r="B80" s="89" t="s">
        <v>973</v>
      </c>
      <c r="C80" s="90"/>
      <c r="D80" s="90"/>
      <c r="E80" s="90"/>
      <c r="F80" s="90"/>
      <c r="G80" s="90"/>
      <c r="H80" s="90"/>
      <c r="I80" s="87"/>
      <c r="J80" s="88"/>
      <c r="K80" s="304">
        <v>0.05</v>
      </c>
      <c r="L80" s="856">
        <f>N74*K80</f>
        <v>4491.2465001052433</v>
      </c>
      <c r="M80" s="857"/>
      <c r="N80" s="51"/>
    </row>
    <row r="81" spans="1:14" ht="15.75" thickBot="1">
      <c r="B81" s="91" t="s">
        <v>974</v>
      </c>
      <c r="C81" s="92"/>
      <c r="D81" s="92"/>
      <c r="E81" s="92"/>
      <c r="F81" s="92"/>
      <c r="G81" s="92"/>
      <c r="H81" s="92"/>
      <c r="I81" s="93"/>
      <c r="J81" s="94"/>
      <c r="K81" s="305">
        <v>0.05</v>
      </c>
      <c r="L81" s="858">
        <f>N74*K81</f>
        <v>4491.2465001052433</v>
      </c>
      <c r="M81" s="859"/>
      <c r="N81" s="51"/>
    </row>
    <row r="82" spans="1:14" ht="15.75" thickBot="1">
      <c r="B82" s="821" t="s">
        <v>953</v>
      </c>
      <c r="C82" s="822"/>
      <c r="D82" s="822"/>
      <c r="E82" s="822"/>
      <c r="F82" s="822"/>
      <c r="G82" s="822"/>
      <c r="H82" s="822"/>
      <c r="I82" s="822"/>
      <c r="J82" s="822"/>
      <c r="K82" s="822"/>
      <c r="L82" s="822"/>
      <c r="M82" s="823"/>
      <c r="N82" s="52">
        <f>L79+L80+L81</f>
        <v>26947.479000631462</v>
      </c>
    </row>
    <row r="83" spans="1:14" ht="15.75" thickBot="1">
      <c r="B83" s="33"/>
      <c r="C83" s="34"/>
      <c r="D83" s="34"/>
      <c r="E83" s="34"/>
      <c r="F83" s="34"/>
      <c r="G83" s="34"/>
      <c r="H83" s="34"/>
      <c r="I83" s="34"/>
      <c r="J83" s="34"/>
      <c r="K83" s="34"/>
      <c r="L83" s="34"/>
      <c r="M83" s="34"/>
      <c r="N83" s="35"/>
    </row>
    <row r="84" spans="1:14" ht="15.75" thickBot="1">
      <c r="A84" t="s">
        <v>2016</v>
      </c>
      <c r="B84" s="821" t="s">
        <v>975</v>
      </c>
      <c r="C84" s="822"/>
      <c r="D84" s="822"/>
      <c r="E84" s="822"/>
      <c r="F84" s="822"/>
      <c r="G84" s="822"/>
      <c r="H84" s="822"/>
      <c r="I84" s="822"/>
      <c r="J84" s="822"/>
      <c r="K84" s="822"/>
      <c r="L84" s="822"/>
      <c r="M84" s="823"/>
      <c r="N84" s="188">
        <f>N74+N82</f>
        <v>116772.40900273631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7"/>
      <c r="J36" s="268"/>
      <c r="K36" s="269">
        <f>VLOOKUP(A36,EQUIPOS!A6:D163,4,FALSE)</f>
        <v>51113.148377845857</v>
      </c>
      <c r="L36" s="270"/>
      <c r="M36" s="271">
        <v>35</v>
      </c>
      <c r="N36" s="272">
        <f>K36/M36</f>
        <v>1460.375667938453</v>
      </c>
    </row>
    <row r="37" spans="1:14">
      <c r="A37" s="113" t="s">
        <v>312</v>
      </c>
      <c r="B37" s="870" t="str">
        <f>VLOOKUP(A37,EQUIPOS!A7:D154,3,FALSE)</f>
        <v>Retroexcavadora sobre oruga, potencia 138 HP, balde de 1,5 m3.</v>
      </c>
      <c r="C37" s="871"/>
      <c r="D37" s="871"/>
      <c r="E37" s="871"/>
      <c r="F37" s="871"/>
      <c r="G37" s="871"/>
      <c r="H37" s="872"/>
      <c r="I37" s="421"/>
      <c r="J37" s="422"/>
      <c r="K37" s="269">
        <f>VLOOKUP(A37,EQUIPOS!A7:D164,4,FALSE)</f>
        <v>160974.19804632216</v>
      </c>
      <c r="L37" s="335"/>
      <c r="M37" s="336">
        <v>35</v>
      </c>
      <c r="N37" s="272">
        <f>K37/M37</f>
        <v>4599.2628013234898</v>
      </c>
    </row>
    <row r="38" spans="1:14">
      <c r="A38" s="113"/>
      <c r="B38" s="320"/>
      <c r="C38" s="321"/>
      <c r="D38" s="321"/>
      <c r="E38" s="323"/>
      <c r="F38" s="321"/>
      <c r="G38" s="321"/>
      <c r="H38" s="322"/>
      <c r="I38" s="328"/>
      <c r="J38" s="330"/>
      <c r="K38" s="269"/>
      <c r="L38" s="423"/>
      <c r="M38" s="424"/>
      <c r="N38" s="272"/>
    </row>
    <row r="39" spans="1:14">
      <c r="B39" s="870"/>
      <c r="C39" s="871"/>
      <c r="D39" s="871"/>
      <c r="E39" s="877"/>
      <c r="F39" s="871"/>
      <c r="G39" s="871"/>
      <c r="H39" s="872"/>
      <c r="I39" s="36"/>
      <c r="J39" s="37"/>
      <c r="K39" s="274"/>
      <c r="L39" s="276"/>
      <c r="M39" s="277"/>
      <c r="N39" s="278"/>
    </row>
    <row r="40" spans="1:14">
      <c r="B40" s="878" t="s">
        <v>952</v>
      </c>
      <c r="C40" s="879"/>
      <c r="D40" s="879"/>
      <c r="E40" s="38"/>
      <c r="F40" s="39"/>
      <c r="G40" s="39"/>
      <c r="H40" s="40"/>
      <c r="I40" s="36"/>
      <c r="J40" s="37"/>
      <c r="K40" s="279"/>
      <c r="L40" s="276"/>
      <c r="M40" s="401">
        <v>0.01</v>
      </c>
      <c r="N40" s="344">
        <f>N73*M40</f>
        <v>7.6767229862288557</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4">
        <f>SUM(N36:N41)</f>
        <v>6067.315192248172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5" t="s">
        <v>945</v>
      </c>
      <c r="K46" s="85" t="s">
        <v>946</v>
      </c>
      <c r="L46" s="902" t="s">
        <v>955</v>
      </c>
      <c r="M46" s="901"/>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3152.0551989176156</v>
      </c>
      <c r="N47" s="272">
        <f>K47*M47</f>
        <v>4097.6717585929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1" t="s">
        <v>953</v>
      </c>
      <c r="C51" s="822"/>
      <c r="D51" s="822"/>
      <c r="E51" s="822"/>
      <c r="F51" s="822"/>
      <c r="G51" s="822"/>
      <c r="H51" s="822"/>
      <c r="I51" s="822"/>
      <c r="J51" s="822"/>
      <c r="K51" s="822"/>
      <c r="L51" s="822"/>
      <c r="M51" s="823"/>
      <c r="N51" s="394">
        <f>SUM(N47:N50)</f>
        <v>4097.6717585929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7" t="s">
        <v>961</v>
      </c>
      <c r="M55" s="886"/>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8">
        <f>VLOOKUP(A56,TRANSPORTE!A5:D117,4,FALSE)</f>
        <v>1222.0638821488531</v>
      </c>
      <c r="M56" s="909"/>
      <c r="N56" s="287">
        <f>K56*L56</f>
        <v>1588.683046793509</v>
      </c>
    </row>
    <row r="57" spans="1:14">
      <c r="B57" s="46"/>
      <c r="C57" s="47"/>
      <c r="D57" s="47"/>
      <c r="E57" s="47"/>
      <c r="F57" s="47"/>
      <c r="G57" s="47"/>
      <c r="H57" s="311"/>
      <c r="I57" s="279"/>
      <c r="J57" s="286"/>
      <c r="K57" s="279"/>
      <c r="L57" s="908"/>
      <c r="M57" s="909"/>
      <c r="N57" s="287"/>
    </row>
    <row r="58" spans="1:14">
      <c r="B58" s="46"/>
      <c r="C58" s="47"/>
      <c r="D58" s="47"/>
      <c r="E58" s="47"/>
      <c r="F58" s="47"/>
      <c r="G58" s="4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99"/>
      <c r="M61" s="900"/>
      <c r="N61" s="127"/>
    </row>
    <row r="62" spans="1:14" ht="15.75" thickBot="1">
      <c r="B62" s="910" t="s">
        <v>953</v>
      </c>
      <c r="C62" s="864"/>
      <c r="D62" s="864"/>
      <c r="E62" s="864"/>
      <c r="F62" s="864"/>
      <c r="G62" s="864"/>
      <c r="H62" s="864"/>
      <c r="I62" s="864"/>
      <c r="J62" s="864"/>
      <c r="K62" s="864"/>
      <c r="L62" s="864"/>
      <c r="M62" s="865"/>
      <c r="N62" s="104">
        <f>N56+N57+N58+N59+N60</f>
        <v>1588.683046793509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0" t="s">
        <v>963</v>
      </c>
      <c r="C66" s="861"/>
      <c r="D66" s="861"/>
      <c r="E66" s="861"/>
      <c r="F66" s="861"/>
      <c r="G66" s="861"/>
      <c r="H66" s="861"/>
      <c r="I66" s="73" t="s">
        <v>964</v>
      </c>
      <c r="J66" s="75" t="s">
        <v>1410</v>
      </c>
      <c r="K66" s="74" t="s">
        <v>966</v>
      </c>
      <c r="L66" s="862" t="s">
        <v>950</v>
      </c>
      <c r="M66" s="86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7"/>
      <c r="C72" s="898"/>
      <c r="D72" s="898"/>
      <c r="E72" s="898"/>
      <c r="F72" s="898"/>
      <c r="G72" s="898"/>
      <c r="H72" s="898"/>
      <c r="I72" s="126"/>
      <c r="J72" s="126"/>
      <c r="K72" s="126"/>
      <c r="L72" s="911"/>
      <c r="M72" s="911"/>
      <c r="N72" s="45"/>
    </row>
    <row r="73" spans="1:15" ht="15.75" thickBot="1">
      <c r="B73" s="910" t="s">
        <v>953</v>
      </c>
      <c r="C73" s="864"/>
      <c r="D73" s="864"/>
      <c r="E73" s="864"/>
      <c r="F73" s="864"/>
      <c r="G73" s="864"/>
      <c r="H73" s="864"/>
      <c r="I73" s="864"/>
      <c r="J73" s="864"/>
      <c r="K73" s="864"/>
      <c r="L73" s="864"/>
      <c r="M73" s="865"/>
      <c r="N73" s="301">
        <f>SUM(N67:N72)</f>
        <v>767.67229862288559</v>
      </c>
    </row>
    <row r="74" spans="1:15" ht="15.75" thickBot="1">
      <c r="B74" s="33"/>
      <c r="C74" s="34"/>
      <c r="D74" s="34"/>
      <c r="E74" s="34"/>
      <c r="F74" s="34"/>
      <c r="G74" s="34"/>
      <c r="H74" s="34"/>
      <c r="I74" s="34"/>
      <c r="J74" s="34"/>
      <c r="K74" s="34"/>
      <c r="L74" s="34"/>
      <c r="M74" s="34"/>
      <c r="N74" s="35"/>
    </row>
    <row r="75" spans="1:15" ht="15.75" thickBot="1">
      <c r="B75" s="821" t="s">
        <v>967</v>
      </c>
      <c r="C75" s="822"/>
      <c r="D75" s="822"/>
      <c r="E75" s="822"/>
      <c r="F75" s="822"/>
      <c r="G75" s="822"/>
      <c r="H75" s="822"/>
      <c r="I75" s="822"/>
      <c r="J75" s="822"/>
      <c r="K75" s="822"/>
      <c r="L75" s="822"/>
      <c r="M75" s="823"/>
      <c r="N75" s="99">
        <f>N42+N51+N62+N73</f>
        <v>12521.342296257466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6" t="s">
        <v>969</v>
      </c>
      <c r="C79" s="867"/>
      <c r="D79" s="867"/>
      <c r="E79" s="867"/>
      <c r="F79" s="867"/>
      <c r="G79" s="867"/>
      <c r="H79" s="867"/>
      <c r="I79" s="314"/>
      <c r="J79" s="334"/>
      <c r="K79" s="302" t="s">
        <v>970</v>
      </c>
      <c r="L79" s="868" t="s">
        <v>971</v>
      </c>
      <c r="M79" s="869"/>
      <c r="N79" s="303"/>
    </row>
    <row r="80" spans="1:15">
      <c r="B80" s="854" t="s">
        <v>972</v>
      </c>
      <c r="C80" s="855"/>
      <c r="D80" s="855"/>
      <c r="E80" s="855"/>
      <c r="F80" s="855"/>
      <c r="G80" s="855"/>
      <c r="H80" s="855"/>
      <c r="I80" s="87"/>
      <c r="J80" s="88"/>
      <c r="K80" s="304">
        <v>0.2</v>
      </c>
      <c r="L80" s="856">
        <f>N75*K80</f>
        <v>2504.2684592514934</v>
      </c>
      <c r="M80" s="857"/>
      <c r="N80" s="51"/>
    </row>
    <row r="81" spans="1:14">
      <c r="B81" s="89" t="s">
        <v>973</v>
      </c>
      <c r="C81" s="90"/>
      <c r="D81" s="90"/>
      <c r="E81" s="90"/>
      <c r="F81" s="90"/>
      <c r="G81" s="90"/>
      <c r="H81" s="90"/>
      <c r="I81" s="87"/>
      <c r="J81" s="88"/>
      <c r="K81" s="304">
        <v>0.05</v>
      </c>
      <c r="L81" s="856">
        <f>N75*K81</f>
        <v>626.06711481287334</v>
      </c>
      <c r="M81" s="857"/>
      <c r="N81" s="51"/>
    </row>
    <row r="82" spans="1:14" ht="15.75" thickBot="1">
      <c r="B82" s="91" t="s">
        <v>974</v>
      </c>
      <c r="C82" s="92"/>
      <c r="D82" s="92"/>
      <c r="E82" s="92"/>
      <c r="F82" s="92"/>
      <c r="G82" s="92"/>
      <c r="H82" s="92"/>
      <c r="I82" s="93"/>
      <c r="J82" s="94"/>
      <c r="K82" s="305">
        <v>0.05</v>
      </c>
      <c r="L82" s="858">
        <f>N75*K82</f>
        <v>626.06711481287334</v>
      </c>
      <c r="M82" s="859"/>
      <c r="N82" s="51"/>
    </row>
    <row r="83" spans="1:14" ht="15.75" thickBot="1">
      <c r="B83" s="821" t="s">
        <v>953</v>
      </c>
      <c r="C83" s="822"/>
      <c r="D83" s="822"/>
      <c r="E83" s="822"/>
      <c r="F83" s="822"/>
      <c r="G83" s="822"/>
      <c r="H83" s="822"/>
      <c r="I83" s="822"/>
      <c r="J83" s="822"/>
      <c r="K83" s="822"/>
      <c r="L83" s="822"/>
      <c r="M83" s="823"/>
      <c r="N83" s="52">
        <f>L80+L81+L82</f>
        <v>3756.4026888772396</v>
      </c>
    </row>
    <row r="84" spans="1:14" ht="15.75" thickBot="1">
      <c r="B84" s="33"/>
      <c r="C84" s="34"/>
      <c r="D84" s="34"/>
      <c r="E84" s="34"/>
      <c r="F84" s="34"/>
      <c r="G84" s="34"/>
      <c r="H84" s="34"/>
      <c r="I84" s="34"/>
      <c r="J84" s="34"/>
      <c r="K84" s="34"/>
      <c r="L84" s="34"/>
      <c r="M84" s="34"/>
      <c r="N84" s="35"/>
    </row>
    <row r="85" spans="1:14" ht="15.75" thickBot="1">
      <c r="A85" t="s">
        <v>2016</v>
      </c>
      <c r="B85" s="821" t="s">
        <v>975</v>
      </c>
      <c r="C85" s="822"/>
      <c r="D85" s="822"/>
      <c r="E85" s="822"/>
      <c r="F85" s="822"/>
      <c r="G85" s="822"/>
      <c r="H85" s="822"/>
      <c r="I85" s="822"/>
      <c r="J85" s="822"/>
      <c r="K85" s="822"/>
      <c r="L85" s="822"/>
      <c r="M85" s="823"/>
      <c r="N85" s="188">
        <f>N75+N83</f>
        <v>16277.744985134705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1"/>
      <c r="K115" s="971"/>
      <c r="L115" s="971"/>
      <c r="M115" s="971"/>
      <c r="N115" s="972"/>
    </row>
    <row r="116" spans="2:14" ht="15.75" thickBot="1">
      <c r="B116" s="419" t="s">
        <v>2221</v>
      </c>
      <c r="C116" s="420"/>
      <c r="D116" s="420"/>
      <c r="E116" s="259"/>
      <c r="F116" s="259"/>
      <c r="G116" s="259"/>
      <c r="H116" s="259"/>
      <c r="I116" s="259"/>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7"/>
      <c r="J36" s="268"/>
      <c r="K36" s="269">
        <f>VLOOKUP(A36,EQUIPOS!A6:D163,4,FALSE)</f>
        <v>51113.148377845857</v>
      </c>
      <c r="L36" s="270"/>
      <c r="M36" s="271">
        <v>2.5</v>
      </c>
      <c r="N36" s="272">
        <f>K36/M36</f>
        <v>20445.259351138342</v>
      </c>
    </row>
    <row r="37" spans="1:14">
      <c r="A37" s="113" t="s">
        <v>129</v>
      </c>
      <c r="B37" s="870" t="str">
        <f>VLOOKUP(A37,EQUIPOS!A7:D154,3,FALSE)</f>
        <v xml:space="preserve">Buldozer, Potencia al volante de 140 HP, motor de 2200 RPM, longitud de hoja 4,80m. </v>
      </c>
      <c r="C37" s="871"/>
      <c r="D37" s="871"/>
      <c r="E37" s="871"/>
      <c r="F37" s="871"/>
      <c r="G37" s="871"/>
      <c r="H37" s="872"/>
      <c r="I37" s="421"/>
      <c r="J37" s="422"/>
      <c r="K37" s="269">
        <f>VLOOKUP(A37,EQUIPOS!A7:D164,4,FALSE)</f>
        <v>182820.97600926468</v>
      </c>
      <c r="L37" s="335"/>
      <c r="M37" s="336">
        <v>100</v>
      </c>
      <c r="N37" s="272">
        <f>K37/M37</f>
        <v>1828.2097600926468</v>
      </c>
    </row>
    <row r="38" spans="1:14">
      <c r="A38" s="113" t="s">
        <v>312</v>
      </c>
      <c r="B38" s="870" t="str">
        <f>VLOOKUP(A38,EQUIPOS!A8:D154,3,FALSE)</f>
        <v>Retroexcavadora sobre oruga, potencia 138 HP, balde de 1,5 m3.</v>
      </c>
      <c r="C38" s="871"/>
      <c r="D38" s="871"/>
      <c r="E38" s="871"/>
      <c r="F38" s="871"/>
      <c r="G38" s="871"/>
      <c r="H38" s="872"/>
      <c r="I38" s="328"/>
      <c r="J38" s="330"/>
      <c r="K38" s="269">
        <f>VLOOKUP(A38,EQUIPOS!A8:D165,4,FALSE)</f>
        <v>160974.19804632216</v>
      </c>
      <c r="L38" s="423"/>
      <c r="M38" s="424">
        <v>16</v>
      </c>
      <c r="N38" s="272">
        <f>K38/M38</f>
        <v>10060.887377895135</v>
      </c>
    </row>
    <row r="39" spans="1:14">
      <c r="B39" s="870"/>
      <c r="C39" s="871"/>
      <c r="D39" s="871"/>
      <c r="E39" s="877"/>
      <c r="F39" s="871"/>
      <c r="G39" s="871"/>
      <c r="H39" s="872"/>
      <c r="I39" s="36"/>
      <c r="J39" s="37"/>
      <c r="K39" s="274"/>
      <c r="L39" s="276"/>
      <c r="M39" s="277"/>
      <c r="N39" s="278"/>
    </row>
    <row r="40" spans="1:14">
      <c r="B40" s="878" t="s">
        <v>952</v>
      </c>
      <c r="C40" s="879"/>
      <c r="D40" s="879"/>
      <c r="E40" s="38"/>
      <c r="F40" s="39"/>
      <c r="G40" s="39"/>
      <c r="H40" s="40"/>
      <c r="I40" s="36"/>
      <c r="J40" s="37"/>
      <c r="K40" s="279"/>
      <c r="L40" s="276"/>
      <c r="M40" s="401">
        <v>0.01</v>
      </c>
      <c r="N40" s="344">
        <f>N76*M40</f>
        <v>25.250800282375621</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4">
        <f>SUM(N36:N41)</f>
        <v>32359.607289408497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5" t="s">
        <v>945</v>
      </c>
      <c r="K46" s="85" t="s">
        <v>946</v>
      </c>
      <c r="L46" s="902" t="s">
        <v>955</v>
      </c>
      <c r="M46" s="901"/>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7287.5011304808195</v>
      </c>
      <c r="N47" s="272">
        <f>K47*M47</f>
        <v>2186.2503391442456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1856.6496656079764</v>
      </c>
      <c r="N48" s="272">
        <f t="shared" ref="N48:N53" si="0">K48*M48</f>
        <v>5569.9489968239295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12762.198556512158</v>
      </c>
      <c r="N49" s="272">
        <f t="shared" si="0"/>
        <v>3190.5496391280394</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1143.5413462373056</v>
      </c>
      <c r="N50" s="272">
        <f t="shared" si="0"/>
        <v>1143.5413462373056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1106.7325368282075</v>
      </c>
      <c r="N51" s="272">
        <f t="shared" si="0"/>
        <v>1106.7325368282075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5383.8576936120353</v>
      </c>
      <c r="N52" s="272">
        <f t="shared" si="0"/>
        <v>2465.8068236743125</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3152.0551989176156</v>
      </c>
      <c r="N53" s="272">
        <f t="shared" si="0"/>
        <v>4097.6717585929</v>
      </c>
    </row>
    <row r="54" spans="1:14" ht="15.75" thickBot="1">
      <c r="B54" s="821" t="s">
        <v>953</v>
      </c>
      <c r="C54" s="822"/>
      <c r="D54" s="822"/>
      <c r="E54" s="822"/>
      <c r="F54" s="822"/>
      <c r="G54" s="822"/>
      <c r="H54" s="822"/>
      <c r="I54" s="822"/>
      <c r="J54" s="822"/>
      <c r="K54" s="822"/>
      <c r="L54" s="822"/>
      <c r="M54" s="823"/>
      <c r="N54" s="394">
        <f>SUM(N47:N53)</f>
        <v>19760.50144042894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8">
        <f>VLOOKUP(A59,TRANSPORTE!A5:D117,4,FALSE)</f>
        <v>1222.0638821488531</v>
      </c>
      <c r="M59" s="909"/>
      <c r="N59" s="287">
        <f>K59*L59</f>
        <v>1588.683046793509</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1">
        <f>SUM(N70:N75)</f>
        <v>2525.0800282375621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56233.871804868504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11246.774360973701</v>
      </c>
      <c r="M83" s="857"/>
      <c r="N83" s="51"/>
    </row>
    <row r="84" spans="1:14">
      <c r="B84" s="89" t="s">
        <v>973</v>
      </c>
      <c r="C84" s="90"/>
      <c r="D84" s="90"/>
      <c r="E84" s="90"/>
      <c r="F84" s="90"/>
      <c r="G84" s="90"/>
      <c r="H84" s="90"/>
      <c r="I84" s="87"/>
      <c r="J84" s="88"/>
      <c r="K84" s="304">
        <v>0.05</v>
      </c>
      <c r="L84" s="856">
        <f>N78*K84</f>
        <v>2811.6935902434252</v>
      </c>
      <c r="M84" s="857"/>
      <c r="N84" s="51"/>
    </row>
    <row r="85" spans="1:14" ht="15.75" thickBot="1">
      <c r="B85" s="91" t="s">
        <v>974</v>
      </c>
      <c r="C85" s="92"/>
      <c r="D85" s="92"/>
      <c r="E85" s="92"/>
      <c r="F85" s="92"/>
      <c r="G85" s="92"/>
      <c r="H85" s="92"/>
      <c r="I85" s="93"/>
      <c r="J85" s="94"/>
      <c r="K85" s="305">
        <v>0.05</v>
      </c>
      <c r="L85" s="858">
        <f>N78*K85</f>
        <v>2811.6935902434252</v>
      </c>
      <c r="M85" s="859"/>
      <c r="N85" s="51"/>
    </row>
    <row r="86" spans="1:14" ht="15.75" thickBot="1">
      <c r="B86" s="821" t="s">
        <v>953</v>
      </c>
      <c r="C86" s="822"/>
      <c r="D86" s="822"/>
      <c r="E86" s="822"/>
      <c r="F86" s="822"/>
      <c r="G86" s="822"/>
      <c r="H86" s="822"/>
      <c r="I86" s="822"/>
      <c r="J86" s="822"/>
      <c r="K86" s="822"/>
      <c r="L86" s="822"/>
      <c r="M86" s="823"/>
      <c r="N86" s="52">
        <f>L83+L84+L85</f>
        <v>16870.161541460551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73104.033346329059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7"/>
      <c r="J36" s="268"/>
      <c r="K36" s="269">
        <f>VLOOKUP(A36,EQUIPOS!A6:D163,4,FALSE)</f>
        <v>51113.148377845857</v>
      </c>
      <c r="L36" s="270"/>
      <c r="M36" s="336">
        <v>2.5</v>
      </c>
      <c r="N36" s="272">
        <f>K36/M36</f>
        <v>20445.259351138342</v>
      </c>
    </row>
    <row r="37" spans="1:14">
      <c r="A37" s="113" t="s">
        <v>129</v>
      </c>
      <c r="B37" s="870" t="str">
        <f>VLOOKUP(A37,EQUIPOS!A7:D154,3,FALSE)</f>
        <v xml:space="preserve">Buldozer, Potencia al volante de 140 HP, motor de 2200 RPM, longitud de hoja 4,80m. </v>
      </c>
      <c r="C37" s="871"/>
      <c r="D37" s="871"/>
      <c r="E37" s="871"/>
      <c r="F37" s="871"/>
      <c r="G37" s="871"/>
      <c r="H37" s="872"/>
      <c r="I37" s="421"/>
      <c r="J37" s="422"/>
      <c r="K37" s="269">
        <f>VLOOKUP(A37,EQUIPOS!A7:D164,4,FALSE)</f>
        <v>182820.97600926468</v>
      </c>
      <c r="L37" s="335"/>
      <c r="M37" s="336">
        <v>100</v>
      </c>
      <c r="N37" s="272">
        <f>K37/M37</f>
        <v>1828.2097600926468</v>
      </c>
    </row>
    <row r="38" spans="1:14">
      <c r="A38" s="113" t="s">
        <v>261</v>
      </c>
      <c r="B38" s="870" t="str">
        <f>VLOOKUP(A38,EQUIPOS!A8:D154,3,FALSE)</f>
        <v xml:space="preserve">Motobomba 3 PULGADAS (incluye operario)
</v>
      </c>
      <c r="C38" s="871"/>
      <c r="D38" s="871"/>
      <c r="E38" s="871"/>
      <c r="F38" s="871"/>
      <c r="G38" s="871"/>
      <c r="H38" s="872"/>
      <c r="I38" s="328"/>
      <c r="J38" s="330"/>
      <c r="K38" s="269">
        <f>VLOOKUP(A38,EQUIPOS!A8:D165,4,FALSE)</f>
        <v>3450.1375155045953</v>
      </c>
      <c r="L38" s="423"/>
      <c r="M38" s="424">
        <v>8</v>
      </c>
      <c r="N38" s="272">
        <f>K38/M38</f>
        <v>431.26718943807441</v>
      </c>
    </row>
    <row r="39" spans="1:14">
      <c r="A39" t="s">
        <v>312</v>
      </c>
      <c r="B39" s="870" t="str">
        <f>VLOOKUP(A39,EQUIPOS!A9:D154,3,FALSE)</f>
        <v>Retroexcavadora sobre oruga, potencia 138 HP, balde de 1,5 m3.</v>
      </c>
      <c r="C39" s="871"/>
      <c r="D39" s="871"/>
      <c r="E39" s="871"/>
      <c r="F39" s="871"/>
      <c r="G39" s="871"/>
      <c r="H39" s="872"/>
      <c r="I39" s="36"/>
      <c r="J39" s="37"/>
      <c r="K39" s="269">
        <f>VLOOKUP(A39,EQUIPOS!A9:D166,4,FALSE)</f>
        <v>160974.19804632216</v>
      </c>
      <c r="L39" s="276"/>
      <c r="M39" s="336">
        <v>8</v>
      </c>
      <c r="N39" s="272">
        <f>K39/M39</f>
        <v>20121.774755790269</v>
      </c>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N78*M41</f>
        <v>215.73612180720397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43042.247178266538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7287.5011304808195</v>
      </c>
      <c r="N48" s="272">
        <f>K48*M48</f>
        <v>2186.2503391442456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1856.6496656079764</v>
      </c>
      <c r="N49" s="272">
        <f t="shared" ref="N49:N54" si="0">K49*M49</f>
        <v>5569.9489968239295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12762.198556512158</v>
      </c>
      <c r="N50" s="272">
        <f t="shared" si="0"/>
        <v>3190.5496391280394</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1143.5413462373056</v>
      </c>
      <c r="N51" s="272">
        <f t="shared" si="0"/>
        <v>1143.5413462373056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1106.7325368282075</v>
      </c>
      <c r="N52" s="272">
        <f t="shared" si="0"/>
        <v>1106.7325368282075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5383.8576936120353</v>
      </c>
      <c r="N53" s="272">
        <f>K53*M53</f>
        <v>2465.8068236743125</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3152.0551989176156</v>
      </c>
      <c r="N54" s="272">
        <f t="shared" si="0"/>
        <v>4097.6717585929</v>
      </c>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19760.50144042894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8">
        <f>VLOOKUP(A61,TRANSPORTE!A5:D117,4,FALSE)</f>
        <v>1222.0638821488531</v>
      </c>
      <c r="M61" s="909"/>
      <c r="N61" s="287">
        <f>K61*L61</f>
        <v>1588.683046793509</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1588.683046793509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21573.612180720396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85965.043846209388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17193.008769241878</v>
      </c>
      <c r="M85" s="857"/>
      <c r="N85" s="51"/>
    </row>
    <row r="86" spans="1:14">
      <c r="B86" s="89" t="s">
        <v>973</v>
      </c>
      <c r="C86" s="90"/>
      <c r="D86" s="90"/>
      <c r="E86" s="90"/>
      <c r="F86" s="90"/>
      <c r="G86" s="90"/>
      <c r="H86" s="90"/>
      <c r="I86" s="87"/>
      <c r="J86" s="88"/>
      <c r="K86" s="304">
        <v>0.05</v>
      </c>
      <c r="L86" s="856">
        <f>N80*K86</f>
        <v>4298.2521923104696</v>
      </c>
      <c r="M86" s="857"/>
      <c r="N86" s="51"/>
    </row>
    <row r="87" spans="1:14" ht="15.75" thickBot="1">
      <c r="B87" s="91" t="s">
        <v>974</v>
      </c>
      <c r="C87" s="92"/>
      <c r="D87" s="92"/>
      <c r="E87" s="92"/>
      <c r="F87" s="92"/>
      <c r="G87" s="92"/>
      <c r="H87" s="92"/>
      <c r="I87" s="93"/>
      <c r="J87" s="94"/>
      <c r="K87" s="305">
        <v>0.05</v>
      </c>
      <c r="L87" s="858">
        <f>N80*K87</f>
        <v>4298.2521923104696</v>
      </c>
      <c r="M87" s="859"/>
      <c r="N87" s="51"/>
    </row>
    <row r="88" spans="1:14" ht="15.75" thickBot="1">
      <c r="B88" s="821" t="s">
        <v>953</v>
      </c>
      <c r="C88" s="822"/>
      <c r="D88" s="822"/>
      <c r="E88" s="822"/>
      <c r="F88" s="822"/>
      <c r="G88" s="822"/>
      <c r="H88" s="822"/>
      <c r="I88" s="822"/>
      <c r="J88" s="822"/>
      <c r="K88" s="822"/>
      <c r="L88" s="822"/>
      <c r="M88" s="823"/>
      <c r="N88" s="52">
        <f>L85+L86+L87</f>
        <v>25789.513153862816</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111754.55700007221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2.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129</v>
      </c>
      <c r="B36" s="870" t="str">
        <f>VLOOKUP(A36,EQUIPOS!A6:D154,3,FALSE)</f>
        <v xml:space="preserve">Buldozer, Potencia al volante de 140 HP, motor de 2200 RPM, longitud de hoja 4,80m. </v>
      </c>
      <c r="C36" s="871"/>
      <c r="D36" s="871"/>
      <c r="E36" s="871"/>
      <c r="F36" s="871"/>
      <c r="G36" s="871"/>
      <c r="H36" s="872"/>
      <c r="I36" s="267"/>
      <c r="J36" s="268"/>
      <c r="K36" s="269">
        <f>VLOOKUP(A36,EQUIPOS!A6:D163,4,FALSE)</f>
        <v>182820.97600926468</v>
      </c>
      <c r="L36" s="270"/>
      <c r="M36" s="336">
        <v>100</v>
      </c>
      <c r="N36" s="272">
        <f>K36/M36</f>
        <v>1828.2097600926468</v>
      </c>
    </row>
    <row r="37" spans="1:14">
      <c r="A37" s="113" t="s">
        <v>312</v>
      </c>
      <c r="B37" s="870" t="str">
        <f>VLOOKUP(A37,EQUIPOS!A7:D154,3,FALSE)</f>
        <v>Retroexcavadora sobre oruga, potencia 138 HP, balde de 1,5 m3.</v>
      </c>
      <c r="C37" s="871"/>
      <c r="D37" s="871"/>
      <c r="E37" s="871"/>
      <c r="F37" s="871"/>
      <c r="G37" s="871"/>
      <c r="H37" s="872"/>
      <c r="I37" s="421"/>
      <c r="J37" s="422"/>
      <c r="K37" s="269">
        <f>VLOOKUP(A37,EQUIPOS!A7:D164,4,FALSE)</f>
        <v>160974.19804632216</v>
      </c>
      <c r="L37" s="335"/>
      <c r="M37" s="336">
        <v>35</v>
      </c>
      <c r="N37" s="272">
        <f>K37/M37</f>
        <v>4599.2628013234898</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7.6767229862288557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6435.1492844023651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3152.0551989176156</v>
      </c>
      <c r="N48" s="272">
        <f>K48*M48</f>
        <v>4097.6717585929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1" t="s">
        <v>953</v>
      </c>
      <c r="C55" s="822"/>
      <c r="D55" s="822"/>
      <c r="E55" s="822"/>
      <c r="F55" s="822"/>
      <c r="G55" s="822"/>
      <c r="H55" s="822"/>
      <c r="I55" s="822"/>
      <c r="J55" s="822"/>
      <c r="K55" s="822"/>
      <c r="L55" s="822"/>
      <c r="M55" s="823"/>
      <c r="N55" s="394">
        <f>SUM(N48:N54)</f>
        <v>4097.6717585929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767.67229862288559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12889.176388411659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2577.8352776823322</v>
      </c>
      <c r="M84" s="857"/>
      <c r="N84" s="51"/>
    </row>
    <row r="85" spans="1:14">
      <c r="B85" s="89" t="s">
        <v>973</v>
      </c>
      <c r="C85" s="90"/>
      <c r="D85" s="90"/>
      <c r="E85" s="90"/>
      <c r="F85" s="90"/>
      <c r="G85" s="90"/>
      <c r="H85" s="90"/>
      <c r="I85" s="87"/>
      <c r="J85" s="88"/>
      <c r="K85" s="304">
        <v>0.05</v>
      </c>
      <c r="L85" s="856">
        <f>N79*K85</f>
        <v>644.45881942058304</v>
      </c>
      <c r="M85" s="857"/>
      <c r="N85" s="51"/>
    </row>
    <row r="86" spans="1:14" ht="15.75" thickBot="1">
      <c r="B86" s="91" t="s">
        <v>974</v>
      </c>
      <c r="C86" s="92"/>
      <c r="D86" s="92"/>
      <c r="E86" s="92"/>
      <c r="F86" s="92"/>
      <c r="G86" s="92"/>
      <c r="H86" s="92"/>
      <c r="I86" s="93"/>
      <c r="J86" s="94"/>
      <c r="K86" s="305">
        <v>0.05</v>
      </c>
      <c r="L86" s="858">
        <f>N79*K86</f>
        <v>644.45881942058304</v>
      </c>
      <c r="M86" s="859"/>
      <c r="N86" s="51"/>
    </row>
    <row r="87" spans="1:14" ht="15.75" thickBot="1">
      <c r="B87" s="821" t="s">
        <v>953</v>
      </c>
      <c r="C87" s="822"/>
      <c r="D87" s="822"/>
      <c r="E87" s="822"/>
      <c r="F87" s="822"/>
      <c r="G87" s="822"/>
      <c r="H87" s="822"/>
      <c r="I87" s="822"/>
      <c r="J87" s="822"/>
      <c r="K87" s="822"/>
      <c r="L87" s="822"/>
      <c r="M87" s="823"/>
      <c r="N87" s="52">
        <f>L84+L85+L86</f>
        <v>3866.7529165234982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16755.929304935158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7.75" customHeight="1" thickBot="1">
      <c r="B29" s="71" t="s">
        <v>943</v>
      </c>
      <c r="C29" s="800" t="s">
        <v>944</v>
      </c>
      <c r="D29" s="801"/>
      <c r="E29" s="801"/>
      <c r="F29" s="801"/>
      <c r="G29" s="801"/>
      <c r="H29" s="801"/>
      <c r="I29" s="801"/>
      <c r="J29" s="72"/>
      <c r="K29" s="342" t="s">
        <v>2215</v>
      </c>
      <c r="L29" s="797" t="s">
        <v>945</v>
      </c>
      <c r="M29" s="798"/>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1" t="s">
        <v>944</v>
      </c>
      <c r="C34" s="892"/>
      <c r="D34" s="892"/>
      <c r="E34" s="892"/>
      <c r="F34" s="892"/>
      <c r="G34" s="892"/>
      <c r="H34" s="893"/>
      <c r="I34" s="894" t="s">
        <v>948</v>
      </c>
      <c r="J34" s="895"/>
      <c r="K34" s="69" t="s">
        <v>949</v>
      </c>
      <c r="L34" s="896" t="s">
        <v>950</v>
      </c>
      <c r="M34" s="893"/>
      <c r="N34" s="70" t="s">
        <v>951</v>
      </c>
    </row>
    <row r="35" spans="1:14">
      <c r="A35" s="113" t="s">
        <v>263</v>
      </c>
      <c r="B35" s="870" t="str">
        <f>VLOOKUP(A35,EQUIPOS!A6:D154,3,FALSE)</f>
        <v xml:space="preserve">Motobomba 4 pulgadas
</v>
      </c>
      <c r="C35" s="871"/>
      <c r="D35" s="871"/>
      <c r="E35" s="871"/>
      <c r="F35" s="871"/>
      <c r="G35" s="871"/>
      <c r="H35" s="872"/>
      <c r="I35" s="267"/>
      <c r="J35" s="268"/>
      <c r="K35" s="269">
        <f>VLOOKUP(A35,EQUIPOS!A6:D163,4,FALSE)</f>
        <v>5750.2291925076588</v>
      </c>
      <c r="L35" s="270"/>
      <c r="M35" s="336">
        <v>21</v>
      </c>
      <c r="N35" s="272">
        <f>K35/M35</f>
        <v>273.82043773845993</v>
      </c>
    </row>
    <row r="36" spans="1:14">
      <c r="A36" s="113" t="s">
        <v>129</v>
      </c>
      <c r="B36" s="870" t="str">
        <f>VLOOKUP(A36,EQUIPOS!A7:D154,3,FALSE)</f>
        <v xml:space="preserve">Buldozer, Potencia al volante de 140 HP, motor de 2200 RPM, longitud de hoja 4,80m. </v>
      </c>
      <c r="C36" s="871"/>
      <c r="D36" s="871"/>
      <c r="E36" s="871"/>
      <c r="F36" s="871"/>
      <c r="G36" s="871"/>
      <c r="H36" s="872"/>
      <c r="I36" s="421"/>
      <c r="J36" s="422"/>
      <c r="K36" s="269">
        <f>VLOOKUP(A36,EQUIPOS!A7:D164,4,FALSE)</f>
        <v>182820.97600926468</v>
      </c>
      <c r="L36" s="335"/>
      <c r="M36" s="336">
        <v>100</v>
      </c>
      <c r="N36" s="272">
        <f>K36/M36</f>
        <v>1828.2097600926468</v>
      </c>
    </row>
    <row r="37" spans="1:14">
      <c r="A37" s="113" t="s">
        <v>312</v>
      </c>
      <c r="B37" s="870" t="str">
        <f>VLOOKUP(A37,EQUIPOS!A8:D154,3,FALSE)</f>
        <v>Retroexcavadora sobre oruga, potencia 138 HP, balde de 1,5 m3.</v>
      </c>
      <c r="C37" s="871"/>
      <c r="D37" s="871"/>
      <c r="E37" s="871"/>
      <c r="F37" s="871"/>
      <c r="G37" s="871"/>
      <c r="H37" s="872"/>
      <c r="I37" s="328"/>
      <c r="J37" s="330"/>
      <c r="K37" s="269">
        <f>VLOOKUP(A37,EQUIPOS!A8:D165,4,FALSE)</f>
        <v>160974.19804632216</v>
      </c>
      <c r="L37" s="423"/>
      <c r="M37" s="424">
        <v>21</v>
      </c>
      <c r="N37" s="272">
        <f>K37/M37</f>
        <v>7665.4380022058167</v>
      </c>
    </row>
    <row r="38" spans="1:14">
      <c r="B38" s="870"/>
      <c r="C38" s="871"/>
      <c r="D38" s="871"/>
      <c r="E38" s="871"/>
      <c r="F38" s="871"/>
      <c r="G38" s="871"/>
      <c r="H38" s="872"/>
      <c r="I38" s="36"/>
      <c r="J38" s="37"/>
      <c r="K38" s="269"/>
      <c r="L38" s="276"/>
      <c r="M38" s="336"/>
      <c r="N38" s="272"/>
    </row>
    <row r="39" spans="1:14">
      <c r="B39" s="320"/>
      <c r="C39" s="321"/>
      <c r="D39" s="321"/>
      <c r="E39" s="321"/>
      <c r="F39" s="323"/>
      <c r="G39" s="323"/>
      <c r="H39" s="125"/>
      <c r="I39" s="36"/>
      <c r="J39" s="37"/>
      <c r="K39" s="269"/>
      <c r="L39" s="276"/>
      <c r="M39" s="277"/>
      <c r="N39" s="273"/>
    </row>
    <row r="40" spans="1:14">
      <c r="B40" s="878" t="s">
        <v>952</v>
      </c>
      <c r="C40" s="879"/>
      <c r="D40" s="879"/>
      <c r="E40" s="38"/>
      <c r="F40" s="39"/>
      <c r="G40" s="39"/>
      <c r="H40" s="40"/>
      <c r="I40" s="36"/>
      <c r="J40" s="37"/>
      <c r="K40" s="279"/>
      <c r="L40" s="276"/>
      <c r="M40" s="401">
        <v>0.01</v>
      </c>
      <c r="N40" s="344">
        <f>N76*M40</f>
        <v>12.794538310381427</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4">
        <f>SUM(N35:N41)</f>
        <v>9780.2627383473045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5" t="s">
        <v>945</v>
      </c>
      <c r="K46" s="85" t="s">
        <v>946</v>
      </c>
      <c r="L46" s="902" t="s">
        <v>955</v>
      </c>
      <c r="M46" s="901"/>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3152.0551989176156</v>
      </c>
      <c r="N47" s="272">
        <f>K47*M47</f>
        <v>4097.6717585929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1" t="s">
        <v>953</v>
      </c>
      <c r="C54" s="822"/>
      <c r="D54" s="822"/>
      <c r="E54" s="822"/>
      <c r="F54" s="822"/>
      <c r="G54" s="822"/>
      <c r="H54" s="822"/>
      <c r="I54" s="822"/>
      <c r="J54" s="822"/>
      <c r="K54" s="822"/>
      <c r="L54" s="822"/>
      <c r="M54" s="823"/>
      <c r="N54" s="394">
        <f>SUM(N47:N53)</f>
        <v>4097.6717585929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8">
        <f>VLOOKUP(A59,TRANSPORTE!A5:D117,4,FALSE)</f>
        <v>1222.0638821488531</v>
      </c>
      <c r="M59" s="909"/>
      <c r="N59" s="287">
        <f>K59*L59</f>
        <v>1588.683046793509</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1588.683046793509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60">
        <f>SUM(N70:N75)</f>
        <v>1279.4538310381427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16746.071374771855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3349.2142749543709</v>
      </c>
      <c r="M83" s="857"/>
      <c r="N83" s="51"/>
    </row>
    <row r="84" spans="1:14">
      <c r="B84" s="89" t="s">
        <v>973</v>
      </c>
      <c r="C84" s="90"/>
      <c r="D84" s="90"/>
      <c r="E84" s="90"/>
      <c r="F84" s="90"/>
      <c r="G84" s="90"/>
      <c r="H84" s="90"/>
      <c r="I84" s="87"/>
      <c r="J84" s="88"/>
      <c r="K84" s="304">
        <v>0.05</v>
      </c>
      <c r="L84" s="856">
        <f>N78*K84</f>
        <v>837.30356873859273</v>
      </c>
      <c r="M84" s="857"/>
      <c r="N84" s="51"/>
    </row>
    <row r="85" spans="1:14" ht="15.75" thickBot="1">
      <c r="B85" s="91" t="s">
        <v>974</v>
      </c>
      <c r="C85" s="92"/>
      <c r="D85" s="92"/>
      <c r="E85" s="92"/>
      <c r="F85" s="92"/>
      <c r="G85" s="92"/>
      <c r="H85" s="92"/>
      <c r="I85" s="93"/>
      <c r="J85" s="94"/>
      <c r="K85" s="305">
        <v>0.05</v>
      </c>
      <c r="L85" s="858">
        <f>N78*K85</f>
        <v>837.30356873859273</v>
      </c>
      <c r="M85" s="859"/>
      <c r="N85" s="51"/>
    </row>
    <row r="86" spans="1:14" ht="15.75" thickBot="1">
      <c r="B86" s="821" t="s">
        <v>953</v>
      </c>
      <c r="C86" s="822"/>
      <c r="D86" s="822"/>
      <c r="E86" s="822"/>
      <c r="F86" s="822"/>
      <c r="G86" s="822"/>
      <c r="H86" s="822"/>
      <c r="I86" s="822"/>
      <c r="J86" s="822"/>
      <c r="K86" s="822"/>
      <c r="L86" s="822"/>
      <c r="M86" s="823"/>
      <c r="N86" s="52">
        <f>L83+L84+L85</f>
        <v>5023.8214124315564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21769.892787203411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336">
        <v>2.5</v>
      </c>
      <c r="N36" s="272">
        <f>K36/M36</f>
        <v>2432.9858627854628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2838.9683627854629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15634.540642774309</v>
      </c>
      <c r="N48" s="272">
        <f>K48*M48</f>
        <v>20324.902835606601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40.105241526805976</v>
      </c>
      <c r="N49" s="272">
        <f>K49*M49</f>
        <v>1203.1572458041792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21528.060081410782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34075.361490989751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6815.0722981979507</v>
      </c>
      <c r="M84" s="857"/>
      <c r="N84" s="51"/>
    </row>
    <row r="85" spans="1:14">
      <c r="B85" s="89" t="s">
        <v>973</v>
      </c>
      <c r="C85" s="90"/>
      <c r="D85" s="90"/>
      <c r="E85" s="90"/>
      <c r="F85" s="90"/>
      <c r="G85" s="90"/>
      <c r="H85" s="90"/>
      <c r="I85" s="87"/>
      <c r="J85" s="88"/>
      <c r="K85" s="304">
        <v>0.05</v>
      </c>
      <c r="L85" s="856">
        <f>N79*K85</f>
        <v>1703.7680745494877</v>
      </c>
      <c r="M85" s="857"/>
      <c r="N85" s="51"/>
    </row>
    <row r="86" spans="1:14" ht="15.75" thickBot="1">
      <c r="B86" s="91" t="s">
        <v>974</v>
      </c>
      <c r="C86" s="92"/>
      <c r="D86" s="92"/>
      <c r="E86" s="92"/>
      <c r="F86" s="92"/>
      <c r="G86" s="92"/>
      <c r="H86" s="92"/>
      <c r="I86" s="93"/>
      <c r="J86" s="94"/>
      <c r="K86" s="305">
        <v>0.05</v>
      </c>
      <c r="L86" s="858">
        <f>N79*K86</f>
        <v>1703.7680745494877</v>
      </c>
      <c r="M86" s="859"/>
      <c r="N86" s="51"/>
    </row>
    <row r="87" spans="1:14" ht="15.75" thickBot="1">
      <c r="B87" s="821" t="s">
        <v>953</v>
      </c>
      <c r="C87" s="822"/>
      <c r="D87" s="822"/>
      <c r="E87" s="822"/>
      <c r="F87" s="822"/>
      <c r="G87" s="822"/>
      <c r="H87" s="822"/>
      <c r="I87" s="822"/>
      <c r="J87" s="822"/>
      <c r="K87" s="822"/>
      <c r="L87" s="822"/>
      <c r="M87" s="823"/>
      <c r="N87" s="52">
        <f>L84+L85+L86</f>
        <v>10222.608447296925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44297.969938286675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336">
        <v>2.5</v>
      </c>
      <c r="N36" s="272">
        <f>K36/M36</f>
        <v>2432.9858627854628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2838.9683627854629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7668.7725351933059</v>
      </c>
      <c r="N48" s="272">
        <f>K48*M48</f>
        <v>9969.4042957512975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40.105241526805976</v>
      </c>
      <c r="N49" s="272">
        <f>K49*M49</f>
        <v>1203.1572458041792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11172.561541555477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45"/>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23719.862951134448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4743.9725902268901</v>
      </c>
      <c r="M84" s="857"/>
      <c r="N84" s="51"/>
    </row>
    <row r="85" spans="1:14">
      <c r="B85" s="89" t="s">
        <v>973</v>
      </c>
      <c r="C85" s="90"/>
      <c r="D85" s="90"/>
      <c r="E85" s="90"/>
      <c r="F85" s="90"/>
      <c r="G85" s="90"/>
      <c r="H85" s="90"/>
      <c r="I85" s="87"/>
      <c r="J85" s="88"/>
      <c r="K85" s="304">
        <v>0.05</v>
      </c>
      <c r="L85" s="856">
        <f>N79*K85</f>
        <v>1185.9931475567225</v>
      </c>
      <c r="M85" s="857"/>
      <c r="N85" s="51"/>
    </row>
    <row r="86" spans="1:14" ht="15.75" thickBot="1">
      <c r="B86" s="91" t="s">
        <v>974</v>
      </c>
      <c r="C86" s="92"/>
      <c r="D86" s="92"/>
      <c r="E86" s="92"/>
      <c r="F86" s="92"/>
      <c r="G86" s="92"/>
      <c r="H86" s="92"/>
      <c r="I86" s="93"/>
      <c r="J86" s="94"/>
      <c r="K86" s="305">
        <v>0.05</v>
      </c>
      <c r="L86" s="858">
        <f>N79*K86</f>
        <v>1185.9931475567225</v>
      </c>
      <c r="M86" s="859"/>
      <c r="N86" s="51"/>
    </row>
    <row r="87" spans="1:14" ht="15.75" thickBot="1">
      <c r="B87" s="821" t="s">
        <v>953</v>
      </c>
      <c r="C87" s="822"/>
      <c r="D87" s="822"/>
      <c r="E87" s="822"/>
      <c r="F87" s="822"/>
      <c r="G87" s="822"/>
      <c r="H87" s="822"/>
      <c r="I87" s="822"/>
      <c r="J87" s="822"/>
      <c r="K87" s="822"/>
      <c r="L87" s="822"/>
      <c r="M87" s="823"/>
      <c r="N87" s="52">
        <f>L84+L85+L86</f>
        <v>7115.9588853403357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30835.821836474785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336">
        <v>2.5</v>
      </c>
      <c r="N36" s="272">
        <f>K36/M36</f>
        <v>2432.9858627854628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2838.9683627854629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45261.354497494656</v>
      </c>
      <c r="N48" s="272">
        <f>K48*M48</f>
        <v>58839.760846743055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40.105241526805976</v>
      </c>
      <c r="N49" s="272">
        <f>K49*M49</f>
        <v>1203.1572458041792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60042.918092547232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72590.219502126201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14518.04390042524</v>
      </c>
      <c r="M84" s="857"/>
      <c r="N84" s="51"/>
    </row>
    <row r="85" spans="1:14">
      <c r="B85" s="89" t="s">
        <v>973</v>
      </c>
      <c r="C85" s="90"/>
      <c r="D85" s="90"/>
      <c r="E85" s="90"/>
      <c r="F85" s="90"/>
      <c r="G85" s="90"/>
      <c r="H85" s="90"/>
      <c r="I85" s="87"/>
      <c r="J85" s="88"/>
      <c r="K85" s="304">
        <v>0.05</v>
      </c>
      <c r="L85" s="856">
        <f>N79*K85</f>
        <v>3629.5109751063101</v>
      </c>
      <c r="M85" s="857"/>
      <c r="N85" s="51"/>
    </row>
    <row r="86" spans="1:14" ht="15.75" thickBot="1">
      <c r="B86" s="91" t="s">
        <v>974</v>
      </c>
      <c r="C86" s="92"/>
      <c r="D86" s="92"/>
      <c r="E86" s="92"/>
      <c r="F86" s="92"/>
      <c r="G86" s="92"/>
      <c r="H86" s="92"/>
      <c r="I86" s="93"/>
      <c r="J86" s="94"/>
      <c r="K86" s="305">
        <v>0.05</v>
      </c>
      <c r="L86" s="858">
        <f>N79*K86</f>
        <v>3629.5109751063101</v>
      </c>
      <c r="M86" s="859"/>
      <c r="N86" s="51"/>
    </row>
    <row r="87" spans="1:14" ht="15.75" thickBot="1">
      <c r="B87" s="821" t="s">
        <v>953</v>
      </c>
      <c r="C87" s="822"/>
      <c r="D87" s="822"/>
      <c r="E87" s="822"/>
      <c r="F87" s="822"/>
      <c r="G87" s="822"/>
      <c r="H87" s="822"/>
      <c r="I87" s="822"/>
      <c r="J87" s="822"/>
      <c r="K87" s="822"/>
      <c r="L87" s="822"/>
      <c r="M87" s="823"/>
      <c r="N87" s="52">
        <f>L84+L85+L86</f>
        <v>21777.06585063786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94367.285352764069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7"/>
      <c r="J36" s="268"/>
      <c r="K36" s="269">
        <f>VLOOKUP(A36,EQUIPOS!A6:D163,4,FALSE)</f>
        <v>6082.464656963657</v>
      </c>
      <c r="L36" s="270"/>
      <c r="M36" s="336">
        <v>2.5</v>
      </c>
      <c r="N36" s="272">
        <f>K36/M36</f>
        <v>2432.9858627854628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2838.9683627854629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60041.177093445542</v>
      </c>
      <c r="N48" s="272">
        <f>K48*M48</f>
        <v>78053.530221479203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40.105241526805976</v>
      </c>
      <c r="N49" s="272">
        <f>K49*M49</f>
        <v>1203.1572458041792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79256.68746728338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91803.98887686235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18360.79777537247</v>
      </c>
      <c r="M84" s="857"/>
      <c r="N84" s="51"/>
    </row>
    <row r="85" spans="1:14">
      <c r="B85" s="89" t="s">
        <v>973</v>
      </c>
      <c r="C85" s="90"/>
      <c r="D85" s="90"/>
      <c r="E85" s="90"/>
      <c r="F85" s="90"/>
      <c r="G85" s="90"/>
      <c r="H85" s="90"/>
      <c r="I85" s="87"/>
      <c r="J85" s="88"/>
      <c r="K85" s="304">
        <v>0.05</v>
      </c>
      <c r="L85" s="856">
        <f>N79*K85</f>
        <v>4590.1994438431175</v>
      </c>
      <c r="M85" s="857"/>
      <c r="N85" s="51"/>
    </row>
    <row r="86" spans="1:14" ht="15.75" thickBot="1">
      <c r="B86" s="91" t="s">
        <v>974</v>
      </c>
      <c r="C86" s="92"/>
      <c r="D86" s="92"/>
      <c r="E86" s="92"/>
      <c r="F86" s="92"/>
      <c r="G86" s="92"/>
      <c r="H86" s="92"/>
      <c r="I86" s="93"/>
      <c r="J86" s="94"/>
      <c r="K86" s="305">
        <v>0.05</v>
      </c>
      <c r="L86" s="858">
        <f>N79*K86</f>
        <v>4590.1994438431175</v>
      </c>
      <c r="M86" s="859"/>
      <c r="N86" s="51"/>
    </row>
    <row r="87" spans="1:14" ht="15.75" thickBot="1">
      <c r="B87" s="821" t="s">
        <v>953</v>
      </c>
      <c r="C87" s="822"/>
      <c r="D87" s="822"/>
      <c r="E87" s="822"/>
      <c r="F87" s="822"/>
      <c r="G87" s="822"/>
      <c r="H87" s="822"/>
      <c r="I87" s="822"/>
      <c r="J87" s="822"/>
      <c r="K87" s="822"/>
      <c r="L87" s="822"/>
      <c r="M87" s="823"/>
      <c r="N87" s="52">
        <f>L84+L85+L86</f>
        <v>27541.196663058705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119345.18553992105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7"/>
      <c r="J36" s="268"/>
      <c r="K36" s="269"/>
      <c r="L36" s="270"/>
      <c r="M36" s="336"/>
      <c r="N36" s="272"/>
      <c r="P36" s="106"/>
    </row>
    <row r="37" spans="1:16">
      <c r="A37" s="113"/>
      <c r="B37" s="870"/>
      <c r="C37" s="871"/>
      <c r="D37" s="871"/>
      <c r="E37" s="871"/>
      <c r="F37" s="871"/>
      <c r="G37" s="871"/>
      <c r="H37" s="872"/>
      <c r="I37" s="421"/>
      <c r="J37" s="422"/>
      <c r="K37" s="269"/>
      <c r="L37" s="335"/>
      <c r="M37" s="336"/>
      <c r="N37" s="272"/>
      <c r="P37" s="103"/>
    </row>
    <row r="38" spans="1:16">
      <c r="A38" s="113"/>
      <c r="B38" s="870"/>
      <c r="C38" s="871"/>
      <c r="D38" s="871"/>
      <c r="E38" s="871"/>
      <c r="F38" s="871"/>
      <c r="G38" s="871"/>
      <c r="H38" s="872"/>
      <c r="I38" s="328"/>
      <c r="J38" s="330"/>
      <c r="K38" s="269"/>
      <c r="L38" s="423"/>
      <c r="M38" s="424"/>
      <c r="N38" s="272"/>
      <c r="P38" s="106"/>
    </row>
    <row r="39" spans="1:16">
      <c r="B39" s="870"/>
      <c r="C39" s="871"/>
      <c r="D39" s="871"/>
      <c r="E39" s="871"/>
      <c r="F39" s="871"/>
      <c r="G39" s="871"/>
      <c r="H39" s="87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8" t="s">
        <v>952</v>
      </c>
      <c r="C41" s="879"/>
      <c r="D41" s="879"/>
      <c r="E41" s="38"/>
      <c r="F41" s="39"/>
      <c r="G41" s="39"/>
      <c r="H41" s="40"/>
      <c r="I41" s="36"/>
      <c r="J41" s="37"/>
      <c r="K41" s="279"/>
      <c r="L41" s="276"/>
      <c r="M41" s="401">
        <v>0.05</v>
      </c>
      <c r="N41" s="344">
        <f>N77*M41</f>
        <v>405.98250000000002</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5" t="s">
        <v>945</v>
      </c>
      <c r="K47" s="85" t="s">
        <v>946</v>
      </c>
      <c r="L47" s="902" t="s">
        <v>955</v>
      </c>
      <c r="M47" s="901"/>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54478.979398157157</v>
      </c>
      <c r="N48" s="272">
        <f>K48*M48</f>
        <v>70822.673217604301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70822.673217604301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80936.9887643978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16187.39775287956</v>
      </c>
      <c r="M84" s="857"/>
      <c r="N84" s="51"/>
    </row>
    <row r="85" spans="1:14">
      <c r="B85" s="89" t="s">
        <v>973</v>
      </c>
      <c r="C85" s="90"/>
      <c r="D85" s="90"/>
      <c r="E85" s="90"/>
      <c r="F85" s="90"/>
      <c r="G85" s="90"/>
      <c r="H85" s="90"/>
      <c r="I85" s="87"/>
      <c r="J85" s="88"/>
      <c r="K85" s="304">
        <v>0.05</v>
      </c>
      <c r="L85" s="856">
        <f>N79*K85</f>
        <v>4046.8494382198901</v>
      </c>
      <c r="M85" s="857"/>
      <c r="N85" s="51"/>
    </row>
    <row r="86" spans="1:14" ht="15.75" thickBot="1">
      <c r="B86" s="91" t="s">
        <v>974</v>
      </c>
      <c r="C86" s="92"/>
      <c r="D86" s="92"/>
      <c r="E86" s="92"/>
      <c r="F86" s="92"/>
      <c r="G86" s="92"/>
      <c r="H86" s="92"/>
      <c r="I86" s="93"/>
      <c r="J86" s="94"/>
      <c r="K86" s="305">
        <v>0.05</v>
      </c>
      <c r="L86" s="858">
        <f>N79*K86</f>
        <v>4046.8494382198901</v>
      </c>
      <c r="M86" s="859"/>
      <c r="N86" s="51"/>
    </row>
    <row r="87" spans="1:14" ht="15.75" thickBot="1">
      <c r="B87" s="821" t="s">
        <v>953</v>
      </c>
      <c r="C87" s="822"/>
      <c r="D87" s="822"/>
      <c r="E87" s="822"/>
      <c r="F87" s="822"/>
      <c r="G87" s="822"/>
      <c r="H87" s="822"/>
      <c r="I87" s="822"/>
      <c r="J87" s="822"/>
      <c r="K87" s="822"/>
      <c r="L87" s="822"/>
      <c r="M87" s="823"/>
      <c r="N87" s="52">
        <f>L84+L85+L86</f>
        <v>24281.096629319341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105218.08539371713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7"/>
      <c r="J36" s="268"/>
      <c r="K36" s="269"/>
      <c r="L36" s="270"/>
      <c r="M36" s="336"/>
      <c r="N36" s="272"/>
      <c r="P36" s="106"/>
    </row>
    <row r="37" spans="1:16">
      <c r="A37" s="113"/>
      <c r="B37" s="870"/>
      <c r="C37" s="871"/>
      <c r="D37" s="871"/>
      <c r="E37" s="871"/>
      <c r="F37" s="871"/>
      <c r="G37" s="871"/>
      <c r="H37" s="872"/>
      <c r="I37" s="421"/>
      <c r="J37" s="422"/>
      <c r="K37" s="269"/>
      <c r="L37" s="335"/>
      <c r="M37" s="336"/>
      <c r="N37" s="272"/>
      <c r="P37" s="103"/>
    </row>
    <row r="38" spans="1:16">
      <c r="A38" s="113"/>
      <c r="B38" s="870"/>
      <c r="C38" s="871"/>
      <c r="D38" s="871"/>
      <c r="E38" s="871"/>
      <c r="F38" s="871"/>
      <c r="G38" s="871"/>
      <c r="H38" s="872"/>
      <c r="I38" s="328"/>
      <c r="J38" s="330"/>
      <c r="K38" s="269"/>
      <c r="L38" s="423"/>
      <c r="M38" s="424"/>
      <c r="N38" s="272"/>
      <c r="P38" s="106"/>
    </row>
    <row r="39" spans="1:16">
      <c r="B39" s="870"/>
      <c r="C39" s="871"/>
      <c r="D39" s="871"/>
      <c r="E39" s="871"/>
      <c r="F39" s="871"/>
      <c r="G39" s="871"/>
      <c r="H39" s="87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8" t="s">
        <v>952</v>
      </c>
      <c r="C41" s="879"/>
      <c r="D41" s="879"/>
      <c r="E41" s="38"/>
      <c r="F41" s="39"/>
      <c r="G41" s="39"/>
      <c r="H41" s="40"/>
      <c r="I41" s="36"/>
      <c r="J41" s="37"/>
      <c r="K41" s="279"/>
      <c r="L41" s="276"/>
      <c r="M41" s="401">
        <v>0.05</v>
      </c>
      <c r="N41" s="344">
        <f>N77*M41</f>
        <v>405.98250000000002</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5" t="s">
        <v>945</v>
      </c>
      <c r="K47" s="85" t="s">
        <v>946</v>
      </c>
      <c r="L47" s="902" t="s">
        <v>955</v>
      </c>
      <c r="M47" s="901"/>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36427.922999406852</v>
      </c>
      <c r="N48" s="272">
        <f>K48*M48</f>
        <v>47356.299899228907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47356.299899228907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57470.615446022413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11494.123089204484</v>
      </c>
      <c r="M84" s="857"/>
      <c r="N84" s="51"/>
    </row>
    <row r="85" spans="1:14">
      <c r="B85" s="89" t="s">
        <v>973</v>
      </c>
      <c r="C85" s="90"/>
      <c r="D85" s="90"/>
      <c r="E85" s="90"/>
      <c r="F85" s="90"/>
      <c r="G85" s="90"/>
      <c r="H85" s="90"/>
      <c r="I85" s="87"/>
      <c r="J85" s="88"/>
      <c r="K85" s="304">
        <v>0.05</v>
      </c>
      <c r="L85" s="856">
        <f>N79*K85</f>
        <v>2873.530772301121</v>
      </c>
      <c r="M85" s="857"/>
      <c r="N85" s="51"/>
    </row>
    <row r="86" spans="1:14" ht="15.75" thickBot="1">
      <c r="B86" s="91" t="s">
        <v>974</v>
      </c>
      <c r="C86" s="92"/>
      <c r="D86" s="92"/>
      <c r="E86" s="92"/>
      <c r="F86" s="92"/>
      <c r="G86" s="92"/>
      <c r="H86" s="92"/>
      <c r="I86" s="93"/>
      <c r="J86" s="94"/>
      <c r="K86" s="305">
        <v>0.05</v>
      </c>
      <c r="L86" s="858">
        <f>N79*K86</f>
        <v>2873.530772301121</v>
      </c>
      <c r="M86" s="859"/>
      <c r="N86" s="51"/>
    </row>
    <row r="87" spans="1:14" ht="15.75" thickBot="1">
      <c r="B87" s="821" t="s">
        <v>953</v>
      </c>
      <c r="C87" s="822"/>
      <c r="D87" s="822"/>
      <c r="E87" s="822"/>
      <c r="F87" s="822"/>
      <c r="G87" s="822"/>
      <c r="H87" s="822"/>
      <c r="I87" s="822"/>
      <c r="J87" s="822"/>
      <c r="K87" s="822"/>
      <c r="L87" s="822"/>
      <c r="M87" s="823"/>
      <c r="N87" s="52">
        <f>L84+L85+L86</f>
        <v>17241.184633806726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74711.800079829147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7"/>
      <c r="J36" s="268"/>
      <c r="K36" s="269"/>
      <c r="L36" s="270"/>
      <c r="M36" s="336"/>
      <c r="N36" s="272"/>
      <c r="P36" s="106"/>
    </row>
    <row r="37" spans="1:16">
      <c r="A37" s="113"/>
      <c r="B37" s="870"/>
      <c r="C37" s="871"/>
      <c r="D37" s="871"/>
      <c r="E37" s="871"/>
      <c r="F37" s="871"/>
      <c r="G37" s="871"/>
      <c r="H37" s="872"/>
      <c r="I37" s="421"/>
      <c r="J37" s="422"/>
      <c r="K37" s="269"/>
      <c r="L37" s="335"/>
      <c r="M37" s="336"/>
      <c r="N37" s="272"/>
      <c r="P37" s="103"/>
    </row>
    <row r="38" spans="1:16">
      <c r="A38" s="113"/>
      <c r="B38" s="870"/>
      <c r="C38" s="871"/>
      <c r="D38" s="871"/>
      <c r="E38" s="871"/>
      <c r="F38" s="871"/>
      <c r="G38" s="871"/>
      <c r="H38" s="872"/>
      <c r="I38" s="328"/>
      <c r="J38" s="330"/>
      <c r="K38" s="269"/>
      <c r="L38" s="423"/>
      <c r="M38" s="424"/>
      <c r="N38" s="272"/>
      <c r="P38" s="106"/>
    </row>
    <row r="39" spans="1:16">
      <c r="B39" s="870"/>
      <c r="C39" s="871"/>
      <c r="D39" s="871"/>
      <c r="E39" s="871"/>
      <c r="F39" s="871"/>
      <c r="G39" s="871"/>
      <c r="H39" s="87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8" t="s">
        <v>952</v>
      </c>
      <c r="C41" s="879"/>
      <c r="D41" s="879"/>
      <c r="E41" s="38"/>
      <c r="F41" s="39"/>
      <c r="G41" s="39"/>
      <c r="H41" s="40"/>
      <c r="I41" s="36"/>
      <c r="J41" s="37"/>
      <c r="K41" s="279"/>
      <c r="L41" s="276"/>
      <c r="M41" s="401">
        <v>0.05</v>
      </c>
      <c r="N41" s="344">
        <f>N77*M41</f>
        <v>270.65500000000003</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5" t="s">
        <v>945</v>
      </c>
      <c r="K47" s="85" t="s">
        <v>946</v>
      </c>
      <c r="L47" s="902" t="s">
        <v>955</v>
      </c>
      <c r="M47" s="901"/>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55387.734324062338</v>
      </c>
      <c r="N48" s="272">
        <f>K48*M48</f>
        <v>72004.054621281044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72004.054621281044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8">
        <f>VLOOKUP(A60,TRANSPORTE!A5:D117,4,FALSE)</f>
        <v>1222.0638821488531</v>
      </c>
      <c r="M60" s="909"/>
      <c r="N60" s="287">
        <f>K60*L60</f>
        <v>1588.683046793509</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1588.683046793509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5413.1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79276.492668074556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15855.298533614912</v>
      </c>
      <c r="M84" s="857"/>
      <c r="N84" s="51"/>
    </row>
    <row r="85" spans="1:14">
      <c r="B85" s="89" t="s">
        <v>973</v>
      </c>
      <c r="C85" s="90"/>
      <c r="D85" s="90"/>
      <c r="E85" s="90"/>
      <c r="F85" s="90"/>
      <c r="G85" s="90"/>
      <c r="H85" s="90"/>
      <c r="I85" s="87"/>
      <c r="J85" s="88"/>
      <c r="K85" s="304">
        <v>0.05</v>
      </c>
      <c r="L85" s="856">
        <f>N79*K85</f>
        <v>3963.8246334037281</v>
      </c>
      <c r="M85" s="857"/>
      <c r="N85" s="51"/>
    </row>
    <row r="86" spans="1:14" ht="15.75" thickBot="1">
      <c r="B86" s="91" t="s">
        <v>974</v>
      </c>
      <c r="C86" s="92"/>
      <c r="D86" s="92"/>
      <c r="E86" s="92"/>
      <c r="F86" s="92"/>
      <c r="G86" s="92"/>
      <c r="H86" s="92"/>
      <c r="I86" s="93"/>
      <c r="J86" s="94"/>
      <c r="K86" s="305">
        <v>0.05</v>
      </c>
      <c r="L86" s="858">
        <f>N79*K86</f>
        <v>3963.8246334037281</v>
      </c>
      <c r="M86" s="859"/>
      <c r="N86" s="51"/>
    </row>
    <row r="87" spans="1:14" ht="15.75" thickBot="1">
      <c r="B87" s="821" t="s">
        <v>953</v>
      </c>
      <c r="C87" s="822"/>
      <c r="D87" s="822"/>
      <c r="E87" s="822"/>
      <c r="F87" s="822"/>
      <c r="G87" s="822"/>
      <c r="H87" s="822"/>
      <c r="I87" s="822"/>
      <c r="J87" s="822"/>
      <c r="K87" s="822"/>
      <c r="L87" s="822"/>
      <c r="M87" s="823"/>
      <c r="N87" s="52">
        <f>L84+L85+L86</f>
        <v>23782.947800422367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103059.44046849692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228</v>
      </c>
      <c r="B36" s="870" t="str">
        <f>VLOOKUP(A36,EQUIPOS!A6:D154,3,FALSE)</f>
        <v xml:space="preserve">Formaleta metálica (concreto hidráulico)
</v>
      </c>
      <c r="C36" s="871"/>
      <c r="D36" s="871"/>
      <c r="E36" s="871"/>
      <c r="F36" s="871"/>
      <c r="G36" s="871"/>
      <c r="H36" s="872"/>
      <c r="I36" s="267"/>
      <c r="J36" s="268"/>
      <c r="K36" s="269">
        <f>VLOOKUP(A36,EQUIPOS!A6:D163,4,FALSE)</f>
        <v>3906.9506713581432</v>
      </c>
      <c r="L36" s="270"/>
      <c r="M36" s="271">
        <v>2</v>
      </c>
      <c r="N36" s="272">
        <f>K36/M36</f>
        <v>1953.4753356790716</v>
      </c>
    </row>
    <row r="37" spans="1:14">
      <c r="A37" s="113" t="s">
        <v>282</v>
      </c>
      <c r="B37" s="870" t="str">
        <f>VLOOKUP(A37,EQUIPOS!A7:D154,3,FALSE)</f>
        <v>Piloteadora potencia 250KW, RPM 1800, fuerza elevadora 200KN</v>
      </c>
      <c r="C37" s="871"/>
      <c r="D37" s="871"/>
      <c r="E37" s="871"/>
      <c r="F37" s="871"/>
      <c r="G37" s="871"/>
      <c r="H37" s="872"/>
      <c r="I37" s="421"/>
      <c r="J37" s="422"/>
      <c r="K37" s="269">
        <f>VLOOKUP(A37,EQUIPOS!A7:D164,4,FALSE)</f>
        <v>542716.86687426968</v>
      </c>
      <c r="L37" s="335"/>
      <c r="M37" s="336">
        <v>4</v>
      </c>
      <c r="N37" s="272">
        <f>K37/M37</f>
        <v>135679.21671856742</v>
      </c>
    </row>
    <row r="38" spans="1:14">
      <c r="A38" s="113" t="s">
        <v>363</v>
      </c>
      <c r="B38" s="870" t="str">
        <f>VLOOKUP(A38,EQUIPOS!A8:D154,3,FALSE)</f>
        <v>Vibrador de concreto, Motor de 3 hp a 18.000 rpm Mangueras de 4 mt</v>
      </c>
      <c r="C38" s="871"/>
      <c r="D38" s="871"/>
      <c r="E38" s="871"/>
      <c r="F38" s="871"/>
      <c r="G38" s="871"/>
      <c r="H38" s="872"/>
      <c r="I38" s="328"/>
      <c r="J38" s="330"/>
      <c r="K38" s="269">
        <f>VLOOKUP(A38,EQUIPOS!A8:D165,4,FALSE)</f>
        <v>7357.4722426604703</v>
      </c>
      <c r="L38" s="423"/>
      <c r="M38" s="424">
        <v>2</v>
      </c>
      <c r="N38" s="272">
        <f>K38/M38</f>
        <v>3678.7361213302352</v>
      </c>
    </row>
    <row r="39" spans="1:14">
      <c r="B39" s="870"/>
      <c r="C39" s="871"/>
      <c r="D39" s="871"/>
      <c r="E39" s="877"/>
      <c r="F39" s="871"/>
      <c r="G39" s="871"/>
      <c r="H39" s="872"/>
      <c r="I39" s="36"/>
      <c r="J39" s="37"/>
      <c r="K39" s="274"/>
      <c r="L39" s="276"/>
      <c r="M39" s="277"/>
      <c r="N39" s="278"/>
    </row>
    <row r="40" spans="1:14">
      <c r="B40" s="878" t="s">
        <v>952</v>
      </c>
      <c r="C40" s="879"/>
      <c r="D40" s="879"/>
      <c r="E40" s="38"/>
      <c r="F40" s="39"/>
      <c r="G40" s="39"/>
      <c r="H40" s="40"/>
      <c r="I40" s="36"/>
      <c r="J40" s="37"/>
      <c r="K40" s="279"/>
      <c r="L40" s="276"/>
      <c r="M40" s="401">
        <v>0.1</v>
      </c>
      <c r="N40" s="344">
        <f>N76*M40</f>
        <v>1240.0887785492826</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4">
        <f>SUM(N36:N41)</f>
        <v>142551.51695412601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5" t="s">
        <v>945</v>
      </c>
      <c r="K46" s="85" t="s">
        <v>946</v>
      </c>
      <c r="L46" s="902" t="s">
        <v>955</v>
      </c>
      <c r="M46" s="90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2863.7310301032812</v>
      </c>
      <c r="N47" s="272">
        <f>K47*M47</f>
        <v>34007.436663591885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11495.829668142107</v>
      </c>
      <c r="N48" s="272">
        <f>K48*M48</f>
        <v>5747.9148340710535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3867.8004280513501</v>
      </c>
      <c r="N49" s="272">
        <f>K49*M49</f>
        <v>1933.900214025675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430019.23890488042</v>
      </c>
      <c r="N50" s="272">
        <f>K50*M50</f>
        <v>56739.701837525557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1" t="s">
        <v>953</v>
      </c>
      <c r="C54" s="822"/>
      <c r="D54" s="822"/>
      <c r="E54" s="822"/>
      <c r="F54" s="822"/>
      <c r="G54" s="822"/>
      <c r="H54" s="822"/>
      <c r="I54" s="822"/>
      <c r="J54" s="822"/>
      <c r="K54" s="822"/>
      <c r="L54" s="822"/>
      <c r="M54" s="823"/>
      <c r="N54" s="394">
        <f>SUM(N47:N53)</f>
        <v>98428.953549214173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8">
        <f>VLOOKUP(A59,TRANSPORTE!A5:D117,4,FALSE)</f>
        <v>38.703406991453306</v>
      </c>
      <c r="M59" s="909"/>
      <c r="N59" s="287">
        <f>K59*L59</f>
        <v>1.9351703495726653</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1.9351703495726653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12400.887785492825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253383.29345918258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50676.658691836521</v>
      </c>
      <c r="M83" s="857"/>
      <c r="N83" s="51"/>
    </row>
    <row r="84" spans="1:14">
      <c r="B84" s="89" t="s">
        <v>973</v>
      </c>
      <c r="C84" s="90"/>
      <c r="D84" s="90"/>
      <c r="E84" s="90"/>
      <c r="F84" s="90"/>
      <c r="G84" s="90"/>
      <c r="H84" s="90"/>
      <c r="I84" s="87"/>
      <c r="J84" s="88"/>
      <c r="K84" s="304">
        <v>0.05</v>
      </c>
      <c r="L84" s="856">
        <f>N78*K84</f>
        <v>12669.16467295913</v>
      </c>
      <c r="M84" s="857"/>
      <c r="N84" s="51"/>
    </row>
    <row r="85" spans="1:14" ht="15.75" thickBot="1">
      <c r="B85" s="91" t="s">
        <v>974</v>
      </c>
      <c r="C85" s="92"/>
      <c r="D85" s="92"/>
      <c r="E85" s="92"/>
      <c r="F85" s="92"/>
      <c r="G85" s="92"/>
      <c r="H85" s="92"/>
      <c r="I85" s="93"/>
      <c r="J85" s="94"/>
      <c r="K85" s="305">
        <v>0.05</v>
      </c>
      <c r="L85" s="858">
        <f>N78*K85</f>
        <v>12669.16467295913</v>
      </c>
      <c r="M85" s="859"/>
      <c r="N85" s="51"/>
    </row>
    <row r="86" spans="1:14" ht="15.75" thickBot="1">
      <c r="B86" s="821" t="s">
        <v>953</v>
      </c>
      <c r="C86" s="822"/>
      <c r="D86" s="822"/>
      <c r="E86" s="822"/>
      <c r="F86" s="822"/>
      <c r="G86" s="822"/>
      <c r="H86" s="822"/>
      <c r="I86" s="822"/>
      <c r="J86" s="822"/>
      <c r="K86" s="822"/>
      <c r="L86" s="822"/>
      <c r="M86" s="823"/>
      <c r="N86" s="52">
        <f>L83+L84+L85</f>
        <v>76014.988037754782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329398.28149693739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65"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228</v>
      </c>
      <c r="B36" s="870" t="str">
        <f>VLOOKUP(A36,EQUIPOS!A6:D154,3,FALSE)</f>
        <v xml:space="preserve">Formaleta metálica (concreto hidráulico)
</v>
      </c>
      <c r="C36" s="871"/>
      <c r="D36" s="871"/>
      <c r="E36" s="871"/>
      <c r="F36" s="871"/>
      <c r="G36" s="871"/>
      <c r="H36" s="872"/>
      <c r="I36" s="267"/>
      <c r="J36" s="268"/>
      <c r="K36" s="269">
        <f>VLOOKUP(A36,EQUIPOS!A6:D163,4,FALSE)</f>
        <v>3906.9506713581432</v>
      </c>
      <c r="L36" s="270"/>
      <c r="M36" s="271">
        <v>2</v>
      </c>
      <c r="N36" s="272">
        <f>K36/M36</f>
        <v>1953.4753356790716</v>
      </c>
    </row>
    <row r="37" spans="1:14">
      <c r="A37" s="113" t="s">
        <v>282</v>
      </c>
      <c r="B37" s="870" t="str">
        <f>VLOOKUP(A37,EQUIPOS!A7:D154,3,FALSE)</f>
        <v>Piloteadora potencia 250KW, RPM 1800, fuerza elevadora 200KN</v>
      </c>
      <c r="C37" s="871"/>
      <c r="D37" s="871"/>
      <c r="E37" s="871"/>
      <c r="F37" s="871"/>
      <c r="G37" s="871"/>
      <c r="H37" s="872"/>
      <c r="I37" s="421"/>
      <c r="J37" s="422"/>
      <c r="K37" s="269">
        <f>VLOOKUP(A37,EQUIPOS!A7:D164,4,FALSE)</f>
        <v>542716.86687426968</v>
      </c>
      <c r="L37" s="335"/>
      <c r="M37" s="336">
        <v>4</v>
      </c>
      <c r="N37" s="272">
        <f>K37/M37</f>
        <v>135679.21671856742</v>
      </c>
    </row>
    <row r="38" spans="1:14">
      <c r="A38" s="113" t="s">
        <v>363</v>
      </c>
      <c r="B38" s="870" t="str">
        <f>VLOOKUP(A38,EQUIPOS!A8:D154,3,FALSE)</f>
        <v>Vibrador de concreto, Motor de 3 hp a 18.000 rpm Mangueras de 4 mt</v>
      </c>
      <c r="C38" s="871"/>
      <c r="D38" s="871"/>
      <c r="E38" s="871"/>
      <c r="F38" s="871"/>
      <c r="G38" s="871"/>
      <c r="H38" s="872"/>
      <c r="I38" s="328"/>
      <c r="J38" s="330"/>
      <c r="K38" s="269">
        <f>VLOOKUP(A38,EQUIPOS!A8:D165,4,FALSE)</f>
        <v>7357.4722426604703</v>
      </c>
      <c r="L38" s="423"/>
      <c r="M38" s="424">
        <v>2</v>
      </c>
      <c r="N38" s="272">
        <f>K38/M38</f>
        <v>3678.7361213302352</v>
      </c>
    </row>
    <row r="39" spans="1:14">
      <c r="B39" s="870"/>
      <c r="C39" s="871"/>
      <c r="D39" s="871"/>
      <c r="E39" s="877"/>
      <c r="F39" s="871"/>
      <c r="G39" s="871"/>
      <c r="H39" s="872"/>
      <c r="I39" s="36"/>
      <c r="J39" s="37"/>
      <c r="K39" s="274"/>
      <c r="L39" s="276"/>
      <c r="M39" s="277"/>
      <c r="N39" s="278"/>
    </row>
    <row r="40" spans="1:14">
      <c r="B40" s="878" t="s">
        <v>952</v>
      </c>
      <c r="C40" s="879"/>
      <c r="D40" s="879"/>
      <c r="E40" s="38"/>
      <c r="F40" s="39"/>
      <c r="G40" s="39"/>
      <c r="H40" s="40"/>
      <c r="I40" s="36"/>
      <c r="J40" s="37"/>
      <c r="K40" s="279"/>
      <c r="L40" s="276"/>
      <c r="M40" s="401">
        <v>0.1</v>
      </c>
      <c r="N40" s="344">
        <f>N76*M40</f>
        <v>1240.0887785492826</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4">
        <f>SUM(N36:N41)</f>
        <v>142551.51695412601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5" t="s">
        <v>945</v>
      </c>
      <c r="K46" s="85" t="s">
        <v>946</v>
      </c>
      <c r="L46" s="902" t="s">
        <v>955</v>
      </c>
      <c r="M46" s="90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2863.7310301032812</v>
      </c>
      <c r="N47" s="272">
        <f>K47*M47</f>
        <v>34007.436663591885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11495.829668142107</v>
      </c>
      <c r="N48" s="272">
        <f>K48*M48</f>
        <v>5747.9148340710535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3867.8004280513501</v>
      </c>
      <c r="N49" s="272">
        <f>K49*M49</f>
        <v>1933.900214025675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430019.23890488042</v>
      </c>
      <c r="N50" s="272">
        <f>K50*M50</f>
        <v>56739.701837525557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1" t="s">
        <v>953</v>
      </c>
      <c r="C54" s="822"/>
      <c r="D54" s="822"/>
      <c r="E54" s="822"/>
      <c r="F54" s="822"/>
      <c r="G54" s="822"/>
      <c r="H54" s="822"/>
      <c r="I54" s="822"/>
      <c r="J54" s="822"/>
      <c r="K54" s="822"/>
      <c r="L54" s="822"/>
      <c r="M54" s="823"/>
      <c r="N54" s="394">
        <f>SUM(N47:N53)</f>
        <v>98428.953549214173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8">
        <f>VLOOKUP(A59,TRANSPORTE!A5:D117,4,FALSE)</f>
        <v>38.703406991453306</v>
      </c>
      <c r="M59" s="909"/>
      <c r="N59" s="287">
        <f>K59*L59</f>
        <v>1.9351703495726653</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1.9351703495726653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1">
        <f>SUM(N70:N75)</f>
        <v>12400.887785492825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253383.29345918258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50676.658691836521</v>
      </c>
      <c r="M83" s="857"/>
      <c r="N83" s="51"/>
    </row>
    <row r="84" spans="1:14">
      <c r="B84" s="89" t="s">
        <v>973</v>
      </c>
      <c r="C84" s="90"/>
      <c r="D84" s="90"/>
      <c r="E84" s="90"/>
      <c r="F84" s="90"/>
      <c r="G84" s="90"/>
      <c r="H84" s="90"/>
      <c r="I84" s="87"/>
      <c r="J84" s="88"/>
      <c r="K84" s="304">
        <v>0.05</v>
      </c>
      <c r="L84" s="856">
        <f>N78*K84</f>
        <v>12669.16467295913</v>
      </c>
      <c r="M84" s="857"/>
      <c r="N84" s="51"/>
    </row>
    <row r="85" spans="1:14" ht="15.75" thickBot="1">
      <c r="B85" s="91" t="s">
        <v>974</v>
      </c>
      <c r="C85" s="92"/>
      <c r="D85" s="92"/>
      <c r="E85" s="92"/>
      <c r="F85" s="92"/>
      <c r="G85" s="92"/>
      <c r="H85" s="92"/>
      <c r="I85" s="93"/>
      <c r="J85" s="94"/>
      <c r="K85" s="305">
        <v>0.05</v>
      </c>
      <c r="L85" s="858">
        <f>N78*K85</f>
        <v>12669.16467295913</v>
      </c>
      <c r="M85" s="859"/>
      <c r="N85" s="51"/>
    </row>
    <row r="86" spans="1:14" ht="15.75" thickBot="1">
      <c r="B86" s="821" t="s">
        <v>953</v>
      </c>
      <c r="C86" s="822"/>
      <c r="D86" s="822"/>
      <c r="E86" s="822"/>
      <c r="F86" s="822"/>
      <c r="G86" s="822"/>
      <c r="H86" s="822"/>
      <c r="I86" s="822"/>
      <c r="J86" s="822"/>
      <c r="K86" s="822"/>
      <c r="L86" s="822"/>
      <c r="M86" s="823"/>
      <c r="N86" s="52">
        <f>L83+L84+L85</f>
        <v>76014.988037754782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329398.28149693739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9"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243</v>
      </c>
      <c r="B36" s="870" t="str">
        <f>VLOOKUP(A36,EQUIPOS!A6:D154,3,FALSE)</f>
        <v>Grúa 10 ton</v>
      </c>
      <c r="C36" s="871"/>
      <c r="D36" s="871"/>
      <c r="E36" s="871"/>
      <c r="F36" s="871"/>
      <c r="G36" s="871"/>
      <c r="H36" s="872"/>
      <c r="I36" s="267"/>
      <c r="J36" s="268"/>
      <c r="K36" s="269">
        <f>VLOOKUP(A36,EQUIPOS!A6:D163,4,FALSE)</f>
        <v>138095.04545977706</v>
      </c>
      <c r="L36" s="270"/>
      <c r="M36" s="271">
        <v>0.158</v>
      </c>
      <c r="N36" s="272">
        <f t="shared" ref="N36:N44" si="0">K36/M36</f>
        <v>874019.27506188012</v>
      </c>
    </row>
    <row r="37" spans="1:14">
      <c r="A37" s="113" t="s">
        <v>121</v>
      </c>
      <c r="B37" s="870" t="str">
        <f>VLOOKUP(A37,EQUIPOS!A7:D154,3,FALSE)</f>
        <v>Bomba eléctrica para accionar la celda</v>
      </c>
      <c r="C37" s="871"/>
      <c r="D37" s="871"/>
      <c r="E37" s="871"/>
      <c r="F37" s="871"/>
      <c r="G37" s="871"/>
      <c r="H37" s="872"/>
      <c r="I37" s="421"/>
      <c r="J37" s="422"/>
      <c r="K37" s="269">
        <f>VLOOKUP(A37,EQUIPOS!A7:D164,4,FALSE)</f>
        <v>42589.059322589725</v>
      </c>
      <c r="L37" s="335"/>
      <c r="M37" s="336">
        <v>0.158</v>
      </c>
      <c r="N37" s="272">
        <f t="shared" si="0"/>
        <v>269551.00837082101</v>
      </c>
    </row>
    <row r="38" spans="1:14">
      <c r="A38" s="113" t="s">
        <v>217</v>
      </c>
      <c r="B38" s="870" t="str">
        <f>VLOOKUP(A38,EQUIPOS!A8:D154,3,FALSE)</f>
        <v>Equipo de soldadura y de acetileno (incluye soldadura)</v>
      </c>
      <c r="C38" s="871"/>
      <c r="D38" s="871"/>
      <c r="E38" s="871"/>
      <c r="F38" s="871"/>
      <c r="G38" s="871"/>
      <c r="H38" s="872"/>
      <c r="I38" s="421"/>
      <c r="J38" s="422"/>
      <c r="K38" s="438">
        <f>VLOOKUP(A38,EQUIPOS!A8:D165,4,FALSE)</f>
        <v>30165.533163508368</v>
      </c>
      <c r="L38" s="335"/>
      <c r="M38" s="336">
        <v>0.158</v>
      </c>
      <c r="N38" s="272">
        <f t="shared" si="0"/>
        <v>190921.09597157195</v>
      </c>
    </row>
    <row r="39" spans="1:14">
      <c r="A39" s="113" t="s">
        <v>255</v>
      </c>
      <c r="B39" s="870" t="str">
        <f>VLOOKUP(A39,EQUIPOS!A9:D154,3,FALSE)</f>
        <v>Manómetro cable de acero para bajar la celda</v>
      </c>
      <c r="C39" s="871"/>
      <c r="D39" s="871"/>
      <c r="E39" s="871"/>
      <c r="F39" s="871"/>
      <c r="G39" s="871"/>
      <c r="H39" s="872"/>
      <c r="I39" s="421"/>
      <c r="J39" s="422"/>
      <c r="K39" s="438">
        <f>VLOOKUP(A39,EQUIPOS!A9:D166,4,FALSE)</f>
        <v>1110624.9109412362</v>
      </c>
      <c r="L39" s="335"/>
      <c r="M39" s="336">
        <v>0.158</v>
      </c>
      <c r="N39" s="272">
        <f t="shared" si="0"/>
        <v>7029271.5882356716</v>
      </c>
    </row>
    <row r="40" spans="1:14">
      <c r="A40" s="113" t="s">
        <v>1648</v>
      </c>
      <c r="B40" s="870" t="str">
        <f>VLOOKUP(A40,EQUIPOS!A10:D154,3,FALSE)</f>
        <v xml:space="preserve">Retroexcavadora sobre llantas 
</v>
      </c>
      <c r="C40" s="871"/>
      <c r="D40" s="871"/>
      <c r="E40" s="871"/>
      <c r="F40" s="871"/>
      <c r="G40" s="871"/>
      <c r="H40" s="872"/>
      <c r="I40" s="421"/>
      <c r="J40" s="422"/>
      <c r="K40" s="438">
        <f>VLOOKUP(A40,EQUIPOS!A10:D167,4,FALSE)</f>
        <v>79225.379985661086</v>
      </c>
      <c r="L40" s="335"/>
      <c r="M40" s="336">
        <v>0.158</v>
      </c>
      <c r="N40" s="272">
        <f t="shared" si="0"/>
        <v>501426.45560544991</v>
      </c>
    </row>
    <row r="41" spans="1:14">
      <c r="A41" s="113" t="s">
        <v>115</v>
      </c>
      <c r="B41" s="870" t="str">
        <f>VLOOKUP(A41,EQUIPOS!A6:D154,3,FALSE)</f>
        <v>Andamiaje para Aplicar la Carga (Equipos Sustituto de la Tara)</v>
      </c>
      <c r="C41" s="871"/>
      <c r="D41" s="871"/>
      <c r="E41" s="871"/>
      <c r="F41" s="871"/>
      <c r="G41" s="871"/>
      <c r="H41" s="872"/>
      <c r="I41" s="421"/>
      <c r="J41" s="422"/>
      <c r="K41" s="438">
        <f>VLOOKUP(A41,EQUIPOS!A6:D154,4,FALSE)</f>
        <v>42381.966209471844</v>
      </c>
      <c r="L41" s="335"/>
      <c r="M41" s="336">
        <v>0.158</v>
      </c>
      <c r="N41" s="272">
        <f t="shared" si="0"/>
        <v>268240.29246501165</v>
      </c>
    </row>
    <row r="42" spans="1:14">
      <c r="A42" s="113" t="s">
        <v>224</v>
      </c>
      <c r="B42" s="870" t="str">
        <f>VLOOKUP(A42,EQUIPOS!A12:D156,3,FALSE)</f>
        <v>Equipo de Medición (Deformimetros Eléctricos, Mecánicos, Celdas de Carga,  Etc.)</v>
      </c>
      <c r="C42" s="871"/>
      <c r="D42" s="871"/>
      <c r="E42" s="871"/>
      <c r="F42" s="871"/>
      <c r="G42" s="871"/>
      <c r="H42" s="872"/>
      <c r="I42" s="328"/>
      <c r="J42" s="330"/>
      <c r="K42" s="438">
        <f>VLOOKUP(A42,EQUIPOS!A12:D169,4,FALSE)</f>
        <v>116452.26966796559</v>
      </c>
      <c r="L42" s="423"/>
      <c r="M42" s="424">
        <v>0.158</v>
      </c>
      <c r="N42" s="272">
        <f t="shared" si="0"/>
        <v>737039.68144282023</v>
      </c>
    </row>
    <row r="43" spans="1:14">
      <c r="A43" t="s">
        <v>335</v>
      </c>
      <c r="B43" s="870" t="str">
        <f>VLOOKUP(A43,EQUIPOS!A13:D157,3,FALSE)</f>
        <v>Tara (Recebo, Agua, Etc.)</v>
      </c>
      <c r="C43" s="871"/>
      <c r="D43" s="871"/>
      <c r="E43" s="871"/>
      <c r="F43" s="871"/>
      <c r="G43" s="871"/>
      <c r="H43" s="872"/>
      <c r="I43" s="36"/>
      <c r="J43" s="37"/>
      <c r="K43" s="438">
        <f>VLOOKUP(A43,EQUIPOS!A13:D170,4,FALSE)</f>
        <v>198644.53835386343</v>
      </c>
      <c r="L43" s="276"/>
      <c r="M43" s="277">
        <v>2.8000000000000001E-2</v>
      </c>
      <c r="N43" s="272">
        <f t="shared" si="0"/>
        <v>7094447.7983522657</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36"/>
      <c r="J44" s="37"/>
      <c r="K44" s="438">
        <f>VLOOKUP(A44,EQUIPOS!A14:D171,4,FALSE)</f>
        <v>4626.1098402948483</v>
      </c>
      <c r="L44" s="276"/>
      <c r="M44" s="277">
        <v>0.158</v>
      </c>
      <c r="N44" s="273">
        <f t="shared" si="0"/>
        <v>29279.176204397772</v>
      </c>
    </row>
    <row r="45" spans="1:14">
      <c r="B45" s="878" t="s">
        <v>952</v>
      </c>
      <c r="C45" s="879"/>
      <c r="D45" s="879"/>
      <c r="E45" s="38"/>
      <c r="F45" s="39"/>
      <c r="G45" s="39"/>
      <c r="H45" s="40"/>
      <c r="I45" s="36"/>
      <c r="J45" s="37"/>
      <c r="K45" s="279"/>
      <c r="L45" s="276"/>
      <c r="M45" s="401">
        <v>0.02</v>
      </c>
      <c r="N45" s="344">
        <f>N79*M45</f>
        <v>7707.987993879492</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4">
        <f>SUM(N36:N46)</f>
        <v>17001904.359703772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5" t="s">
        <v>945</v>
      </c>
      <c r="K51" s="85" t="s">
        <v>946</v>
      </c>
      <c r="L51" s="902" t="s">
        <v>955</v>
      </c>
      <c r="M51" s="901"/>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13020435.475188337</v>
      </c>
      <c r="N52" s="272">
        <f t="shared" ref="N52:N58" si="1">K52*M52</f>
        <v>13020435.475188337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80000</v>
      </c>
      <c r="N53" s="272">
        <f t="shared" si="1"/>
        <v>2400000</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51159.113231951043</v>
      </c>
      <c r="N54" s="272">
        <f t="shared" si="1"/>
        <v>3069546.7939170627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32808.255419820634</v>
      </c>
      <c r="N55" s="272">
        <f t="shared" si="1"/>
        <v>393699.06503784761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1287436.7849845921</v>
      </c>
      <c r="N56" s="272">
        <f t="shared" si="1"/>
        <v>2574873.5699691842</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789515.03647304256</v>
      </c>
      <c r="N57" s="272">
        <f t="shared" si="1"/>
        <v>3947575.1823652126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15634.540642774309</v>
      </c>
      <c r="N58" s="272">
        <f t="shared" si="1"/>
        <v>1094417.8449942016</v>
      </c>
    </row>
    <row r="59" spans="1:14" ht="15.75" thickBot="1">
      <c r="B59" s="821" t="s">
        <v>953</v>
      </c>
      <c r="C59" s="822"/>
      <c r="D59" s="822"/>
      <c r="E59" s="822"/>
      <c r="F59" s="822"/>
      <c r="G59" s="822"/>
      <c r="H59" s="822"/>
      <c r="I59" s="822"/>
      <c r="J59" s="822"/>
      <c r="K59" s="822"/>
      <c r="L59" s="822"/>
      <c r="M59" s="823"/>
      <c r="N59" s="394">
        <f>SUM(N52:N58)</f>
        <v>26500547.931471847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8">
        <f>VLOOKUP(A64,TRANSPORTE!A5:D117,4,FALSE)</f>
        <v>101436.98347151716</v>
      </c>
      <c r="M64" s="909"/>
      <c r="N64" s="287">
        <f>K64*L64</f>
        <v>5071.849173575858</v>
      </c>
    </row>
    <row r="65" spans="1:15">
      <c r="B65" s="46"/>
      <c r="C65" s="47"/>
      <c r="D65" s="47"/>
      <c r="E65" s="47"/>
      <c r="F65" s="47"/>
      <c r="G65" s="47"/>
      <c r="H65" s="311"/>
      <c r="I65" s="279"/>
      <c r="J65" s="286"/>
      <c r="K65" s="279"/>
      <c r="L65" s="908"/>
      <c r="M65" s="909"/>
      <c r="N65" s="287"/>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5071.849173575858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7"/>
      <c r="C78" s="898"/>
      <c r="D78" s="898"/>
      <c r="E78" s="898"/>
      <c r="F78" s="898"/>
      <c r="G78" s="898"/>
      <c r="H78" s="898"/>
      <c r="I78" s="126"/>
      <c r="J78" s="126"/>
      <c r="K78" s="126"/>
      <c r="L78" s="911"/>
      <c r="M78" s="911"/>
      <c r="N78" s="45"/>
    </row>
    <row r="79" spans="1:15" ht="15.75" thickBot="1">
      <c r="B79" s="910" t="s">
        <v>953</v>
      </c>
      <c r="C79" s="864"/>
      <c r="D79" s="864"/>
      <c r="E79" s="864"/>
      <c r="F79" s="864"/>
      <c r="G79" s="864"/>
      <c r="H79" s="864"/>
      <c r="I79" s="864"/>
      <c r="J79" s="864"/>
      <c r="K79" s="864"/>
      <c r="L79" s="864"/>
      <c r="M79" s="865"/>
      <c r="N79" s="301">
        <f>SUM(N75:N78)</f>
        <v>385399.39969397458</v>
      </c>
    </row>
    <row r="80" spans="1:15" ht="15.75" thickBot="1">
      <c r="B80" s="33"/>
      <c r="C80" s="34"/>
      <c r="D80" s="34"/>
      <c r="E80" s="34"/>
      <c r="F80" s="34"/>
      <c r="G80" s="34"/>
      <c r="H80" s="34"/>
      <c r="I80" s="34"/>
      <c r="J80" s="34"/>
      <c r="K80" s="34"/>
      <c r="L80" s="34"/>
      <c r="M80" s="34"/>
      <c r="N80" s="35"/>
    </row>
    <row r="81" spans="1:14" ht="15.75" thickBot="1">
      <c r="B81" s="821" t="s">
        <v>967</v>
      </c>
      <c r="C81" s="822"/>
      <c r="D81" s="822"/>
      <c r="E81" s="822"/>
      <c r="F81" s="822"/>
      <c r="G81" s="822"/>
      <c r="H81" s="822"/>
      <c r="I81" s="822"/>
      <c r="J81" s="822"/>
      <c r="K81" s="822"/>
      <c r="L81" s="822"/>
      <c r="M81" s="823"/>
      <c r="N81" s="99">
        <f>N47+N59+N70+N79</f>
        <v>43892923.540043168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6" t="s">
        <v>969</v>
      </c>
      <c r="C85" s="867"/>
      <c r="D85" s="867"/>
      <c r="E85" s="867"/>
      <c r="F85" s="867"/>
      <c r="G85" s="867"/>
      <c r="H85" s="867"/>
      <c r="I85" s="314"/>
      <c r="J85" s="334"/>
      <c r="K85" s="302" t="s">
        <v>970</v>
      </c>
      <c r="L85" s="868" t="s">
        <v>971</v>
      </c>
      <c r="M85" s="869"/>
      <c r="N85" s="303"/>
    </row>
    <row r="86" spans="1:14">
      <c r="B86" s="854" t="s">
        <v>972</v>
      </c>
      <c r="C86" s="855"/>
      <c r="D86" s="855"/>
      <c r="E86" s="855"/>
      <c r="F86" s="855"/>
      <c r="G86" s="855"/>
      <c r="H86" s="855"/>
      <c r="I86" s="87"/>
      <c r="J86" s="88"/>
      <c r="K86" s="304">
        <v>0.2</v>
      </c>
      <c r="L86" s="856">
        <f>N81*K86</f>
        <v>8778584.7080086339</v>
      </c>
      <c r="M86" s="857"/>
      <c r="N86" s="51"/>
    </row>
    <row r="87" spans="1:14">
      <c r="B87" s="89" t="s">
        <v>973</v>
      </c>
      <c r="C87" s="90"/>
      <c r="D87" s="90"/>
      <c r="E87" s="90"/>
      <c r="F87" s="90"/>
      <c r="G87" s="90"/>
      <c r="H87" s="90"/>
      <c r="I87" s="87"/>
      <c r="J87" s="88"/>
      <c r="K87" s="304">
        <v>0.05</v>
      </c>
      <c r="L87" s="856">
        <f>N81*K87</f>
        <v>2194646.1770021585</v>
      </c>
      <c r="M87" s="857"/>
      <c r="N87" s="51"/>
    </row>
    <row r="88" spans="1:14" ht="15.75" thickBot="1">
      <c r="B88" s="91" t="s">
        <v>974</v>
      </c>
      <c r="C88" s="92"/>
      <c r="D88" s="92"/>
      <c r="E88" s="92"/>
      <c r="F88" s="92"/>
      <c r="G88" s="92"/>
      <c r="H88" s="92"/>
      <c r="I88" s="93"/>
      <c r="J88" s="94"/>
      <c r="K88" s="305">
        <v>0.05</v>
      </c>
      <c r="L88" s="858">
        <f>N81*K88</f>
        <v>2194646.1770021585</v>
      </c>
      <c r="M88" s="859"/>
      <c r="N88" s="51"/>
    </row>
    <row r="89" spans="1:14" ht="15.75" thickBot="1">
      <c r="B89" s="821" t="s">
        <v>953</v>
      </c>
      <c r="C89" s="822"/>
      <c r="D89" s="822"/>
      <c r="E89" s="822"/>
      <c r="F89" s="822"/>
      <c r="G89" s="822"/>
      <c r="H89" s="822"/>
      <c r="I89" s="822"/>
      <c r="J89" s="822"/>
      <c r="K89" s="822"/>
      <c r="L89" s="822"/>
      <c r="M89" s="823"/>
      <c r="N89" s="52">
        <f>L86+L87+L88</f>
        <v>13167877.06201295</v>
      </c>
    </row>
    <row r="90" spans="1:14" ht="15.75" thickBot="1">
      <c r="B90" s="33"/>
      <c r="C90" s="34"/>
      <c r="D90" s="34"/>
      <c r="E90" s="34"/>
      <c r="F90" s="34"/>
      <c r="G90" s="34"/>
      <c r="H90" s="34"/>
      <c r="I90" s="34"/>
      <c r="J90" s="34"/>
      <c r="K90" s="34"/>
      <c r="L90" s="34"/>
      <c r="M90" s="34"/>
      <c r="N90" s="35"/>
    </row>
    <row r="91" spans="1:14" ht="15.75" thickBot="1">
      <c r="A91" t="s">
        <v>2016</v>
      </c>
      <c r="B91" s="821" t="s">
        <v>975</v>
      </c>
      <c r="C91" s="822"/>
      <c r="D91" s="822"/>
      <c r="E91" s="822"/>
      <c r="F91" s="822"/>
      <c r="G91" s="822"/>
      <c r="H91" s="822"/>
      <c r="I91" s="822"/>
      <c r="J91" s="822"/>
      <c r="K91" s="822"/>
      <c r="L91" s="822"/>
      <c r="M91" s="823"/>
      <c r="N91" s="188">
        <f>N81+N89</f>
        <v>57060800.602056116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1"/>
      <c r="K121" s="971"/>
      <c r="L121" s="971"/>
      <c r="M121" s="971"/>
      <c r="N121" s="972"/>
    </row>
    <row r="122" spans="2:14" ht="15.75" thickBot="1">
      <c r="B122" s="419" t="s">
        <v>2221</v>
      </c>
      <c r="C122" s="420"/>
      <c r="D122" s="420"/>
      <c r="E122" s="259"/>
      <c r="F122" s="259"/>
      <c r="G122" s="259"/>
      <c r="H122" s="259"/>
      <c r="I122" s="259"/>
      <c r="J122" s="973"/>
      <c r="K122" s="973"/>
      <c r="L122" s="973"/>
      <c r="M122" s="973"/>
      <c r="N122" s="974"/>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140</v>
      </c>
      <c r="B36" s="870" t="str">
        <f>VLOOKUP(A36,EQUIPOS!A6:D154,3,FALSE)</f>
        <v>Camisa para Pilote D=1.20m</v>
      </c>
      <c r="C36" s="871"/>
      <c r="D36" s="871"/>
      <c r="E36" s="871"/>
      <c r="F36" s="871"/>
      <c r="G36" s="871"/>
      <c r="H36" s="872"/>
      <c r="I36" s="267"/>
      <c r="J36" s="268"/>
      <c r="K36" s="269">
        <f>VLOOKUP(A36,EQUIPOS!A6:D163,4,FALSE)</f>
        <v>23939.345688029131</v>
      </c>
      <c r="L36" s="270"/>
      <c r="M36" s="271">
        <v>1</v>
      </c>
      <c r="N36" s="272">
        <f t="shared" ref="N36:N42" si="0">K36/M36</f>
        <v>23939.345688029131</v>
      </c>
    </row>
    <row r="37" spans="1:14">
      <c r="A37" s="113" t="s">
        <v>206</v>
      </c>
      <c r="B37" s="870" t="str">
        <f>VLOOKUP(A37,EQUIPOS!A7:D154,3,FALSE)</f>
        <v>Equipo de Soldadura</v>
      </c>
      <c r="C37" s="871"/>
      <c r="D37" s="871"/>
      <c r="E37" s="871"/>
      <c r="F37" s="871"/>
      <c r="G37" s="871"/>
      <c r="H37" s="872"/>
      <c r="I37" s="421"/>
      <c r="J37" s="422"/>
      <c r="K37" s="269">
        <f>VLOOKUP(A37,EQUIPOS!A7:D164,4,FALSE)</f>
        <v>8806.093720489991</v>
      </c>
      <c r="L37" s="335"/>
      <c r="M37" s="336">
        <v>1</v>
      </c>
      <c r="N37" s="272">
        <f t="shared" si="0"/>
        <v>8806.093720489991</v>
      </c>
    </row>
    <row r="38" spans="1:14">
      <c r="A38" s="113" t="s">
        <v>242</v>
      </c>
      <c r="B38" s="870" t="str">
        <f>VLOOKUP(A38,EQUIPOS!A8:D154,3,FALSE)</f>
        <v>Grúa con torre capacidad 1 ton en la punta.</v>
      </c>
      <c r="C38" s="871"/>
      <c r="D38" s="871"/>
      <c r="E38" s="871"/>
      <c r="F38" s="871"/>
      <c r="G38" s="871"/>
      <c r="H38" s="872"/>
      <c r="I38" s="421"/>
      <c r="J38" s="422"/>
      <c r="K38" s="438">
        <f>VLOOKUP(A38,EQUIPOS!A8:D165,4,FALSE)</f>
        <v>124181.68526304176</v>
      </c>
      <c r="L38" s="335"/>
      <c r="M38" s="336">
        <v>2.5</v>
      </c>
      <c r="N38" s="272">
        <f t="shared" si="0"/>
        <v>49672.674105216705</v>
      </c>
    </row>
    <row r="39" spans="1:14">
      <c r="A39" s="113" t="s">
        <v>267</v>
      </c>
      <c r="B39" s="870" t="str">
        <f>VLOOKUP(A39,EQUIPOS!A9:D154,3,FALSE)</f>
        <v>Motobomba de concreto</v>
      </c>
      <c r="C39" s="871"/>
      <c r="D39" s="871"/>
      <c r="E39" s="871"/>
      <c r="F39" s="871"/>
      <c r="G39" s="871"/>
      <c r="H39" s="872"/>
      <c r="I39" s="421"/>
      <c r="J39" s="422"/>
      <c r="K39" s="438">
        <f>VLOOKUP(A39,EQUIPOS!A9:D166,4,FALSE)</f>
        <v>54003.908079967587</v>
      </c>
      <c r="L39" s="335"/>
      <c r="M39" s="336">
        <v>2.5499800000000001</v>
      </c>
      <c r="N39" s="272">
        <f t="shared" si="0"/>
        <v>21178.169271903145</v>
      </c>
    </row>
    <row r="40" spans="1:14">
      <c r="A40" s="113" t="s">
        <v>277</v>
      </c>
      <c r="B40" s="870" t="str">
        <f>VLOOKUP(A40,EQUIPOS!A10:D154,3,FALSE)</f>
        <v>Pala auxiliar de piloteadora</v>
      </c>
      <c r="C40" s="871"/>
      <c r="D40" s="871"/>
      <c r="E40" s="871"/>
      <c r="F40" s="871"/>
      <c r="G40" s="871"/>
      <c r="H40" s="872"/>
      <c r="I40" s="421"/>
      <c r="J40" s="422"/>
      <c r="K40" s="438">
        <f>VLOOKUP(A40,EQUIPOS!A10:D167,4,FALSE)</f>
        <v>395729.18131837127</v>
      </c>
      <c r="L40" s="335"/>
      <c r="M40" s="336">
        <v>2.5</v>
      </c>
      <c r="N40" s="272">
        <f t="shared" si="0"/>
        <v>158291.67252734851</v>
      </c>
    </row>
    <row r="41" spans="1:14">
      <c r="A41" s="113" t="s">
        <v>282</v>
      </c>
      <c r="B41" s="870" t="str">
        <f>VLOOKUP(A41,EQUIPOS!A6:D154,3,FALSE)</f>
        <v>Piloteadora potencia 250KW, RPM 1800, fuerza elevadora 200KN</v>
      </c>
      <c r="C41" s="871"/>
      <c r="D41" s="871"/>
      <c r="E41" s="871"/>
      <c r="F41" s="871"/>
      <c r="G41" s="871"/>
      <c r="H41" s="872"/>
      <c r="I41" s="421"/>
      <c r="J41" s="422"/>
      <c r="K41" s="438">
        <f>VLOOKUP(A41,EQUIPOS!A6:D154,4,FALSE)</f>
        <v>542716.86687426968</v>
      </c>
      <c r="L41" s="335"/>
      <c r="M41" s="336">
        <v>1</v>
      </c>
      <c r="N41" s="272">
        <f t="shared" si="0"/>
        <v>542716.86687426968</v>
      </c>
    </row>
    <row r="42" spans="1:14">
      <c r="A42" s="113" t="s">
        <v>310</v>
      </c>
      <c r="B42" s="870" t="str">
        <f>VLOOKUP(A42,EQUIPOS!A12:D156,3,FALSE)</f>
        <v>Retroexcavadora A25C</v>
      </c>
      <c r="C42" s="871"/>
      <c r="D42" s="871"/>
      <c r="E42" s="871"/>
      <c r="F42" s="871"/>
      <c r="G42" s="871"/>
      <c r="H42" s="872"/>
      <c r="I42" s="328"/>
      <c r="J42" s="330"/>
      <c r="K42" s="438">
        <f>VLOOKUP(A42,EQUIPOS!A12:D169,4,FALSE)</f>
        <v>117827.7388521067</v>
      </c>
      <c r="L42" s="423"/>
      <c r="M42" s="424">
        <v>2.5</v>
      </c>
      <c r="N42" s="272">
        <f t="shared" si="0"/>
        <v>47131.095540842682</v>
      </c>
    </row>
    <row r="43" spans="1:14">
      <c r="B43" s="870"/>
      <c r="C43" s="871"/>
      <c r="D43" s="871"/>
      <c r="E43" s="871"/>
      <c r="F43" s="871"/>
      <c r="G43" s="871"/>
      <c r="H43" s="872"/>
      <c r="I43" s="36"/>
      <c r="J43" s="37"/>
      <c r="K43" s="438"/>
      <c r="L43" s="276"/>
      <c r="M43" s="277"/>
      <c r="N43" s="272"/>
    </row>
    <row r="44" spans="1:14">
      <c r="B44" s="320"/>
      <c r="C44" s="321"/>
      <c r="D44" s="321"/>
      <c r="E44" s="321"/>
      <c r="F44" s="323"/>
      <c r="G44" s="323"/>
      <c r="H44" s="125"/>
      <c r="I44" s="36"/>
      <c r="J44" s="37"/>
      <c r="K44" s="438"/>
      <c r="L44" s="276"/>
      <c r="M44" s="277"/>
      <c r="N44" s="273"/>
    </row>
    <row r="45" spans="1:14">
      <c r="B45" s="878" t="s">
        <v>952</v>
      </c>
      <c r="C45" s="879"/>
      <c r="D45" s="879"/>
      <c r="E45" s="38"/>
      <c r="F45" s="39"/>
      <c r="G45" s="39"/>
      <c r="H45" s="40"/>
      <c r="I45" s="36"/>
      <c r="J45" s="37"/>
      <c r="K45" s="279"/>
      <c r="L45" s="276"/>
      <c r="M45" s="401">
        <v>0.1</v>
      </c>
      <c r="N45" s="344">
        <f>N83*M45</f>
        <v>8989.0050753001669</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4">
        <f>SUM(N36:N46)</f>
        <v>860724.92280339985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5" t="s">
        <v>945</v>
      </c>
      <c r="K51" s="85" t="s">
        <v>946</v>
      </c>
      <c r="L51" s="902" t="s">
        <v>955</v>
      </c>
      <c r="M51" s="901"/>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1192.5079285457482</v>
      </c>
      <c r="N52" s="272">
        <f>K52*M52</f>
        <v>2808.3561717252369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2863.7310301032812</v>
      </c>
      <c r="N53" s="272">
        <f>K53*M53</f>
        <v>354244.1319124155</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430019.23890488042</v>
      </c>
      <c r="N54" s="272">
        <f>K54*M54</f>
        <v>354623.13648453471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1" t="s">
        <v>953</v>
      </c>
      <c r="C59" s="822"/>
      <c r="D59" s="822"/>
      <c r="E59" s="822"/>
      <c r="F59" s="822"/>
      <c r="G59" s="822"/>
      <c r="H59" s="822"/>
      <c r="I59" s="822"/>
      <c r="J59" s="822"/>
      <c r="K59" s="822"/>
      <c r="L59" s="822"/>
      <c r="M59" s="823"/>
      <c r="N59" s="394">
        <f>SUM(N52:N58)</f>
        <v>711675.62456867541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8">
        <f>VLOOKUP(A64,TRANSPORTE!A5:D117,4,FALSE)</f>
        <v>1222.0638821488531</v>
      </c>
      <c r="M64" s="909"/>
      <c r="N64" s="287">
        <f>K64*L64</f>
        <v>1588.683046793509</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8">
        <f>VLOOKUP(A65,TRANSPORTE!A6:D117,4,FALSE)</f>
        <v>38.703406991453306</v>
      </c>
      <c r="M65" s="909"/>
      <c r="N65" s="287">
        <f>K65*L65</f>
        <v>1.9351703495726653</v>
      </c>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1590.6182171430817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975"/>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7"/>
      <c r="C82" s="898"/>
      <c r="D82" s="898"/>
      <c r="E82" s="898"/>
      <c r="F82" s="898"/>
      <c r="G82" s="898"/>
      <c r="H82" s="898"/>
      <c r="I82" s="126"/>
      <c r="J82" s="126"/>
      <c r="K82" s="126"/>
      <c r="L82" s="911"/>
      <c r="M82" s="911"/>
      <c r="N82" s="127"/>
    </row>
    <row r="83" spans="1:14" ht="15.75" thickBot="1">
      <c r="B83" s="910" t="s">
        <v>953</v>
      </c>
      <c r="C83" s="864"/>
      <c r="D83" s="864"/>
      <c r="E83" s="864"/>
      <c r="F83" s="864"/>
      <c r="G83" s="864"/>
      <c r="H83" s="864"/>
      <c r="I83" s="864"/>
      <c r="J83" s="864"/>
      <c r="K83" s="864"/>
      <c r="L83" s="864"/>
      <c r="M83" s="865"/>
      <c r="N83" s="460">
        <f>SUM(N76:N82)</f>
        <v>89890.050753001662</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N47+N59+N70+N83</f>
        <v>1663881.2163422199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4"/>
      <c r="J89" s="334"/>
      <c r="K89" s="302" t="s">
        <v>970</v>
      </c>
      <c r="L89" s="868" t="s">
        <v>971</v>
      </c>
      <c r="M89" s="869"/>
      <c r="N89" s="303"/>
    </row>
    <row r="90" spans="1:14">
      <c r="B90" s="854" t="s">
        <v>972</v>
      </c>
      <c r="C90" s="855"/>
      <c r="D90" s="855"/>
      <c r="E90" s="855"/>
      <c r="F90" s="855"/>
      <c r="G90" s="855"/>
      <c r="H90" s="855"/>
      <c r="I90" s="87"/>
      <c r="J90" s="88"/>
      <c r="K90" s="304">
        <v>0.2</v>
      </c>
      <c r="L90" s="856">
        <f>N85*K90</f>
        <v>332776.24326844397</v>
      </c>
      <c r="M90" s="857"/>
      <c r="N90" s="51"/>
    </row>
    <row r="91" spans="1:14">
      <c r="B91" s="89" t="s">
        <v>973</v>
      </c>
      <c r="C91" s="90"/>
      <c r="D91" s="90"/>
      <c r="E91" s="90"/>
      <c r="F91" s="90"/>
      <c r="G91" s="90"/>
      <c r="H91" s="90"/>
      <c r="I91" s="87"/>
      <c r="J91" s="88"/>
      <c r="K91" s="304">
        <v>0.05</v>
      </c>
      <c r="L91" s="856">
        <f>N85*K91</f>
        <v>83194.060817110993</v>
      </c>
      <c r="M91" s="857"/>
      <c r="N91" s="51"/>
    </row>
    <row r="92" spans="1:14" ht="15.75" thickBot="1">
      <c r="B92" s="91" t="s">
        <v>974</v>
      </c>
      <c r="C92" s="92"/>
      <c r="D92" s="92"/>
      <c r="E92" s="92"/>
      <c r="F92" s="92"/>
      <c r="G92" s="92"/>
      <c r="H92" s="92"/>
      <c r="I92" s="93"/>
      <c r="J92" s="94"/>
      <c r="K92" s="305">
        <v>0.05</v>
      </c>
      <c r="L92" s="858">
        <f>N85*K92</f>
        <v>83194.060817110993</v>
      </c>
      <c r="M92" s="859"/>
      <c r="N92" s="51"/>
    </row>
    <row r="93" spans="1:14" ht="15.75" thickBot="1">
      <c r="B93" s="821" t="s">
        <v>953</v>
      </c>
      <c r="C93" s="822"/>
      <c r="D93" s="822"/>
      <c r="E93" s="822"/>
      <c r="F93" s="822"/>
      <c r="G93" s="822"/>
      <c r="H93" s="822"/>
      <c r="I93" s="822"/>
      <c r="J93" s="822"/>
      <c r="K93" s="822"/>
      <c r="L93" s="822"/>
      <c r="M93" s="823"/>
      <c r="N93" s="52">
        <f>L90+L91+L92</f>
        <v>499164.36490266596</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8">
        <f>N85+N93</f>
        <v>2163045.5812448859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182</v>
      </c>
      <c r="B36" s="870" t="str">
        <f>VLOOKUP(A36,EQUIPOS!A6:D154,3,FALSE)</f>
        <v xml:space="preserve">Compresor para penetrar roca
</v>
      </c>
      <c r="C36" s="871"/>
      <c r="D36" s="871"/>
      <c r="E36" s="871"/>
      <c r="F36" s="871"/>
      <c r="G36" s="871"/>
      <c r="H36" s="872"/>
      <c r="I36" s="267"/>
      <c r="J36" s="268"/>
      <c r="K36" s="269">
        <f>VLOOKUP(A36,EQUIPOS!A6:D163,4,FALSE)</f>
        <v>51532.184804496021</v>
      </c>
      <c r="L36" s="270"/>
      <c r="M36" s="271">
        <v>0.125</v>
      </c>
      <c r="N36" s="272">
        <f>K36/M36</f>
        <v>412257.47843596817</v>
      </c>
    </row>
    <row r="37" spans="1:14">
      <c r="A37" s="113" t="s">
        <v>242</v>
      </c>
      <c r="B37" s="870" t="str">
        <f>VLOOKUP(A37,EQUIPOS!A7:D154,3,FALSE)</f>
        <v>Grúa con torre capacidad 1 ton en la punta.</v>
      </c>
      <c r="C37" s="871"/>
      <c r="D37" s="871"/>
      <c r="E37" s="871"/>
      <c r="F37" s="871"/>
      <c r="G37" s="871"/>
      <c r="H37" s="872"/>
      <c r="I37" s="421"/>
      <c r="J37" s="422"/>
      <c r="K37" s="269">
        <f>VLOOKUP(A37,EQUIPOS!A7:D164,4,FALSE)</f>
        <v>124181.68526304176</v>
      </c>
      <c r="L37" s="335"/>
      <c r="M37" s="336">
        <v>2.5</v>
      </c>
      <c r="N37" s="272">
        <f>K37/M37</f>
        <v>49672.674105216705</v>
      </c>
    </row>
    <row r="38" spans="1:14">
      <c r="A38" s="113" t="s">
        <v>267</v>
      </c>
      <c r="B38" s="870" t="str">
        <f>VLOOKUP(A38,EQUIPOS!A8:D154,3,FALSE)</f>
        <v>Motobomba de concreto</v>
      </c>
      <c r="C38" s="871"/>
      <c r="D38" s="871"/>
      <c r="E38" s="871"/>
      <c r="F38" s="871"/>
      <c r="G38" s="871"/>
      <c r="H38" s="872"/>
      <c r="I38" s="421"/>
      <c r="J38" s="422"/>
      <c r="K38" s="438">
        <f>VLOOKUP(A38,EQUIPOS!A8:D165,4,FALSE)</f>
        <v>54003.908079967587</v>
      </c>
      <c r="L38" s="335"/>
      <c r="M38" s="336">
        <v>0.65</v>
      </c>
      <c r="N38" s="272">
        <f>K38/M38</f>
        <v>83082.93550764244</v>
      </c>
    </row>
    <row r="39" spans="1:14">
      <c r="A39" s="113" t="s">
        <v>310</v>
      </c>
      <c r="B39" s="870" t="str">
        <f>VLOOKUP(A39,EQUIPOS!A9:D154,3,FALSE)</f>
        <v>Retroexcavadora A25C</v>
      </c>
      <c r="C39" s="871"/>
      <c r="D39" s="871"/>
      <c r="E39" s="871"/>
      <c r="F39" s="871"/>
      <c r="G39" s="871"/>
      <c r="H39" s="872"/>
      <c r="I39" s="421"/>
      <c r="J39" s="422"/>
      <c r="K39" s="438">
        <f>VLOOKUP(A39,EQUIPOS!A9:D166,4,FALSE)</f>
        <v>117827.7388521067</v>
      </c>
      <c r="L39" s="335"/>
      <c r="M39" s="336">
        <v>0.65</v>
      </c>
      <c r="N39" s="272">
        <f>K39/M39</f>
        <v>181273.44438785646</v>
      </c>
    </row>
    <row r="40" spans="1:14">
      <c r="A40" s="113"/>
      <c r="B40" s="870"/>
      <c r="C40" s="871"/>
      <c r="D40" s="871"/>
      <c r="E40" s="871"/>
      <c r="F40" s="871"/>
      <c r="G40" s="871"/>
      <c r="H40" s="872"/>
      <c r="I40" s="421"/>
      <c r="J40" s="422"/>
      <c r="K40" s="438"/>
      <c r="L40" s="335"/>
      <c r="M40" s="336"/>
      <c r="N40" s="272"/>
    </row>
    <row r="41" spans="1:14">
      <c r="A41" s="113"/>
      <c r="B41" s="870"/>
      <c r="C41" s="871"/>
      <c r="D41" s="871"/>
      <c r="E41" s="871"/>
      <c r="F41" s="871"/>
      <c r="G41" s="871"/>
      <c r="H41" s="872"/>
      <c r="I41" s="421"/>
      <c r="J41" s="422"/>
      <c r="K41" s="438"/>
      <c r="L41" s="335"/>
      <c r="M41" s="336"/>
      <c r="N41" s="272"/>
    </row>
    <row r="42" spans="1:14">
      <c r="A42" s="113"/>
      <c r="B42" s="870"/>
      <c r="C42" s="871"/>
      <c r="D42" s="871"/>
      <c r="E42" s="871"/>
      <c r="F42" s="871"/>
      <c r="G42" s="871"/>
      <c r="H42" s="872"/>
      <c r="I42" s="328"/>
      <c r="J42" s="330"/>
      <c r="K42" s="438"/>
      <c r="L42" s="423"/>
      <c r="M42" s="424"/>
      <c r="N42" s="272"/>
    </row>
    <row r="43" spans="1:14">
      <c r="B43" s="870"/>
      <c r="C43" s="871"/>
      <c r="D43" s="871"/>
      <c r="E43" s="871"/>
      <c r="F43" s="871"/>
      <c r="G43" s="871"/>
      <c r="H43" s="872"/>
      <c r="I43" s="36"/>
      <c r="J43" s="37"/>
      <c r="K43" s="438"/>
      <c r="L43" s="276"/>
      <c r="M43" s="277"/>
      <c r="N43" s="272"/>
    </row>
    <row r="44" spans="1:14">
      <c r="B44" s="320"/>
      <c r="C44" s="321"/>
      <c r="D44" s="321"/>
      <c r="E44" s="321"/>
      <c r="F44" s="323"/>
      <c r="G44" s="323"/>
      <c r="H44" s="125"/>
      <c r="I44" s="36"/>
      <c r="J44" s="37"/>
      <c r="K44" s="438"/>
      <c r="L44" s="276"/>
      <c r="M44" s="277"/>
      <c r="N44" s="273"/>
    </row>
    <row r="45" spans="1:14">
      <c r="B45" s="878" t="s">
        <v>952</v>
      </c>
      <c r="C45" s="879"/>
      <c r="D45" s="879"/>
      <c r="E45" s="38"/>
      <c r="F45" s="39"/>
      <c r="G45" s="39"/>
      <c r="H45" s="40"/>
      <c r="I45" s="36"/>
      <c r="J45" s="37"/>
      <c r="K45" s="279"/>
      <c r="L45" s="276"/>
      <c r="M45" s="401">
        <v>0.1</v>
      </c>
      <c r="N45" s="344">
        <f>N87*M45</f>
        <v>46742.82639156087</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4">
        <f>SUM(N36:N46)</f>
        <v>773029.35882824461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5" t="s">
        <v>945</v>
      </c>
      <c r="K51" s="85" t="s">
        <v>946</v>
      </c>
      <c r="L51" s="902" t="s">
        <v>955</v>
      </c>
      <c r="M51" s="901"/>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2863.7310301032812</v>
      </c>
      <c r="N52" s="272">
        <f>K52*M52</f>
        <v>510111.54995387828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430019.23890488042</v>
      </c>
      <c r="N53" s="272">
        <f t="shared" ref="N53:N59" si="0">K53*M53</f>
        <v>510657.31653772999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7287.5011304808195</v>
      </c>
      <c r="N54" s="272">
        <f t="shared" si="0"/>
        <v>2186.2503391442456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1856.6496656079764</v>
      </c>
      <c r="N55" s="272">
        <f t="shared" si="0"/>
        <v>5569.9489968239295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12762.198556512158</v>
      </c>
      <c r="N56" s="272">
        <f t="shared" si="0"/>
        <v>3190.5496391280394</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1143.5413462373056</v>
      </c>
      <c r="N57" s="272">
        <f t="shared" si="0"/>
        <v>1143.5413462373056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1106.7325368282075</v>
      </c>
      <c r="N58" s="272">
        <f t="shared" si="0"/>
        <v>1106.7325368282075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5383.8576936120353</v>
      </c>
      <c r="N59" s="272">
        <f t="shared" si="0"/>
        <v>2465.8068236743125</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1" t="s">
        <v>953</v>
      </c>
      <c r="C63" s="822"/>
      <c r="D63" s="822"/>
      <c r="E63" s="822"/>
      <c r="F63" s="822"/>
      <c r="G63" s="822"/>
      <c r="H63" s="822"/>
      <c r="I63" s="822"/>
      <c r="J63" s="822"/>
      <c r="K63" s="822"/>
      <c r="L63" s="822"/>
      <c r="M63" s="823"/>
      <c r="N63" s="394">
        <f>SUM(N52:N62)</f>
        <v>1036431.6961734445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7" t="s">
        <v>961</v>
      </c>
      <c r="M67" s="886"/>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8">
        <f>VLOOKUP(A68,TRANSPORTE!A5:D117,4,FALSE)</f>
        <v>1222.0638821488531</v>
      </c>
      <c r="M68" s="909"/>
      <c r="N68" s="287">
        <f>K68*L68</f>
        <v>1588.683046793509</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8">
        <f>VLOOKUP(A69,TRANSPORTE!A6:D117,4,FALSE)</f>
        <v>38.703406991453306</v>
      </c>
      <c r="M69" s="909"/>
      <c r="N69" s="287">
        <f>K69*L69</f>
        <v>1.9351703495726653</v>
      </c>
    </row>
    <row r="70" spans="1:15">
      <c r="B70" s="46"/>
      <c r="C70" s="47"/>
      <c r="D70" s="47"/>
      <c r="E70" s="47"/>
      <c r="F70" s="47"/>
      <c r="G70" s="47"/>
      <c r="H70" s="311"/>
      <c r="I70" s="279"/>
      <c r="J70" s="286"/>
      <c r="K70" s="279"/>
      <c r="L70" s="908"/>
      <c r="M70" s="909"/>
      <c r="N70" s="287"/>
    </row>
    <row r="71" spans="1:15">
      <c r="B71" s="46"/>
      <c r="C71" s="47"/>
      <c r="D71" s="47"/>
      <c r="E71" s="47"/>
      <c r="F71" s="47"/>
      <c r="G71" s="47"/>
      <c r="H71" s="311"/>
      <c r="I71" s="279"/>
      <c r="J71" s="286"/>
      <c r="K71" s="279"/>
      <c r="L71" s="908"/>
      <c r="M71" s="90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99"/>
      <c r="M73" s="900"/>
      <c r="N73" s="127"/>
    </row>
    <row r="74" spans="1:15" ht="15.75" thickBot="1">
      <c r="B74" s="910" t="s">
        <v>953</v>
      </c>
      <c r="C74" s="864"/>
      <c r="D74" s="864"/>
      <c r="E74" s="864"/>
      <c r="F74" s="864"/>
      <c r="G74" s="864"/>
      <c r="H74" s="864"/>
      <c r="I74" s="864"/>
      <c r="J74" s="864"/>
      <c r="K74" s="864"/>
      <c r="L74" s="864"/>
      <c r="M74" s="865"/>
      <c r="N74" s="104">
        <f>N68+N69+N70+N71+N72</f>
        <v>1590.6182171430817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0" t="s">
        <v>963</v>
      </c>
      <c r="C78" s="861"/>
      <c r="D78" s="861"/>
      <c r="E78" s="861"/>
      <c r="F78" s="861"/>
      <c r="G78" s="861"/>
      <c r="H78" s="861"/>
      <c r="I78" s="73" t="s">
        <v>964</v>
      </c>
      <c r="J78" s="75" t="s">
        <v>1410</v>
      </c>
      <c r="K78" s="74" t="s">
        <v>966</v>
      </c>
      <c r="L78" s="862" t="s">
        <v>950</v>
      </c>
      <c r="M78" s="975"/>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7"/>
      <c r="C86" s="898"/>
      <c r="D86" s="898"/>
      <c r="E86" s="898"/>
      <c r="F86" s="898"/>
      <c r="G86" s="898"/>
      <c r="H86" s="898"/>
      <c r="I86" s="126"/>
      <c r="J86" s="126"/>
      <c r="K86" s="126"/>
      <c r="L86" s="911"/>
      <c r="M86" s="911"/>
      <c r="N86" s="45"/>
    </row>
    <row r="87" spans="1:14" ht="15.75" thickBot="1">
      <c r="B87" s="910" t="s">
        <v>953</v>
      </c>
      <c r="C87" s="864"/>
      <c r="D87" s="864"/>
      <c r="E87" s="864"/>
      <c r="F87" s="864"/>
      <c r="G87" s="864"/>
      <c r="H87" s="864"/>
      <c r="I87" s="864"/>
      <c r="J87" s="864"/>
      <c r="K87" s="864"/>
      <c r="L87" s="864"/>
      <c r="M87" s="865"/>
      <c r="N87" s="301">
        <f>SUM(N80:N86)</f>
        <v>467428.26391560864</v>
      </c>
    </row>
    <row r="88" spans="1:14" ht="15.75" thickBot="1">
      <c r="B88" s="33"/>
      <c r="C88" s="34"/>
      <c r="D88" s="34"/>
      <c r="E88" s="34"/>
      <c r="F88" s="34"/>
      <c r="G88" s="34"/>
      <c r="H88" s="34"/>
      <c r="I88" s="34"/>
      <c r="J88" s="34"/>
      <c r="K88" s="34"/>
      <c r="L88" s="34"/>
      <c r="M88" s="34"/>
      <c r="N88" s="35"/>
    </row>
    <row r="89" spans="1:14" ht="15.75" thickBot="1">
      <c r="B89" s="821" t="s">
        <v>967</v>
      </c>
      <c r="C89" s="822"/>
      <c r="D89" s="822"/>
      <c r="E89" s="822"/>
      <c r="F89" s="822"/>
      <c r="G89" s="822"/>
      <c r="H89" s="822"/>
      <c r="I89" s="822"/>
      <c r="J89" s="822"/>
      <c r="K89" s="822"/>
      <c r="L89" s="822"/>
      <c r="M89" s="823"/>
      <c r="N89" s="99">
        <f>N47+N63+N74+N87</f>
        <v>2278479.937134441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6" t="s">
        <v>969</v>
      </c>
      <c r="C93" s="867"/>
      <c r="D93" s="867"/>
      <c r="E93" s="867"/>
      <c r="F93" s="867"/>
      <c r="G93" s="867"/>
      <c r="H93" s="867"/>
      <c r="I93" s="314"/>
      <c r="J93" s="334"/>
      <c r="K93" s="302" t="s">
        <v>970</v>
      </c>
      <c r="L93" s="868" t="s">
        <v>971</v>
      </c>
      <c r="M93" s="869"/>
      <c r="N93" s="303"/>
    </row>
    <row r="94" spans="1:14">
      <c r="B94" s="854" t="s">
        <v>972</v>
      </c>
      <c r="C94" s="855"/>
      <c r="D94" s="855"/>
      <c r="E94" s="855"/>
      <c r="F94" s="855"/>
      <c r="G94" s="855"/>
      <c r="H94" s="855"/>
      <c r="I94" s="87"/>
      <c r="J94" s="88"/>
      <c r="K94" s="304">
        <v>0.2</v>
      </c>
      <c r="L94" s="856">
        <f>N89*K94</f>
        <v>455695.9874268882</v>
      </c>
      <c r="M94" s="857"/>
      <c r="N94" s="51"/>
    </row>
    <row r="95" spans="1:14">
      <c r="B95" s="89" t="s">
        <v>973</v>
      </c>
      <c r="C95" s="90"/>
      <c r="D95" s="90"/>
      <c r="E95" s="90"/>
      <c r="F95" s="90"/>
      <c r="G95" s="90"/>
      <c r="H95" s="90"/>
      <c r="I95" s="87"/>
      <c r="J95" s="88"/>
      <c r="K95" s="304">
        <v>0.05</v>
      </c>
      <c r="L95" s="856">
        <f>N89*K95</f>
        <v>113923.99685672205</v>
      </c>
      <c r="M95" s="857"/>
      <c r="N95" s="51"/>
    </row>
    <row r="96" spans="1:14" ht="15.75" thickBot="1">
      <c r="B96" s="91" t="s">
        <v>974</v>
      </c>
      <c r="C96" s="92"/>
      <c r="D96" s="92"/>
      <c r="E96" s="92"/>
      <c r="F96" s="92"/>
      <c r="G96" s="92"/>
      <c r="H96" s="92"/>
      <c r="I96" s="93"/>
      <c r="J96" s="94"/>
      <c r="K96" s="305">
        <v>0.05</v>
      </c>
      <c r="L96" s="858">
        <f>N89*K96</f>
        <v>113923.99685672205</v>
      </c>
      <c r="M96" s="859"/>
      <c r="N96" s="51"/>
    </row>
    <row r="97" spans="1:14" ht="15.75" thickBot="1">
      <c r="B97" s="821" t="s">
        <v>953</v>
      </c>
      <c r="C97" s="822"/>
      <c r="D97" s="822"/>
      <c r="E97" s="822"/>
      <c r="F97" s="822"/>
      <c r="G97" s="822"/>
      <c r="H97" s="822"/>
      <c r="I97" s="822"/>
      <c r="J97" s="822"/>
      <c r="K97" s="822"/>
      <c r="L97" s="822"/>
      <c r="M97" s="823"/>
      <c r="N97" s="52">
        <f>L94+L95+L96</f>
        <v>683543.9811403323</v>
      </c>
    </row>
    <row r="98" spans="1:14" ht="15.75" thickBot="1">
      <c r="B98" s="33"/>
      <c r="C98" s="34"/>
      <c r="D98" s="34"/>
      <c r="E98" s="34"/>
      <c r="F98" s="34"/>
      <c r="G98" s="34"/>
      <c r="H98" s="34"/>
      <c r="I98" s="34"/>
      <c r="J98" s="34"/>
      <c r="K98" s="34"/>
      <c r="L98" s="34"/>
      <c r="M98" s="34"/>
      <c r="N98" s="35"/>
    </row>
    <row r="99" spans="1:14" ht="15.75" thickBot="1">
      <c r="A99" t="s">
        <v>2016</v>
      </c>
      <c r="B99" s="821" t="s">
        <v>975</v>
      </c>
      <c r="C99" s="822"/>
      <c r="D99" s="822"/>
      <c r="E99" s="822"/>
      <c r="F99" s="822"/>
      <c r="G99" s="822"/>
      <c r="H99" s="822"/>
      <c r="I99" s="822"/>
      <c r="J99" s="822"/>
      <c r="K99" s="822"/>
      <c r="L99" s="822"/>
      <c r="M99" s="823"/>
      <c r="N99" s="188">
        <f>N89+N97</f>
        <v>2962023.9182747733</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1"/>
      <c r="K129" s="971"/>
      <c r="L129" s="971"/>
      <c r="M129" s="971"/>
      <c r="N129" s="972"/>
    </row>
    <row r="130" spans="2:14" ht="15.75" thickBot="1">
      <c r="B130" s="419" t="s">
        <v>2221</v>
      </c>
      <c r="C130" s="420"/>
      <c r="D130" s="420"/>
      <c r="E130" s="259"/>
      <c r="F130" s="259"/>
      <c r="G130" s="259"/>
      <c r="H130" s="259"/>
      <c r="I130" s="259"/>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40.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2" hidden="1" customHeight="1" thickBot="1">
      <c r="B30" s="71" t="s">
        <v>943</v>
      </c>
      <c r="C30" s="800" t="s">
        <v>944</v>
      </c>
      <c r="D30" s="801"/>
      <c r="E30" s="801"/>
      <c r="F30" s="801"/>
      <c r="G30" s="801"/>
      <c r="H30" s="801"/>
      <c r="I30" s="801"/>
      <c r="J30" s="72"/>
      <c r="K30" s="307"/>
      <c r="L30" s="797" t="s">
        <v>945</v>
      </c>
      <c r="M30" s="798"/>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7"/>
      <c r="J36" s="268"/>
      <c r="K36" s="269">
        <f>VLOOKUP(A36,EQUIPOS!A6:D163,4,FALSE)</f>
        <v>51113.148377845857</v>
      </c>
      <c r="L36" s="270"/>
      <c r="M36" s="271">
        <v>0.16</v>
      </c>
      <c r="N36" s="272">
        <f>K36/M36</f>
        <v>319457.1773615366</v>
      </c>
    </row>
    <row r="37" spans="1:14">
      <c r="A37" s="113" t="s">
        <v>261</v>
      </c>
      <c r="B37" s="870" t="str">
        <f>VLOOKUP(A37,EQUIPOS!A7:D154,3,FALSE)</f>
        <v xml:space="preserve">Motobomba 3 PULGADAS (incluye operario)
</v>
      </c>
      <c r="C37" s="871"/>
      <c r="D37" s="871"/>
      <c r="E37" s="871"/>
      <c r="F37" s="871"/>
      <c r="G37" s="871"/>
      <c r="H37" s="872"/>
      <c r="I37" s="421"/>
      <c r="J37" s="422"/>
      <c r="K37" s="269">
        <f>VLOOKUP(A37,EQUIPOS!A7:D164,4,FALSE)</f>
        <v>3450.1375155045953</v>
      </c>
      <c r="L37" s="335"/>
      <c r="M37" s="336">
        <v>0.16</v>
      </c>
      <c r="N37" s="272">
        <f>K37/M37</f>
        <v>21563.359471903721</v>
      </c>
    </row>
    <row r="38" spans="1:14">
      <c r="A38" s="113"/>
      <c r="B38" s="870"/>
      <c r="C38" s="871"/>
      <c r="D38" s="871"/>
      <c r="E38" s="871"/>
      <c r="F38" s="871"/>
      <c r="G38" s="871"/>
      <c r="H38" s="872"/>
      <c r="I38" s="421"/>
      <c r="J38" s="422"/>
      <c r="K38" s="438"/>
      <c r="L38" s="335"/>
      <c r="M38" s="336"/>
      <c r="N38" s="272"/>
    </row>
    <row r="39" spans="1:14">
      <c r="A39" s="113"/>
      <c r="B39" s="870"/>
      <c r="C39" s="871"/>
      <c r="D39" s="871"/>
      <c r="E39" s="871"/>
      <c r="F39" s="871"/>
      <c r="G39" s="871"/>
      <c r="H39" s="872"/>
      <c r="I39" s="421"/>
      <c r="J39" s="422"/>
      <c r="K39" s="438"/>
      <c r="L39" s="335"/>
      <c r="M39" s="336"/>
      <c r="N39" s="272"/>
    </row>
    <row r="40" spans="1:14">
      <c r="A40" s="113"/>
      <c r="B40" s="870"/>
      <c r="C40" s="871"/>
      <c r="D40" s="871"/>
      <c r="E40" s="871"/>
      <c r="F40" s="871"/>
      <c r="G40" s="871"/>
      <c r="H40" s="872"/>
      <c r="I40" s="328"/>
      <c r="J40" s="330"/>
      <c r="K40" s="438"/>
      <c r="L40" s="423"/>
      <c r="M40" s="424"/>
      <c r="N40" s="272"/>
    </row>
    <row r="41" spans="1:14">
      <c r="B41" s="870"/>
      <c r="C41" s="871"/>
      <c r="D41" s="871"/>
      <c r="E41" s="871"/>
      <c r="F41" s="871"/>
      <c r="G41" s="871"/>
      <c r="H41" s="872"/>
      <c r="I41" s="36"/>
      <c r="J41" s="37"/>
      <c r="K41" s="438"/>
      <c r="L41" s="276"/>
      <c r="M41" s="277"/>
      <c r="N41" s="272"/>
    </row>
    <row r="42" spans="1:14">
      <c r="B42" s="320"/>
      <c r="C42" s="321"/>
      <c r="D42" s="321"/>
      <c r="E42" s="321"/>
      <c r="F42" s="323"/>
      <c r="G42" s="323"/>
      <c r="H42" s="125"/>
      <c r="I42" s="36"/>
      <c r="J42" s="37"/>
      <c r="K42" s="438"/>
      <c r="L42" s="276"/>
      <c r="M42" s="277"/>
      <c r="N42" s="273"/>
    </row>
    <row r="43" spans="1:14">
      <c r="B43" s="878" t="s">
        <v>952</v>
      </c>
      <c r="C43" s="879"/>
      <c r="D43" s="879"/>
      <c r="E43" s="38"/>
      <c r="F43" s="39"/>
      <c r="G43" s="39"/>
      <c r="H43" s="40"/>
      <c r="I43" s="36"/>
      <c r="J43" s="37"/>
      <c r="K43" s="279"/>
      <c r="L43" s="276"/>
      <c r="M43" s="401">
        <v>0.05</v>
      </c>
      <c r="N43" s="344">
        <f>N77*M43</f>
        <v>12625.400141187813</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4">
        <f>SUM(N36:N44)</f>
        <v>353645.93697462813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5" t="s">
        <v>945</v>
      </c>
      <c r="K49" s="85" t="s">
        <v>946</v>
      </c>
      <c r="L49" s="902" t="s">
        <v>955</v>
      </c>
      <c r="M49" s="901"/>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12762.198556512158</v>
      </c>
      <c r="N50" s="272">
        <f>K50*M50</f>
        <v>2552.4397113024315</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1143.5413462373056</v>
      </c>
      <c r="N51" s="272">
        <f>K51*M51</f>
        <v>1143.5413462373056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1106.7325368282075</v>
      </c>
      <c r="N52" s="272">
        <f>K52*M52</f>
        <v>553.36626841410373</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2412.8180442883818</v>
      </c>
      <c r="N53" s="272">
        <f>K53*M53</f>
        <v>361922.70664325729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456635.02824787283</v>
      </c>
      <c r="N54" s="272">
        <f>K54*M54</f>
        <v>456635.02824787283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1" t="s">
        <v>953</v>
      </c>
      <c r="C58" s="822"/>
      <c r="D58" s="822"/>
      <c r="E58" s="822"/>
      <c r="F58" s="822"/>
      <c r="G58" s="822"/>
      <c r="H58" s="822"/>
      <c r="I58" s="822"/>
      <c r="J58" s="822"/>
      <c r="K58" s="822"/>
      <c r="L58" s="822"/>
      <c r="M58" s="823"/>
      <c r="N58" s="394">
        <f>SUM(N50:N57)</f>
        <v>822807.08221708401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8">
        <f>VLOOKUP(A63,TRANSPORTE!A5:D117,4,FALSE)</f>
        <v>1222.0638821488531</v>
      </c>
      <c r="M63" s="909"/>
      <c r="N63" s="287">
        <f>K63*L63</f>
        <v>1222.0638821488531</v>
      </c>
    </row>
    <row r="64" spans="1:14">
      <c r="B64" s="46"/>
      <c r="C64" s="47"/>
      <c r="D64" s="47"/>
      <c r="E64" s="47"/>
      <c r="F64" s="47"/>
      <c r="G64" s="47"/>
      <c r="H64" s="311"/>
      <c r="I64" s="279"/>
      <c r="J64" s="286"/>
      <c r="K64" s="279"/>
      <c r="L64" s="908"/>
      <c r="M64" s="909"/>
      <c r="N64" s="287"/>
    </row>
    <row r="65" spans="1:15">
      <c r="B65" s="46"/>
      <c r="C65" s="47"/>
      <c r="D65" s="47"/>
      <c r="E65" s="47"/>
      <c r="F65" s="47"/>
      <c r="G65" s="47"/>
      <c r="H65" s="311"/>
      <c r="I65" s="279"/>
      <c r="J65" s="286"/>
      <c r="K65" s="279"/>
      <c r="L65" s="908"/>
      <c r="M65" s="90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1222.0638821488531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SUM(N73:N76)</f>
        <v>252508.00282375625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N45+N58+N68+N77</f>
        <v>1430183.0858976173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286036.61717952345</v>
      </c>
      <c r="M84" s="857"/>
      <c r="N84" s="51"/>
    </row>
    <row r="85" spans="1:14">
      <c r="B85" s="89" t="s">
        <v>973</v>
      </c>
      <c r="C85" s="90"/>
      <c r="D85" s="90"/>
      <c r="E85" s="90"/>
      <c r="F85" s="90"/>
      <c r="G85" s="90"/>
      <c r="H85" s="90"/>
      <c r="I85" s="87"/>
      <c r="J85" s="88"/>
      <c r="K85" s="304">
        <v>0.05</v>
      </c>
      <c r="L85" s="856">
        <f>N79*K85</f>
        <v>71509.154294880864</v>
      </c>
      <c r="M85" s="857"/>
      <c r="N85" s="51"/>
    </row>
    <row r="86" spans="1:14" ht="15.75" thickBot="1">
      <c r="B86" s="91" t="s">
        <v>974</v>
      </c>
      <c r="C86" s="92"/>
      <c r="D86" s="92"/>
      <c r="E86" s="92"/>
      <c r="F86" s="92"/>
      <c r="G86" s="92"/>
      <c r="H86" s="92"/>
      <c r="I86" s="93"/>
      <c r="J86" s="94"/>
      <c r="K86" s="305">
        <v>0.05</v>
      </c>
      <c r="L86" s="858">
        <f>N79*K86</f>
        <v>71509.154294880864</v>
      </c>
      <c r="M86" s="859"/>
      <c r="N86" s="51"/>
    </row>
    <row r="87" spans="1:14" ht="15.75" thickBot="1">
      <c r="B87" s="821" t="s">
        <v>953</v>
      </c>
      <c r="C87" s="822"/>
      <c r="D87" s="822"/>
      <c r="E87" s="822"/>
      <c r="F87" s="822"/>
      <c r="G87" s="822"/>
      <c r="H87" s="822"/>
      <c r="I87" s="822"/>
      <c r="J87" s="822"/>
      <c r="K87" s="822"/>
      <c r="L87" s="822"/>
      <c r="M87" s="823"/>
      <c r="N87" s="52">
        <f>L84+L85+L86</f>
        <v>429054.92576928518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1859238.0116669023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38.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452"/>
      <c r="L30" s="797" t="s">
        <v>945</v>
      </c>
      <c r="M30" s="798"/>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121</v>
      </c>
      <c r="B36" s="870" t="str">
        <f>VLOOKUP(A36,EQUIPOS!A6:D154,3,FALSE)</f>
        <v>Bomba eléctrica para accionar la celda</v>
      </c>
      <c r="C36" s="871"/>
      <c r="D36" s="871"/>
      <c r="E36" s="871"/>
      <c r="F36" s="871"/>
      <c r="G36" s="871"/>
      <c r="H36" s="872"/>
      <c r="I36" s="267"/>
      <c r="J36" s="268"/>
      <c r="K36" s="269">
        <f>VLOOKUP(A36,EQUIPOS!A6:D163,4,FALSE)</f>
        <v>42589.059322589725</v>
      </c>
      <c r="L36" s="270"/>
      <c r="M36" s="271">
        <v>0.01</v>
      </c>
      <c r="N36" s="272">
        <f t="shared" ref="N36:N41" si="0">K36/M36</f>
        <v>4258905.932258972</v>
      </c>
    </row>
    <row r="37" spans="1:14">
      <c r="A37" s="113" t="s">
        <v>192</v>
      </c>
      <c r="B37" s="870" t="str">
        <f>VLOOKUP(A37,EQUIPOS!A7:D154,3,FALSE)</f>
        <v>Equipo de acarreo interno</v>
      </c>
      <c r="C37" s="871"/>
      <c r="D37" s="871"/>
      <c r="E37" s="871"/>
      <c r="F37" s="871"/>
      <c r="G37" s="871"/>
      <c r="H37" s="872"/>
      <c r="I37" s="421"/>
      <c r="J37" s="422"/>
      <c r="K37" s="269">
        <f>VLOOKUP(A37,EQUIPOS!A7:D164,4,FALSE)</f>
        <v>42720.939514027974</v>
      </c>
      <c r="L37" s="335"/>
      <c r="M37" s="336">
        <v>0.05</v>
      </c>
      <c r="N37" s="272">
        <f t="shared" si="0"/>
        <v>854418.79028055945</v>
      </c>
    </row>
    <row r="38" spans="1:14">
      <c r="A38" s="113" t="s">
        <v>217</v>
      </c>
      <c r="B38" s="870" t="str">
        <f>VLOOKUP(A38,EQUIPOS!A8:D154,3,FALSE)</f>
        <v>Equipo de soldadura y de acetileno (incluye soldadura)</v>
      </c>
      <c r="C38" s="871"/>
      <c r="D38" s="871"/>
      <c r="E38" s="871"/>
      <c r="F38" s="871"/>
      <c r="G38" s="871"/>
      <c r="H38" s="872"/>
      <c r="I38" s="421"/>
      <c r="J38" s="422"/>
      <c r="K38" s="269">
        <f>VLOOKUP(A38,EQUIPOS!A8:D165,4,FALSE)</f>
        <v>30165.533163508368</v>
      </c>
      <c r="L38" s="335"/>
      <c r="M38" s="336">
        <v>0.01</v>
      </c>
      <c r="N38" s="272">
        <f t="shared" si="0"/>
        <v>3016553.3163508368</v>
      </c>
    </row>
    <row r="39" spans="1:14">
      <c r="A39" s="113" t="s">
        <v>242</v>
      </c>
      <c r="B39" s="870" t="str">
        <f>VLOOKUP(A39,EQUIPOS!A9:D154,3,FALSE)</f>
        <v>Grúa con torre capacidad 1 ton en la punta.</v>
      </c>
      <c r="C39" s="871"/>
      <c r="D39" s="871"/>
      <c r="E39" s="871"/>
      <c r="F39" s="871"/>
      <c r="G39" s="871"/>
      <c r="H39" s="872"/>
      <c r="I39" s="421"/>
      <c r="J39" s="422"/>
      <c r="K39" s="269">
        <f>VLOOKUP(A39,EQUIPOS!A9:D166,4,FALSE)</f>
        <v>124181.68526304176</v>
      </c>
      <c r="L39" s="335"/>
      <c r="M39" s="336">
        <v>0.04</v>
      </c>
      <c r="N39" s="272">
        <f t="shared" si="0"/>
        <v>3104542.131576044</v>
      </c>
    </row>
    <row r="40" spans="1:14">
      <c r="A40" s="113" t="s">
        <v>255</v>
      </c>
      <c r="B40" s="870" t="str">
        <f>VLOOKUP(A40,EQUIPOS!A10:D154,3,FALSE)</f>
        <v>Manómetro cable de acero para bajar la celda</v>
      </c>
      <c r="C40" s="871"/>
      <c r="D40" s="871"/>
      <c r="E40" s="871"/>
      <c r="F40" s="871"/>
      <c r="G40" s="871"/>
      <c r="H40" s="872"/>
      <c r="I40" s="328"/>
      <c r="J40" s="330"/>
      <c r="K40" s="269">
        <f>VLOOKUP(A40,EQUIPOS!A10:D167,4,FALSE)</f>
        <v>1110624.9109412362</v>
      </c>
      <c r="L40" s="423"/>
      <c r="M40" s="424">
        <v>1</v>
      </c>
      <c r="N40" s="272">
        <f t="shared" si="0"/>
        <v>1110624.9109412362</v>
      </c>
    </row>
    <row r="41" spans="1:14">
      <c r="A41" t="s">
        <v>320</v>
      </c>
      <c r="B41" s="870" t="str">
        <f>VLOOKUP(A41,EQUIPOS!A11:D155,3,FALSE)</f>
        <v>Retroexcavadora sobre llantas, motor 62HP, Profundidad de excavación de 5.41 metros.</v>
      </c>
      <c r="C41" s="871"/>
      <c r="D41" s="871"/>
      <c r="E41" s="871"/>
      <c r="F41" s="871"/>
      <c r="G41" s="871"/>
      <c r="H41" s="872"/>
      <c r="I41" s="36"/>
      <c r="J41" s="37"/>
      <c r="K41" s="269">
        <f>VLOOKUP(A41,EQUIPOS!A11:D168,4,FALSE)</f>
        <v>117527.91747938382</v>
      </c>
      <c r="L41" s="276"/>
      <c r="M41" s="277">
        <v>0.2</v>
      </c>
      <c r="N41" s="272">
        <f t="shared" si="0"/>
        <v>587639.58739691903</v>
      </c>
    </row>
    <row r="42" spans="1:14">
      <c r="B42" s="320"/>
      <c r="C42" s="321"/>
      <c r="D42" s="321"/>
      <c r="E42" s="321"/>
      <c r="F42" s="323"/>
      <c r="G42" s="323"/>
      <c r="H42" s="125"/>
      <c r="I42" s="36"/>
      <c r="J42" s="37"/>
      <c r="K42" s="438"/>
      <c r="L42" s="276"/>
      <c r="M42" s="277"/>
      <c r="N42" s="273"/>
    </row>
    <row r="43" spans="1:14">
      <c r="B43" s="878" t="s">
        <v>952</v>
      </c>
      <c r="C43" s="879"/>
      <c r="D43" s="879"/>
      <c r="E43" s="38"/>
      <c r="F43" s="39"/>
      <c r="G43" s="39"/>
      <c r="H43" s="40"/>
      <c r="I43" s="36"/>
      <c r="J43" s="37"/>
      <c r="K43" s="279"/>
      <c r="L43" s="276"/>
      <c r="M43" s="401">
        <v>0.01</v>
      </c>
      <c r="N43" s="344">
        <f>N81*M43</f>
        <v>6913.9567913614801</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4">
        <f>SUM(N36:N44)</f>
        <v>12939598.625595929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5" t="s">
        <v>945</v>
      </c>
      <c r="K49" s="85" t="s">
        <v>946</v>
      </c>
      <c r="L49" s="902" t="s">
        <v>955</v>
      </c>
      <c r="M49" s="90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13020435.475188337</v>
      </c>
      <c r="N50" s="272">
        <f t="shared" ref="N50:N55" si="1">K50*M50</f>
        <v>13020435.475188337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80000</v>
      </c>
      <c r="N51" s="272">
        <f t="shared" si="1"/>
        <v>2400000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1287436.7849845921</v>
      </c>
      <c r="N52" s="272">
        <f t="shared" si="1"/>
        <v>2574873.5699691842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789515.03647304256</v>
      </c>
      <c r="N53" s="272">
        <f t="shared" si="1"/>
        <v>3947575.1823652126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51159.113231951043</v>
      </c>
      <c r="N54" s="272">
        <f t="shared" si="1"/>
        <v>3069546.7939170627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32808.255419820634</v>
      </c>
      <c r="N55" s="272">
        <f t="shared" si="1"/>
        <v>393699.06503784761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1" t="s">
        <v>953</v>
      </c>
      <c r="C58" s="822"/>
      <c r="D58" s="822"/>
      <c r="E58" s="822"/>
      <c r="F58" s="822"/>
      <c r="G58" s="822"/>
      <c r="H58" s="822"/>
      <c r="I58" s="822"/>
      <c r="J58" s="822"/>
      <c r="K58" s="822"/>
      <c r="L58" s="822"/>
      <c r="M58" s="823"/>
      <c r="N58" s="394">
        <f>SUM(N50:N57)</f>
        <v>25406130.086477645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8">
        <f>VLOOKUP(A63,TRANSPORTE!A5:D117,4,FALSE)</f>
        <v>806255.63856335951</v>
      </c>
      <c r="M63" s="909"/>
      <c r="N63" s="287">
        <f>K63*L63</f>
        <v>806255.63856335951</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8">
        <f>VLOOKUP(A64,TRANSPORTE!A6:D117,4,FALSE)</f>
        <v>105553.68790314563</v>
      </c>
      <c r="M64" s="909"/>
      <c r="N64" s="287">
        <f>K64*L64</f>
        <v>844429.50322516507</v>
      </c>
    </row>
    <row r="65" spans="1:15">
      <c r="A65" t="s">
        <v>1399</v>
      </c>
      <c r="B65" s="46" t="str">
        <f>VLOOKUP(A65,TRANSPORTE!A6:D117,3,FALSE)</f>
        <v>Pasajes aéreos</v>
      </c>
      <c r="C65" s="47"/>
      <c r="D65" s="47"/>
      <c r="E65" s="47"/>
      <c r="F65" s="47"/>
      <c r="G65" s="47"/>
      <c r="H65" s="311" t="s">
        <v>945</v>
      </c>
      <c r="I65" s="279">
        <v>3</v>
      </c>
      <c r="J65" s="286">
        <v>1</v>
      </c>
      <c r="K65" s="279">
        <f>I65*J65</f>
        <v>3</v>
      </c>
      <c r="L65" s="908">
        <f>VLOOKUP(A65,TRANSPORTE!A6:D117,4,FALSE)</f>
        <v>236325.71972068242</v>
      </c>
      <c r="M65" s="909"/>
      <c r="N65" s="287">
        <f>K65*L65</f>
        <v>708977.15916204732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2359662.3009505719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SUM(N73:N80)</f>
        <v>691395.67913614796</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N45+N58+N68+N81</f>
        <v>41396786.692160293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8279357.3384320587</v>
      </c>
      <c r="M88" s="857"/>
      <c r="N88" s="51"/>
    </row>
    <row r="89" spans="1:14">
      <c r="B89" s="89" t="s">
        <v>973</v>
      </c>
      <c r="C89" s="90"/>
      <c r="D89" s="90"/>
      <c r="E89" s="90"/>
      <c r="F89" s="90"/>
      <c r="G89" s="90"/>
      <c r="H89" s="90"/>
      <c r="I89" s="87"/>
      <c r="J89" s="88"/>
      <c r="K89" s="304">
        <v>0.05</v>
      </c>
      <c r="L89" s="856">
        <f>N83*K89</f>
        <v>2069839.3346080147</v>
      </c>
      <c r="M89" s="857"/>
      <c r="N89" s="51"/>
    </row>
    <row r="90" spans="1:14" ht="15.75" thickBot="1">
      <c r="B90" s="91" t="s">
        <v>974</v>
      </c>
      <c r="C90" s="92"/>
      <c r="D90" s="92"/>
      <c r="E90" s="92"/>
      <c r="F90" s="92"/>
      <c r="G90" s="92"/>
      <c r="H90" s="92"/>
      <c r="I90" s="93"/>
      <c r="J90" s="94"/>
      <c r="K90" s="305">
        <v>0.05</v>
      </c>
      <c r="L90" s="858">
        <f>N83*K90</f>
        <v>2069839.3346080147</v>
      </c>
      <c r="M90" s="859"/>
      <c r="N90" s="51"/>
    </row>
    <row r="91" spans="1:14" ht="15.75" thickBot="1">
      <c r="B91" s="821" t="s">
        <v>953</v>
      </c>
      <c r="C91" s="822"/>
      <c r="D91" s="822"/>
      <c r="E91" s="822"/>
      <c r="F91" s="822"/>
      <c r="G91" s="822"/>
      <c r="H91" s="822"/>
      <c r="I91" s="822"/>
      <c r="J91" s="822"/>
      <c r="K91" s="822"/>
      <c r="L91" s="822"/>
      <c r="M91" s="823"/>
      <c r="N91" s="52">
        <f>L88+L89+L90</f>
        <v>12419036.007648088</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53815822.699808381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t="s">
        <v>121</v>
      </c>
      <c r="B36" s="870" t="str">
        <f>VLOOKUP(A36,EQUIPOS!A6:D154,3,FALSE)</f>
        <v>Bomba eléctrica para accionar la celda</v>
      </c>
      <c r="C36" s="871"/>
      <c r="D36" s="871"/>
      <c r="E36" s="871"/>
      <c r="F36" s="871"/>
      <c r="G36" s="871"/>
      <c r="H36" s="872"/>
      <c r="I36" s="267"/>
      <c r="J36" s="268"/>
      <c r="K36" s="269">
        <f>VLOOKUP(A36,EQUIPOS!A6:D163,4,FALSE)</f>
        <v>42589.059322589725</v>
      </c>
      <c r="L36" s="270"/>
      <c r="M36" s="271">
        <v>0.01</v>
      </c>
      <c r="N36" s="272">
        <f>K36/M36</f>
        <v>4258905.932258972</v>
      </c>
    </row>
    <row r="37" spans="1:16">
      <c r="A37" s="113" t="s">
        <v>217</v>
      </c>
      <c r="B37" s="870" t="str">
        <f>VLOOKUP(A37,EQUIPOS!A7:D154,3,FALSE)</f>
        <v>Equipo de soldadura y de acetileno (incluye soldadura)</v>
      </c>
      <c r="C37" s="871"/>
      <c r="D37" s="871"/>
      <c r="E37" s="871"/>
      <c r="F37" s="871"/>
      <c r="G37" s="871"/>
      <c r="H37" s="872"/>
      <c r="I37" s="421"/>
      <c r="J37" s="422"/>
      <c r="K37" s="269">
        <f>VLOOKUP(A37,EQUIPOS!A7:D164,4,FALSE)</f>
        <v>30165.533163508368</v>
      </c>
      <c r="L37" s="335"/>
      <c r="M37" s="336">
        <v>0.01</v>
      </c>
      <c r="N37" s="272">
        <f>K37/M37</f>
        <v>3016553.3163508368</v>
      </c>
    </row>
    <row r="38" spans="1:16">
      <c r="A38" s="113" t="s">
        <v>255</v>
      </c>
      <c r="B38" s="870" t="str">
        <f>VLOOKUP(A38,EQUIPOS!A8:D154,3,FALSE)</f>
        <v>Manómetro cable de acero para bajar la celda</v>
      </c>
      <c r="C38" s="871"/>
      <c r="D38" s="871"/>
      <c r="E38" s="871"/>
      <c r="F38" s="871"/>
      <c r="G38" s="871"/>
      <c r="H38" s="872"/>
      <c r="I38" s="421"/>
      <c r="J38" s="422"/>
      <c r="K38" s="269">
        <f>VLOOKUP(A38,EQUIPOS!A8:D165,4,FALSE)</f>
        <v>1110624.9109412362</v>
      </c>
      <c r="L38" s="335"/>
      <c r="M38" s="336">
        <v>1</v>
      </c>
      <c r="N38" s="272">
        <f>K38/M38</f>
        <v>1110624.9109412362</v>
      </c>
    </row>
    <row r="39" spans="1:16">
      <c r="A39" s="113"/>
      <c r="B39" s="870"/>
      <c r="C39" s="871"/>
      <c r="D39" s="871"/>
      <c r="E39" s="871"/>
      <c r="F39" s="871"/>
      <c r="G39" s="871"/>
      <c r="H39" s="872"/>
      <c r="I39" s="421"/>
      <c r="J39" s="422"/>
      <c r="K39" s="269"/>
      <c r="L39" s="335"/>
      <c r="M39" s="336"/>
      <c r="N39" s="272"/>
    </row>
    <row r="40" spans="1:16">
      <c r="A40" s="113"/>
      <c r="B40" s="870"/>
      <c r="C40" s="871"/>
      <c r="D40" s="871"/>
      <c r="E40" s="871"/>
      <c r="F40" s="871"/>
      <c r="G40" s="871"/>
      <c r="H40" s="872"/>
      <c r="I40" s="328"/>
      <c r="J40" s="330"/>
      <c r="K40" s="269"/>
      <c r="L40" s="423"/>
      <c r="M40" s="424"/>
      <c r="N40" s="272"/>
    </row>
    <row r="41" spans="1:16">
      <c r="B41" s="870"/>
      <c r="C41" s="871"/>
      <c r="D41" s="871"/>
      <c r="E41" s="871"/>
      <c r="F41" s="871"/>
      <c r="G41" s="871"/>
      <c r="H41" s="872"/>
      <c r="I41" s="36"/>
      <c r="J41" s="37"/>
      <c r="K41" s="269"/>
      <c r="L41" s="276"/>
      <c r="M41" s="277"/>
      <c r="N41" s="272"/>
    </row>
    <row r="42" spans="1:16">
      <c r="B42" s="320"/>
      <c r="C42" s="321"/>
      <c r="D42" s="321"/>
      <c r="E42" s="321"/>
      <c r="F42" s="323"/>
      <c r="G42" s="323"/>
      <c r="H42" s="125"/>
      <c r="I42" s="36"/>
      <c r="J42" s="37"/>
      <c r="K42" s="438"/>
      <c r="L42" s="276"/>
      <c r="M42" s="277"/>
      <c r="N42" s="273"/>
    </row>
    <row r="43" spans="1:16">
      <c r="B43" s="878" t="s">
        <v>952</v>
      </c>
      <c r="C43" s="879"/>
      <c r="D43" s="879"/>
      <c r="E43" s="38"/>
      <c r="F43" s="39"/>
      <c r="G43" s="39"/>
      <c r="H43" s="40"/>
      <c r="I43" s="36"/>
      <c r="J43" s="37"/>
      <c r="K43" s="279"/>
      <c r="L43" s="276"/>
      <c r="M43" s="401">
        <v>0.01</v>
      </c>
      <c r="N43" s="344">
        <f>N81*M43</f>
        <v>6913.9567913614801</v>
      </c>
    </row>
    <row r="44" spans="1:16" ht="15.75" thickBot="1">
      <c r="B44" s="870"/>
      <c r="C44" s="871"/>
      <c r="D44" s="871"/>
      <c r="E44" s="871"/>
      <c r="F44" s="871"/>
      <c r="G44" s="871"/>
      <c r="H44" s="872"/>
      <c r="I44" s="880"/>
      <c r="J44" s="881"/>
      <c r="K44" s="41"/>
      <c r="L44" s="882"/>
      <c r="M44" s="883"/>
      <c r="N44" s="105"/>
    </row>
    <row r="45" spans="1:16" ht="15.75" thickBot="1">
      <c r="B45" s="821" t="s">
        <v>953</v>
      </c>
      <c r="C45" s="822"/>
      <c r="D45" s="822"/>
      <c r="E45" s="822"/>
      <c r="F45" s="822"/>
      <c r="G45" s="822"/>
      <c r="H45" s="822"/>
      <c r="I45" s="822"/>
      <c r="J45" s="822"/>
      <c r="K45" s="822"/>
      <c r="L45" s="822"/>
      <c r="M45" s="823"/>
      <c r="N45" s="394">
        <f>SUM(N36:N44)</f>
        <v>8392998.1163424067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5" t="s">
        <v>945</v>
      </c>
      <c r="K49" s="85" t="s">
        <v>946</v>
      </c>
      <c r="L49" s="902" t="s">
        <v>955</v>
      </c>
      <c r="M49" s="90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13020435.475188337</v>
      </c>
      <c r="N50" s="272">
        <f t="shared" ref="N50:N55" si="0">K50*M50</f>
        <v>13020435.475188337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80000</v>
      </c>
      <c r="N51" s="272">
        <f t="shared" si="0"/>
        <v>2400000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1287436.7849845921</v>
      </c>
      <c r="N52" s="272">
        <f t="shared" si="0"/>
        <v>2574873.5699691842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789515.03647304256</v>
      </c>
      <c r="N53" s="272">
        <f t="shared" si="0"/>
        <v>3947575.1823652126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51159.113231951043</v>
      </c>
      <c r="N54" s="272">
        <f t="shared" si="0"/>
        <v>3069546.7939170627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32808.255419820634</v>
      </c>
      <c r="N55" s="272">
        <f t="shared" si="0"/>
        <v>393699.06503784761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1" t="s">
        <v>953</v>
      </c>
      <c r="C58" s="822"/>
      <c r="D58" s="822"/>
      <c r="E58" s="822"/>
      <c r="F58" s="822"/>
      <c r="G58" s="822"/>
      <c r="H58" s="822"/>
      <c r="I58" s="822"/>
      <c r="J58" s="822"/>
      <c r="K58" s="822"/>
      <c r="L58" s="822"/>
      <c r="M58" s="823"/>
      <c r="N58" s="394">
        <f>SUM(N50:N57)</f>
        <v>25406130.086477645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7" t="s">
        <v>961</v>
      </c>
      <c r="M62" s="886"/>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8">
        <f>VLOOKUP(A63,TRANSPORTE!A5:D117,4,FALSE)</f>
        <v>236325.71972068242</v>
      </c>
      <c r="M63" s="909"/>
      <c r="N63" s="287">
        <f>K63*L63</f>
        <v>708977.15916204732</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8">
        <f>VLOOKUP(A64,TRANSPORTE!A6:D117,4,FALSE)</f>
        <v>806255.63856335951</v>
      </c>
      <c r="M64" s="909"/>
      <c r="N64" s="287">
        <f>K64*L64</f>
        <v>806255.63856335951</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8">
        <f>VLOOKUP(A65,TRANSPORTE!A6:D118,4,FALSE)</f>
        <v>105553.68790314563</v>
      </c>
      <c r="M65" s="909"/>
      <c r="N65" s="287">
        <f>K65*L65</f>
        <v>844429.50322516507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2359662.3009505719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7"/>
      <c r="C80" s="898"/>
      <c r="D80" s="898"/>
      <c r="E80" s="898"/>
      <c r="F80" s="898"/>
      <c r="G80" s="898"/>
      <c r="H80" s="898"/>
      <c r="I80" s="44"/>
      <c r="J80" s="44"/>
      <c r="K80" s="44"/>
      <c r="L80" s="976"/>
      <c r="M80" s="977"/>
      <c r="N80" s="45"/>
    </row>
    <row r="81" spans="1:14" ht="15.75" thickBot="1">
      <c r="B81" s="821" t="s">
        <v>953</v>
      </c>
      <c r="C81" s="822"/>
      <c r="D81" s="822"/>
      <c r="E81" s="822"/>
      <c r="F81" s="822"/>
      <c r="G81" s="822"/>
      <c r="H81" s="822"/>
      <c r="I81" s="864"/>
      <c r="J81" s="864"/>
      <c r="K81" s="864"/>
      <c r="L81" s="864"/>
      <c r="M81" s="865"/>
      <c r="N81" s="301">
        <f>SUM(N73:N80)</f>
        <v>691395.67913614796</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N45+N58+N68+N81</f>
        <v>36850186.182906769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7370037.2365813544</v>
      </c>
      <c r="M88" s="857"/>
      <c r="N88" s="51"/>
    </row>
    <row r="89" spans="1:14">
      <c r="B89" s="89" t="s">
        <v>973</v>
      </c>
      <c r="C89" s="90"/>
      <c r="D89" s="90"/>
      <c r="E89" s="90"/>
      <c r="F89" s="90"/>
      <c r="G89" s="90"/>
      <c r="H89" s="90"/>
      <c r="I89" s="87"/>
      <c r="J89" s="88"/>
      <c r="K89" s="304">
        <v>0.05</v>
      </c>
      <c r="L89" s="856">
        <f>N83*K89</f>
        <v>1842509.3091453386</v>
      </c>
      <c r="M89" s="857"/>
      <c r="N89" s="51"/>
    </row>
    <row r="90" spans="1:14" ht="15.75" thickBot="1">
      <c r="B90" s="91" t="s">
        <v>974</v>
      </c>
      <c r="C90" s="92"/>
      <c r="D90" s="92"/>
      <c r="E90" s="92"/>
      <c r="F90" s="92"/>
      <c r="G90" s="92"/>
      <c r="H90" s="92"/>
      <c r="I90" s="93"/>
      <c r="J90" s="94"/>
      <c r="K90" s="305">
        <v>0.05</v>
      </c>
      <c r="L90" s="858">
        <f>N83*K90</f>
        <v>1842509.3091453386</v>
      </c>
      <c r="M90" s="859"/>
      <c r="N90" s="51"/>
    </row>
    <row r="91" spans="1:14" ht="15.75" thickBot="1">
      <c r="B91" s="821" t="s">
        <v>953</v>
      </c>
      <c r="C91" s="822"/>
      <c r="D91" s="822"/>
      <c r="E91" s="822"/>
      <c r="F91" s="822"/>
      <c r="G91" s="822"/>
      <c r="H91" s="822"/>
      <c r="I91" s="822"/>
      <c r="J91" s="822"/>
      <c r="K91" s="822"/>
      <c r="L91" s="822"/>
      <c r="M91" s="823"/>
      <c r="N91" s="52">
        <f>L88+L89+L90</f>
        <v>11055055.854872031</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47905242.037778802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259</v>
      </c>
      <c r="B36" s="870" t="str">
        <f>VLOOKUP(A36,EQUIPOS!A6:D154,3,FALSE)</f>
        <v>Montacargas</v>
      </c>
      <c r="C36" s="871"/>
      <c r="D36" s="871"/>
      <c r="E36" s="871"/>
      <c r="F36" s="871"/>
      <c r="G36" s="871"/>
      <c r="H36" s="872"/>
      <c r="I36" s="267"/>
      <c r="J36" s="268"/>
      <c r="K36" s="269">
        <f>VLOOKUP(A36,EQUIPOS!A6:D163,4,FALSE)</f>
        <v>72423.861693506842</v>
      </c>
      <c r="L36" s="270"/>
      <c r="M36" s="336">
        <v>1.5</v>
      </c>
      <c r="N36" s="272">
        <f>K36/M36</f>
        <v>48282.574462337892</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50975.993159124628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6533.9025925293636</v>
      </c>
      <c r="N48" s="272">
        <f>K48*M48</f>
        <v>2046425.3459790468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2046425.3459790468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53868.373935734664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2151269.7130739065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430253.94261478132</v>
      </c>
      <c r="M84" s="857"/>
      <c r="N84" s="51"/>
    </row>
    <row r="85" spans="1:14">
      <c r="B85" s="89" t="s">
        <v>973</v>
      </c>
      <c r="C85" s="90"/>
      <c r="D85" s="90"/>
      <c r="E85" s="90"/>
      <c r="F85" s="90"/>
      <c r="G85" s="90"/>
      <c r="H85" s="90"/>
      <c r="I85" s="87"/>
      <c r="J85" s="88"/>
      <c r="K85" s="304">
        <v>0.05</v>
      </c>
      <c r="L85" s="856">
        <f>N79*K85</f>
        <v>107563.48565369533</v>
      </c>
      <c r="M85" s="857"/>
      <c r="N85" s="51"/>
    </row>
    <row r="86" spans="1:14" ht="15.75" thickBot="1">
      <c r="B86" s="91" t="s">
        <v>974</v>
      </c>
      <c r="C86" s="92"/>
      <c r="D86" s="92"/>
      <c r="E86" s="92"/>
      <c r="F86" s="92"/>
      <c r="G86" s="92"/>
      <c r="H86" s="92"/>
      <c r="I86" s="93"/>
      <c r="J86" s="94"/>
      <c r="K86" s="305">
        <v>0.05</v>
      </c>
      <c r="L86" s="858">
        <f>N79*K86</f>
        <v>107563.48565369533</v>
      </c>
      <c r="M86" s="859"/>
      <c r="N86" s="51"/>
    </row>
    <row r="87" spans="1:14" ht="15.75" thickBot="1">
      <c r="B87" s="821" t="s">
        <v>953</v>
      </c>
      <c r="C87" s="822"/>
      <c r="D87" s="822"/>
      <c r="E87" s="822"/>
      <c r="F87" s="822"/>
      <c r="G87" s="822"/>
      <c r="H87" s="822"/>
      <c r="I87" s="822"/>
      <c r="J87" s="822"/>
      <c r="K87" s="822"/>
      <c r="L87" s="822"/>
      <c r="M87" s="823"/>
      <c r="N87" s="52">
        <f>L84+L85+L86</f>
        <v>645380.91392217192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2796650.6269960785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267</v>
      </c>
      <c r="B36" s="870" t="str">
        <f>VLOOKUP(A36,EQUIPOS!A6:D154,3,FALSE)</f>
        <v>Motobomba de concreto</v>
      </c>
      <c r="C36" s="871"/>
      <c r="D36" s="871"/>
      <c r="E36" s="871"/>
      <c r="F36" s="871"/>
      <c r="G36" s="871"/>
      <c r="H36" s="872"/>
      <c r="I36" s="267"/>
      <c r="J36" s="268"/>
      <c r="K36" s="269">
        <f>VLOOKUP(A36,EQUIPOS!A6:D163,4,FALSE)</f>
        <v>54003.908079967587</v>
      </c>
      <c r="L36" s="270"/>
      <c r="M36" s="336">
        <v>2.5</v>
      </c>
      <c r="N36" s="272">
        <f>K36/M36</f>
        <v>21601.563231987035</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21601.563231987035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2863.7310301032812</v>
      </c>
      <c r="N48" s="272">
        <f>K48*M48</f>
        <v>133904.28186289305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380111.90222395718</v>
      </c>
      <c r="N49" s="272">
        <f>K49*M49</f>
        <v>253907.58100332154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387811.86286621459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8">
        <f>VLOOKUP(A60,TRANSPORTE!A2:D117,4,FALSE)</f>
        <v>1222.0638821488531</v>
      </c>
      <c r="M60" s="909"/>
      <c r="N60" s="287">
        <f>K60*L60</f>
        <v>1061.2103094700278</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1061.2103094700278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410474.63640767167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82094.927281534343</v>
      </c>
      <c r="M84" s="857"/>
      <c r="N84" s="51"/>
    </row>
    <row r="85" spans="1:14">
      <c r="B85" s="89" t="s">
        <v>973</v>
      </c>
      <c r="C85" s="90"/>
      <c r="D85" s="90"/>
      <c r="E85" s="90"/>
      <c r="F85" s="90"/>
      <c r="G85" s="90"/>
      <c r="H85" s="90"/>
      <c r="I85" s="87"/>
      <c r="J85" s="88"/>
      <c r="K85" s="304">
        <v>0.05</v>
      </c>
      <c r="L85" s="856">
        <f>N79*K85</f>
        <v>20523.731820383586</v>
      </c>
      <c r="M85" s="857"/>
      <c r="N85" s="51"/>
    </row>
    <row r="86" spans="1:14" ht="15.75" thickBot="1">
      <c r="B86" s="91" t="s">
        <v>974</v>
      </c>
      <c r="C86" s="92"/>
      <c r="D86" s="92"/>
      <c r="E86" s="92"/>
      <c r="F86" s="92"/>
      <c r="G86" s="92"/>
      <c r="H86" s="92"/>
      <c r="I86" s="93"/>
      <c r="J86" s="94"/>
      <c r="K86" s="305">
        <v>0.05</v>
      </c>
      <c r="L86" s="858">
        <f>N79*K86</f>
        <v>20523.731820383586</v>
      </c>
      <c r="M86" s="859"/>
      <c r="N86" s="51"/>
    </row>
    <row r="87" spans="1:14" ht="15.75" thickBot="1">
      <c r="B87" s="821" t="s">
        <v>953</v>
      </c>
      <c r="C87" s="822"/>
      <c r="D87" s="822"/>
      <c r="E87" s="822"/>
      <c r="F87" s="822"/>
      <c r="G87" s="822"/>
      <c r="H87" s="822"/>
      <c r="I87" s="822"/>
      <c r="J87" s="822"/>
      <c r="K87" s="822"/>
      <c r="L87" s="822"/>
      <c r="M87" s="823"/>
      <c r="N87" s="52">
        <f>L84+L85+L86</f>
        <v>123142.39092230152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533617.02732997318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2"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121</v>
      </c>
      <c r="B36" s="870" t="str">
        <f>VLOOKUP(A36,EQUIPOS!A6:D154,3,FALSE)</f>
        <v>Bomba eléctrica para accionar la celda</v>
      </c>
      <c r="C36" s="871"/>
      <c r="D36" s="871"/>
      <c r="E36" s="871"/>
      <c r="F36" s="871"/>
      <c r="G36" s="871"/>
      <c r="H36" s="872"/>
      <c r="I36" s="267"/>
      <c r="J36" s="268"/>
      <c r="K36" s="269">
        <f>VLOOKUP(A36,EQUIPOS!A6:D163,4,FALSE)</f>
        <v>42589.059322589725</v>
      </c>
      <c r="L36" s="270"/>
      <c r="M36" s="271">
        <v>0.01</v>
      </c>
      <c r="N36" s="272">
        <f t="shared" ref="N36:N41" si="0">K36/M36</f>
        <v>4258905.932258972</v>
      </c>
    </row>
    <row r="37" spans="1:14">
      <c r="A37" s="113" t="s">
        <v>192</v>
      </c>
      <c r="B37" s="870" t="str">
        <f>VLOOKUP(A37,EQUIPOS!A7:D154,3,FALSE)</f>
        <v>Equipo de acarreo interno</v>
      </c>
      <c r="C37" s="871"/>
      <c r="D37" s="871"/>
      <c r="E37" s="871"/>
      <c r="F37" s="871"/>
      <c r="G37" s="871"/>
      <c r="H37" s="872"/>
      <c r="I37" s="421"/>
      <c r="J37" s="422"/>
      <c r="K37" s="269">
        <f>VLOOKUP(A37,EQUIPOS!A7:D164,4,FALSE)</f>
        <v>42720.939514027974</v>
      </c>
      <c r="L37" s="335"/>
      <c r="M37" s="336">
        <v>0.05</v>
      </c>
      <c r="N37" s="272">
        <f t="shared" si="0"/>
        <v>854418.79028055945</v>
      </c>
    </row>
    <row r="38" spans="1:14">
      <c r="A38" s="113" t="s">
        <v>214</v>
      </c>
      <c r="B38" s="870" t="str">
        <f>VLOOKUP(A38,EQUIPOS!A8:D154,3,FALSE)</f>
        <v>Equipo de oxigeno y soldadura</v>
      </c>
      <c r="C38" s="871"/>
      <c r="D38" s="871"/>
      <c r="E38" s="871"/>
      <c r="F38" s="871"/>
      <c r="G38" s="871"/>
      <c r="H38" s="872"/>
      <c r="I38" s="421"/>
      <c r="J38" s="422"/>
      <c r="K38" s="438">
        <f>VLOOKUP(A38,EQUIPOS!A8:D165,4,FALSE)</f>
        <v>8360.9980743858996</v>
      </c>
      <c r="L38" s="335"/>
      <c r="M38" s="336">
        <v>0.01</v>
      </c>
      <c r="N38" s="272">
        <f t="shared" si="0"/>
        <v>836099.80743858998</v>
      </c>
    </row>
    <row r="39" spans="1:14">
      <c r="A39" s="113" t="s">
        <v>248</v>
      </c>
      <c r="B39" s="870" t="str">
        <f>VLOOKUP(A39,EQUIPOS!A9:D154,3,FALSE)</f>
        <v>Grúa telescópica de 50 Ton.</v>
      </c>
      <c r="C39" s="871"/>
      <c r="D39" s="871"/>
      <c r="E39" s="871"/>
      <c r="F39" s="871"/>
      <c r="G39" s="871"/>
      <c r="H39" s="872"/>
      <c r="I39" s="421"/>
      <c r="J39" s="422"/>
      <c r="K39" s="438">
        <f>VLOOKUP(A39,EQUIPOS!A9:D166,4,FALSE)</f>
        <v>324506.6657437472</v>
      </c>
      <c r="L39" s="335"/>
      <c r="M39" s="336">
        <v>0.04</v>
      </c>
      <c r="N39" s="272">
        <f t="shared" si="0"/>
        <v>8112666.6435936801</v>
      </c>
    </row>
    <row r="40" spans="1:14">
      <c r="A40" s="113" t="s">
        <v>255</v>
      </c>
      <c r="B40" s="870" t="str">
        <f>VLOOKUP(A40,EQUIPOS!A10:D154,3,FALSE)</f>
        <v>Manómetro cable de acero para bajar la celda</v>
      </c>
      <c r="C40" s="871"/>
      <c r="D40" s="871"/>
      <c r="E40" s="871"/>
      <c r="F40" s="871"/>
      <c r="G40" s="871"/>
      <c r="H40" s="872"/>
      <c r="I40" s="421"/>
      <c r="J40" s="422"/>
      <c r="K40" s="438">
        <f>VLOOKUP(A40,EQUIPOS!A10:D167,4,FALSE)</f>
        <v>1110624.9109412362</v>
      </c>
      <c r="L40" s="335"/>
      <c r="M40" s="336">
        <v>1</v>
      </c>
      <c r="N40" s="272">
        <f t="shared" si="0"/>
        <v>1110624.9109412362</v>
      </c>
    </row>
    <row r="41" spans="1:14">
      <c r="A41" s="113" t="s">
        <v>322</v>
      </c>
      <c r="B41" s="870" t="str">
        <f>VLOOKUP(A41,EQUIPOS!A11:D155,3,FALSE)</f>
        <v xml:space="preserve">Retroexcavadora sobre llantas JD 410
</v>
      </c>
      <c r="C41" s="871"/>
      <c r="D41" s="871"/>
      <c r="E41" s="871"/>
      <c r="F41" s="871"/>
      <c r="G41" s="871"/>
      <c r="H41" s="872"/>
      <c r="I41" s="421"/>
      <c r="J41" s="422"/>
      <c r="K41" s="438">
        <f>VLOOKUP(A41,EQUIPOS!A11:D168,4,FALSE)</f>
        <v>103947.34870323093</v>
      </c>
      <c r="L41" s="335"/>
      <c r="M41" s="336">
        <v>0.2</v>
      </c>
      <c r="N41" s="272">
        <f t="shared" si="0"/>
        <v>519736.74351615465</v>
      </c>
    </row>
    <row r="42" spans="1:14">
      <c r="A42" s="113"/>
      <c r="B42" s="870"/>
      <c r="C42" s="871"/>
      <c r="D42" s="871"/>
      <c r="E42" s="871"/>
      <c r="F42" s="871"/>
      <c r="G42" s="871"/>
      <c r="H42" s="872"/>
      <c r="I42" s="328"/>
      <c r="J42" s="330"/>
      <c r="K42" s="438"/>
      <c r="L42" s="423"/>
      <c r="M42" s="424"/>
      <c r="N42" s="272"/>
    </row>
    <row r="43" spans="1:14">
      <c r="B43" s="870"/>
      <c r="C43" s="871"/>
      <c r="D43" s="871"/>
      <c r="E43" s="871"/>
      <c r="F43" s="871"/>
      <c r="G43" s="871"/>
      <c r="H43" s="872"/>
      <c r="I43" s="36"/>
      <c r="J43" s="37"/>
      <c r="K43" s="438"/>
      <c r="L43" s="276"/>
      <c r="M43" s="277"/>
      <c r="N43" s="272"/>
    </row>
    <row r="44" spans="1:14">
      <c r="B44" s="320"/>
      <c r="C44" s="321"/>
      <c r="D44" s="321"/>
      <c r="E44" s="321"/>
      <c r="F44" s="323"/>
      <c r="G44" s="323"/>
      <c r="H44" s="125"/>
      <c r="I44" s="36"/>
      <c r="J44" s="37"/>
      <c r="K44" s="438"/>
      <c r="L44" s="276"/>
      <c r="M44" s="277"/>
      <c r="N44" s="273"/>
    </row>
    <row r="45" spans="1:14">
      <c r="B45" s="878" t="s">
        <v>952</v>
      </c>
      <c r="C45" s="879"/>
      <c r="D45" s="879"/>
      <c r="E45" s="38"/>
      <c r="F45" s="39"/>
      <c r="G45" s="39"/>
      <c r="H45" s="40"/>
      <c r="I45" s="36"/>
      <c r="J45" s="37"/>
      <c r="K45" s="279"/>
      <c r="L45" s="276"/>
      <c r="M45" s="401">
        <v>0.1</v>
      </c>
      <c r="N45" s="344">
        <f>N86*M45</f>
        <v>69139.567913614796</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411">
        <f>SUM(N36:N45)</f>
        <v>15761592.395942805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6" t="s">
        <v>944</v>
      </c>
      <c r="C51" s="867"/>
      <c r="D51" s="867"/>
      <c r="E51" s="867"/>
      <c r="F51" s="867"/>
      <c r="G51" s="867"/>
      <c r="H51" s="867"/>
      <c r="I51" s="901"/>
      <c r="J51" s="315" t="s">
        <v>945</v>
      </c>
      <c r="K51" s="85" t="s">
        <v>946</v>
      </c>
      <c r="L51" s="902" t="s">
        <v>955</v>
      </c>
      <c r="M51" s="901"/>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13020435.475188337</v>
      </c>
      <c r="N52" s="272">
        <f t="shared" ref="N52:N57" si="1">K52*M52</f>
        <v>13020435.475188337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80000</v>
      </c>
      <c r="N53" s="272">
        <f t="shared" si="1"/>
        <v>2400000</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1287436.7849845921</v>
      </c>
      <c r="N54" s="272">
        <f t="shared" si="1"/>
        <v>2574873.5699691842</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789515.03647304256</v>
      </c>
      <c r="N55" s="272">
        <f t="shared" si="1"/>
        <v>3947575.1823652126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52902.065350197096</v>
      </c>
      <c r="N56" s="272">
        <f t="shared" si="1"/>
        <v>3174123.9210118256</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32808.255419820634</v>
      </c>
      <c r="N57" s="272">
        <f t="shared" si="1"/>
        <v>393699.06503784761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1" t="s">
        <v>953</v>
      </c>
      <c r="C63" s="822"/>
      <c r="D63" s="822"/>
      <c r="E63" s="822"/>
      <c r="F63" s="822"/>
      <c r="G63" s="822"/>
      <c r="H63" s="822"/>
      <c r="I63" s="822"/>
      <c r="J63" s="822"/>
      <c r="K63" s="822"/>
      <c r="L63" s="822"/>
      <c r="M63" s="823"/>
      <c r="N63" s="394">
        <f>SUM(N52:N62)</f>
        <v>25510707.213572405</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7" t="s">
        <v>961</v>
      </c>
      <c r="M67" s="886"/>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8">
        <f>VLOOKUP(A68,TRANSPORTE!A5:D117,4,FALSE)</f>
        <v>806255.63856335951</v>
      </c>
      <c r="M68" s="909"/>
      <c r="N68" s="287">
        <f>K68*L68</f>
        <v>806255.63856335951</v>
      </c>
    </row>
    <row r="69" spans="1:15">
      <c r="A69" t="s">
        <v>1399</v>
      </c>
      <c r="B69" s="46" t="str">
        <f>VLOOKUP(A69,TRANSPORTE!A5:D117,3,FALSE)</f>
        <v>Pasajes aéreos</v>
      </c>
      <c r="C69" s="47"/>
      <c r="D69" s="47"/>
      <c r="E69" s="47"/>
      <c r="F69" s="47"/>
      <c r="G69" s="47"/>
      <c r="H69" s="311" t="s">
        <v>945</v>
      </c>
      <c r="I69" s="279">
        <v>3</v>
      </c>
      <c r="J69" s="286">
        <v>1</v>
      </c>
      <c r="K69" s="279">
        <f>I69*J69</f>
        <v>3</v>
      </c>
      <c r="L69" s="908">
        <f>VLOOKUP(A69,TRANSPORTE!A5:D117,4,FALSE)</f>
        <v>236325.71972068242</v>
      </c>
      <c r="M69" s="909"/>
      <c r="N69" s="287">
        <f>K69*L69</f>
        <v>708977.15916204732</v>
      </c>
    </row>
    <row r="70" spans="1:15">
      <c r="B70" s="46"/>
      <c r="C70" s="47"/>
      <c r="D70" s="47"/>
      <c r="E70" s="47"/>
      <c r="F70" s="47"/>
      <c r="G70" s="47"/>
      <c r="H70" s="311"/>
      <c r="I70" s="279"/>
      <c r="J70" s="286"/>
      <c r="K70" s="279"/>
      <c r="L70" s="908"/>
      <c r="M70" s="909"/>
      <c r="N70" s="287"/>
    </row>
    <row r="71" spans="1:15">
      <c r="B71" s="46"/>
      <c r="C71" s="47"/>
      <c r="D71" s="47"/>
      <c r="E71" s="47"/>
      <c r="F71" s="47"/>
      <c r="G71" s="47"/>
      <c r="H71" s="311"/>
      <c r="I71" s="279"/>
      <c r="J71" s="286"/>
      <c r="K71" s="279"/>
      <c r="L71" s="908"/>
      <c r="M71" s="90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99"/>
      <c r="M73" s="900"/>
      <c r="N73" s="127"/>
    </row>
    <row r="74" spans="1:15" ht="15.75" thickBot="1">
      <c r="B74" s="910" t="s">
        <v>953</v>
      </c>
      <c r="C74" s="864"/>
      <c r="D74" s="864"/>
      <c r="E74" s="864"/>
      <c r="F74" s="864"/>
      <c r="G74" s="864"/>
      <c r="H74" s="864"/>
      <c r="I74" s="864"/>
      <c r="J74" s="864"/>
      <c r="K74" s="864"/>
      <c r="L74" s="864"/>
      <c r="M74" s="865"/>
      <c r="N74" s="104">
        <f>N68+N69+N70+N71+N72</f>
        <v>1515232.7977254069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0" t="s">
        <v>963</v>
      </c>
      <c r="C78" s="861"/>
      <c r="D78" s="861"/>
      <c r="E78" s="861"/>
      <c r="F78" s="861"/>
      <c r="G78" s="861"/>
      <c r="H78" s="861"/>
      <c r="I78" s="73" t="s">
        <v>964</v>
      </c>
      <c r="J78" s="75" t="s">
        <v>1410</v>
      </c>
      <c r="K78" s="74" t="s">
        <v>966</v>
      </c>
      <c r="L78" s="862" t="s">
        <v>950</v>
      </c>
      <c r="M78" s="86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7"/>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70"/>
      <c r="J85" s="471"/>
      <c r="K85" s="472"/>
      <c r="L85" s="978"/>
      <c r="M85" s="978"/>
      <c r="N85" s="473"/>
    </row>
    <row r="86" spans="1:14" ht="15.75" thickBot="1">
      <c r="B86" s="910" t="s">
        <v>953</v>
      </c>
      <c r="C86" s="864"/>
      <c r="D86" s="864"/>
      <c r="E86" s="864"/>
      <c r="F86" s="864"/>
      <c r="G86" s="864"/>
      <c r="H86" s="864"/>
      <c r="I86" s="864"/>
      <c r="J86" s="864"/>
      <c r="K86" s="864"/>
      <c r="L86" s="864"/>
      <c r="M86" s="865"/>
      <c r="N86" s="460">
        <f>SUM(N79:N85)</f>
        <v>691395.67913614796</v>
      </c>
    </row>
    <row r="87" spans="1:14" ht="15.75" thickBot="1">
      <c r="B87" s="33"/>
      <c r="C87" s="34"/>
      <c r="D87" s="34"/>
      <c r="E87" s="34"/>
      <c r="F87" s="34"/>
      <c r="G87" s="34"/>
      <c r="H87" s="34"/>
      <c r="I87" s="34"/>
      <c r="J87" s="34"/>
      <c r="K87" s="34"/>
      <c r="L87" s="34"/>
      <c r="M87" s="34"/>
      <c r="N87" s="35"/>
    </row>
    <row r="88" spans="1:14" ht="15.75" thickBot="1">
      <c r="B88" s="821" t="s">
        <v>967</v>
      </c>
      <c r="C88" s="822"/>
      <c r="D88" s="822"/>
      <c r="E88" s="822"/>
      <c r="F88" s="822"/>
      <c r="G88" s="822"/>
      <c r="H88" s="822"/>
      <c r="I88" s="822"/>
      <c r="J88" s="822"/>
      <c r="K88" s="822"/>
      <c r="L88" s="822"/>
      <c r="M88" s="823"/>
      <c r="N88" s="99">
        <f>N86+N74+N63+N47</f>
        <v>43478928.086376764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6" t="s">
        <v>969</v>
      </c>
      <c r="C92" s="867"/>
      <c r="D92" s="867"/>
      <c r="E92" s="867"/>
      <c r="F92" s="867"/>
      <c r="G92" s="867"/>
      <c r="H92" s="867"/>
      <c r="I92" s="314"/>
      <c r="J92" s="334"/>
      <c r="K92" s="302" t="s">
        <v>970</v>
      </c>
      <c r="L92" s="868" t="s">
        <v>971</v>
      </c>
      <c r="M92" s="869"/>
      <c r="N92" s="303"/>
    </row>
    <row r="93" spans="1:14">
      <c r="B93" s="854" t="s">
        <v>972</v>
      </c>
      <c r="C93" s="855"/>
      <c r="D93" s="855"/>
      <c r="E93" s="855"/>
      <c r="F93" s="855"/>
      <c r="G93" s="855"/>
      <c r="H93" s="855"/>
      <c r="I93" s="87"/>
      <c r="J93" s="88"/>
      <c r="K93" s="304">
        <v>0.2</v>
      </c>
      <c r="L93" s="856">
        <f>N88*K93</f>
        <v>8695785.6172753535</v>
      </c>
      <c r="M93" s="857"/>
      <c r="N93" s="51"/>
    </row>
    <row r="94" spans="1:14">
      <c r="B94" s="89" t="s">
        <v>973</v>
      </c>
      <c r="C94" s="90"/>
      <c r="D94" s="90"/>
      <c r="E94" s="90"/>
      <c r="F94" s="90"/>
      <c r="G94" s="90"/>
      <c r="H94" s="90"/>
      <c r="I94" s="87"/>
      <c r="J94" s="88"/>
      <c r="K94" s="304">
        <v>0.05</v>
      </c>
      <c r="L94" s="856">
        <f>N88*K94</f>
        <v>2173946.4043188384</v>
      </c>
      <c r="M94" s="857"/>
      <c r="N94" s="51"/>
    </row>
    <row r="95" spans="1:14" ht="15.75" thickBot="1">
      <c r="B95" s="91" t="s">
        <v>974</v>
      </c>
      <c r="C95" s="92"/>
      <c r="D95" s="92"/>
      <c r="E95" s="92"/>
      <c r="F95" s="92"/>
      <c r="G95" s="92"/>
      <c r="H95" s="92"/>
      <c r="I95" s="93"/>
      <c r="J95" s="94"/>
      <c r="K95" s="305">
        <v>0.05</v>
      </c>
      <c r="L95" s="858">
        <f>N88*K95</f>
        <v>2173946.4043188384</v>
      </c>
      <c r="M95" s="859"/>
      <c r="N95" s="51"/>
    </row>
    <row r="96" spans="1:14" ht="15.75" thickBot="1">
      <c r="B96" s="821" t="s">
        <v>953</v>
      </c>
      <c r="C96" s="822"/>
      <c r="D96" s="822"/>
      <c r="E96" s="822"/>
      <c r="F96" s="822"/>
      <c r="G96" s="822"/>
      <c r="H96" s="822"/>
      <c r="I96" s="822"/>
      <c r="J96" s="822"/>
      <c r="K96" s="822"/>
      <c r="L96" s="822"/>
      <c r="M96" s="823"/>
      <c r="N96" s="52">
        <f>L93+L94+L95</f>
        <v>13043678.425913032</v>
      </c>
    </row>
    <row r="97" spans="1:14" ht="15.75" thickBot="1">
      <c r="B97" s="33"/>
      <c r="C97" s="34"/>
      <c r="D97" s="34"/>
      <c r="E97" s="34"/>
      <c r="F97" s="34"/>
      <c r="G97" s="34"/>
      <c r="H97" s="34"/>
      <c r="I97" s="34"/>
      <c r="J97" s="34"/>
      <c r="K97" s="34"/>
      <c r="L97" s="34"/>
      <c r="M97" s="34"/>
      <c r="N97" s="35"/>
    </row>
    <row r="98" spans="1:14" ht="15.75" thickBot="1">
      <c r="A98" t="s">
        <v>2016</v>
      </c>
      <c r="B98" s="821" t="s">
        <v>975</v>
      </c>
      <c r="C98" s="822"/>
      <c r="D98" s="822"/>
      <c r="E98" s="822"/>
      <c r="F98" s="822"/>
      <c r="G98" s="822"/>
      <c r="H98" s="822"/>
      <c r="I98" s="822"/>
      <c r="J98" s="822"/>
      <c r="K98" s="822"/>
      <c r="L98" s="822"/>
      <c r="M98" s="823"/>
      <c r="N98" s="188">
        <f>N88+N96</f>
        <v>56522606.512289792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1"/>
      <c r="K128" s="971"/>
      <c r="L128" s="971"/>
      <c r="M128" s="971"/>
      <c r="N128" s="972"/>
    </row>
    <row r="129" spans="2:14" ht="15.75" thickBot="1">
      <c r="B129" s="419" t="s">
        <v>2221</v>
      </c>
      <c r="C129" s="420"/>
      <c r="D129" s="420"/>
      <c r="E129" s="259"/>
      <c r="F129" s="259"/>
      <c r="G129" s="259"/>
      <c r="H129" s="259"/>
      <c r="I129" s="259"/>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71" sqref="N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326</v>
      </c>
      <c r="B36" s="870" t="str">
        <f>VLOOKUP(A36,EQUIPOS!A6:D154,3,FALSE)</f>
        <v>Sensor de Impacto para prueba de integridad tipo</v>
      </c>
      <c r="C36" s="871"/>
      <c r="D36" s="871"/>
      <c r="E36" s="871"/>
      <c r="F36" s="871"/>
      <c r="G36" s="871"/>
      <c r="H36" s="872"/>
      <c r="I36" s="267"/>
      <c r="J36" s="268"/>
      <c r="K36" s="269">
        <f>VLOOKUP(A36,EQUIPOS!A6:D163,4,FALSE)</f>
        <v>73786.967109700636</v>
      </c>
      <c r="L36" s="270"/>
      <c r="M36" s="336">
        <v>1</v>
      </c>
      <c r="N36" s="272">
        <f>K36/M36</f>
        <v>73786.967109700636</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73786.967109700636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400073.41755476414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473860.38466446474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94772.07693289296</v>
      </c>
      <c r="M84" s="857"/>
      <c r="N84" s="51"/>
    </row>
    <row r="85" spans="1:14">
      <c r="B85" s="89" t="s">
        <v>973</v>
      </c>
      <c r="C85" s="90"/>
      <c r="D85" s="90"/>
      <c r="E85" s="90"/>
      <c r="F85" s="90"/>
      <c r="G85" s="90"/>
      <c r="H85" s="90"/>
      <c r="I85" s="87"/>
      <c r="J85" s="88"/>
      <c r="K85" s="304">
        <v>0.05</v>
      </c>
      <c r="L85" s="856">
        <f>N79*K85</f>
        <v>23693.01923322324</v>
      </c>
      <c r="M85" s="857"/>
      <c r="N85" s="51"/>
    </row>
    <row r="86" spans="1:14" ht="15.75" thickBot="1">
      <c r="B86" s="91" t="s">
        <v>974</v>
      </c>
      <c r="C86" s="92"/>
      <c r="D86" s="92"/>
      <c r="E86" s="92"/>
      <c r="F86" s="92"/>
      <c r="G86" s="92"/>
      <c r="H86" s="92"/>
      <c r="I86" s="93"/>
      <c r="J86" s="94"/>
      <c r="K86" s="305">
        <v>0.05</v>
      </c>
      <c r="L86" s="858">
        <f>N79*K86</f>
        <v>23693.01923322324</v>
      </c>
      <c r="M86" s="859"/>
      <c r="N86" s="51"/>
    </row>
    <row r="87" spans="1:14" ht="15.75" thickBot="1">
      <c r="B87" s="821" t="s">
        <v>953</v>
      </c>
      <c r="C87" s="822"/>
      <c r="D87" s="822"/>
      <c r="E87" s="822"/>
      <c r="F87" s="822"/>
      <c r="G87" s="822"/>
      <c r="H87" s="822"/>
      <c r="I87" s="822"/>
      <c r="J87" s="822"/>
      <c r="K87" s="822"/>
      <c r="L87" s="822"/>
      <c r="M87" s="823"/>
      <c r="N87" s="52">
        <f>L84+L85+L86</f>
        <v>142158.11539933944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616018.50006380421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320</v>
      </c>
      <c r="B36" s="870" t="str">
        <f>VLOOKUP(A36,EQUIPOS!A6:D154,3,FALSE)</f>
        <v>Retroexcavadora sobre llantas, motor 62HP, Profundidad de excavación de 5.41 metros.</v>
      </c>
      <c r="C36" s="871"/>
      <c r="D36" s="871"/>
      <c r="E36" s="871"/>
      <c r="F36" s="871"/>
      <c r="G36" s="871"/>
      <c r="H36" s="872"/>
      <c r="I36" s="267"/>
      <c r="J36" s="268"/>
      <c r="K36" s="269">
        <f>VLOOKUP(A36,EQUIPOS!A6:D163,4,FALSE)</f>
        <v>117527.91747938382</v>
      </c>
      <c r="L36" s="270"/>
      <c r="M36" s="336">
        <v>10</v>
      </c>
      <c r="N36" s="272">
        <f>K36/M36</f>
        <v>11752.791747938381</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336.34905451801001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12089.140802456392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34748.481969360706</v>
      </c>
      <c r="N48" s="272">
        <f>K48*M48</f>
        <v>16988.146740576347</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3834.9282303199884</v>
      </c>
      <c r="N49" s="272">
        <f>K49*M49</f>
        <v>5113.2376404266506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4736.0345908272184</v>
      </c>
      <c r="N50" s="272">
        <f>K50*M50</f>
        <v>7104.051886240828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29205.436267243826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3363.4905451800996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44658.067614880318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8931.6135229760639</v>
      </c>
      <c r="M84" s="857"/>
      <c r="N84" s="51"/>
    </row>
    <row r="85" spans="1:14">
      <c r="B85" s="89" t="s">
        <v>973</v>
      </c>
      <c r="C85" s="90"/>
      <c r="D85" s="90"/>
      <c r="E85" s="90"/>
      <c r="F85" s="90"/>
      <c r="G85" s="90"/>
      <c r="H85" s="90"/>
      <c r="I85" s="87"/>
      <c r="J85" s="88"/>
      <c r="K85" s="304">
        <v>0.05</v>
      </c>
      <c r="L85" s="856">
        <f>N79*K85</f>
        <v>2232.903380744016</v>
      </c>
      <c r="M85" s="857"/>
      <c r="N85" s="51"/>
    </row>
    <row r="86" spans="1:14" ht="15.75" thickBot="1">
      <c r="B86" s="91" t="s">
        <v>974</v>
      </c>
      <c r="C86" s="92"/>
      <c r="D86" s="92"/>
      <c r="E86" s="92"/>
      <c r="F86" s="92"/>
      <c r="G86" s="92"/>
      <c r="H86" s="92"/>
      <c r="I86" s="93"/>
      <c r="J86" s="94"/>
      <c r="K86" s="305">
        <v>0.05</v>
      </c>
      <c r="L86" s="858">
        <f>N79*K86</f>
        <v>2232.903380744016</v>
      </c>
      <c r="M86" s="859"/>
      <c r="N86" s="51"/>
    </row>
    <row r="87" spans="1:14" ht="15.75" thickBot="1">
      <c r="B87" s="821" t="s">
        <v>953</v>
      </c>
      <c r="C87" s="822"/>
      <c r="D87" s="822"/>
      <c r="E87" s="822"/>
      <c r="F87" s="822"/>
      <c r="G87" s="822"/>
      <c r="H87" s="822"/>
      <c r="I87" s="822"/>
      <c r="J87" s="822"/>
      <c r="K87" s="822"/>
      <c r="L87" s="822"/>
      <c r="M87" s="823"/>
      <c r="N87" s="52">
        <f>L84+L85+L86</f>
        <v>13397.420284464095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58055.487899344414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204</v>
      </c>
      <c r="B36" s="870" t="str">
        <f>VLOOKUP(A36,EQUIPOS!A6:D154,3,FALSE)</f>
        <v xml:space="preserve">Equipo de soldadura 250 AMP
</v>
      </c>
      <c r="C36" s="871"/>
      <c r="D36" s="871"/>
      <c r="E36" s="871"/>
      <c r="F36" s="871"/>
      <c r="G36" s="871"/>
      <c r="H36" s="872"/>
      <c r="I36" s="267"/>
      <c r="J36" s="268"/>
      <c r="K36" s="269">
        <f>VLOOKUP(A36,EQUIPOS!A6:D163,4,FALSE)</f>
        <v>13229.231703649408</v>
      </c>
      <c r="L36" s="270"/>
      <c r="M36" s="336">
        <v>10</v>
      </c>
      <c r="N36" s="272">
        <f>K36/M36</f>
        <v>1322.9231703649407</v>
      </c>
    </row>
    <row r="37" spans="1:14">
      <c r="A37" s="113" t="s">
        <v>320</v>
      </c>
      <c r="B37" s="870" t="str">
        <f>VLOOKUP(A37,EQUIPOS!A7:D154,3,FALSE)</f>
        <v>Retroexcavadora sobre llantas, motor 62HP, Profundidad de excavación de 5.41 metros.</v>
      </c>
      <c r="C37" s="871"/>
      <c r="D37" s="871"/>
      <c r="E37" s="871"/>
      <c r="F37" s="871"/>
      <c r="G37" s="871"/>
      <c r="H37" s="872"/>
      <c r="I37" s="421"/>
      <c r="J37" s="422"/>
      <c r="K37" s="269">
        <f>VLOOKUP(A37,EQUIPOS!A7:D164,4,FALSE)</f>
        <v>117527.91747938382</v>
      </c>
      <c r="L37" s="335"/>
      <c r="M37" s="336">
        <v>10</v>
      </c>
      <c r="N37" s="272">
        <f>K37/M37</f>
        <v>11752.791747938381</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402.04310903601998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13477.758027339341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10540.91829696688</v>
      </c>
      <c r="N48" s="272">
        <f>K48*M48</f>
        <v>347.85030379990707</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66703.688062651709</v>
      </c>
      <c r="N49" s="272">
        <f>K49*M49</f>
        <v>200111.06418795511</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932.17588413657143</v>
      </c>
      <c r="N50" s="272">
        <f>K50*M50</f>
        <v>9321.758841365714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209780.67333312074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4020.4310903601995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227278.86245082028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45455.772490164061</v>
      </c>
      <c r="M84" s="857"/>
      <c r="N84" s="51"/>
    </row>
    <row r="85" spans="1:14">
      <c r="B85" s="89" t="s">
        <v>973</v>
      </c>
      <c r="C85" s="90"/>
      <c r="D85" s="90"/>
      <c r="E85" s="90"/>
      <c r="F85" s="90"/>
      <c r="G85" s="90"/>
      <c r="H85" s="90"/>
      <c r="I85" s="87"/>
      <c r="J85" s="88"/>
      <c r="K85" s="304">
        <v>0.05</v>
      </c>
      <c r="L85" s="856">
        <f>N79*K85</f>
        <v>11363.943122541015</v>
      </c>
      <c r="M85" s="857"/>
      <c r="N85" s="51"/>
    </row>
    <row r="86" spans="1:14" ht="15.75" thickBot="1">
      <c r="B86" s="91" t="s">
        <v>974</v>
      </c>
      <c r="C86" s="92"/>
      <c r="D86" s="92"/>
      <c r="E86" s="92"/>
      <c r="F86" s="92"/>
      <c r="G86" s="92"/>
      <c r="H86" s="92"/>
      <c r="I86" s="93"/>
      <c r="J86" s="94"/>
      <c r="K86" s="305">
        <v>0.05</v>
      </c>
      <c r="L86" s="858">
        <f>N79*K86</f>
        <v>11363.943122541015</v>
      </c>
      <c r="M86" s="859"/>
      <c r="N86" s="51"/>
    </row>
    <row r="87" spans="1:14" ht="15.75" thickBot="1">
      <c r="B87" s="821" t="s">
        <v>953</v>
      </c>
      <c r="C87" s="822"/>
      <c r="D87" s="822"/>
      <c r="E87" s="822"/>
      <c r="F87" s="822"/>
      <c r="G87" s="822"/>
      <c r="H87" s="822"/>
      <c r="I87" s="822"/>
      <c r="J87" s="822"/>
      <c r="K87" s="822"/>
      <c r="L87" s="822"/>
      <c r="M87" s="823"/>
      <c r="N87" s="52">
        <f>L84+L85+L86</f>
        <v>68183.658735246092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295462.52118606638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282</v>
      </c>
      <c r="B36" s="870" t="str">
        <f>VLOOKUP(A36,EQUIPOS!A6:D154,3,FALSE)</f>
        <v>Piloteadora potencia 250KW, RPM 1800, fuerza elevadora 200KN</v>
      </c>
      <c r="C36" s="871"/>
      <c r="D36" s="871"/>
      <c r="E36" s="871"/>
      <c r="F36" s="871"/>
      <c r="G36" s="871"/>
      <c r="H36" s="872"/>
      <c r="I36" s="267"/>
      <c r="J36" s="268"/>
      <c r="K36" s="269">
        <f>VLOOKUP(A36,EQUIPOS!A6:D163,4,FALSE)</f>
        <v>542716.86687426968</v>
      </c>
      <c r="L36" s="270"/>
      <c r="M36" s="336">
        <v>2</v>
      </c>
      <c r="N36" s="272">
        <f>K36/M36</f>
        <v>271358.43343713484</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4716.7655451800993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276075.19898231496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2863.7310301032812</v>
      </c>
      <c r="N48" s="272">
        <f>K48*M48</f>
        <v>80184.468842891874</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430019.23890488042</v>
      </c>
      <c r="N49" s="272">
        <f>K49*M49</f>
        <v>150506.73361670814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15953.214724095415</v>
      </c>
      <c r="N50" s="272">
        <f>K50*M50</f>
        <v>47859.644172286244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278550.84663188626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8">
        <f>VLOOKUP(A60,TRANSPORTE!A2:D117,4,FALSE)</f>
        <v>1222.0638821488531</v>
      </c>
      <c r="M60" s="909"/>
      <c r="N60" s="287">
        <f>K60*L60</f>
        <v>427.72235875209856</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427.72235875209856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47167.655451800994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602221.42342475429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120444.28468495086</v>
      </c>
      <c r="M84" s="857"/>
      <c r="N84" s="51"/>
    </row>
    <row r="85" spans="1:14">
      <c r="B85" s="89" t="s">
        <v>973</v>
      </c>
      <c r="C85" s="90"/>
      <c r="D85" s="90"/>
      <c r="E85" s="90"/>
      <c r="F85" s="90"/>
      <c r="G85" s="90"/>
      <c r="H85" s="90"/>
      <c r="I85" s="87"/>
      <c r="J85" s="88"/>
      <c r="K85" s="304">
        <v>0.05</v>
      </c>
      <c r="L85" s="856">
        <f>N79*K85</f>
        <v>30111.071171237716</v>
      </c>
      <c r="M85" s="857"/>
      <c r="N85" s="51"/>
    </row>
    <row r="86" spans="1:14" ht="15.75" thickBot="1">
      <c r="B86" s="91" t="s">
        <v>974</v>
      </c>
      <c r="C86" s="92"/>
      <c r="D86" s="92"/>
      <c r="E86" s="92"/>
      <c r="F86" s="92"/>
      <c r="G86" s="92"/>
      <c r="H86" s="92"/>
      <c r="I86" s="93"/>
      <c r="J86" s="94"/>
      <c r="K86" s="305">
        <v>0.05</v>
      </c>
      <c r="L86" s="858">
        <f>N79*K86</f>
        <v>30111.071171237716</v>
      </c>
      <c r="M86" s="859"/>
      <c r="N86" s="51"/>
    </row>
    <row r="87" spans="1:14" ht="15.75" thickBot="1">
      <c r="B87" s="821" t="s">
        <v>953</v>
      </c>
      <c r="C87" s="822"/>
      <c r="D87" s="822"/>
      <c r="E87" s="822"/>
      <c r="F87" s="822"/>
      <c r="G87" s="822"/>
      <c r="H87" s="822"/>
      <c r="I87" s="822"/>
      <c r="J87" s="822"/>
      <c r="K87" s="822"/>
      <c r="L87" s="822"/>
      <c r="M87" s="823"/>
      <c r="N87" s="52">
        <f>L84+L85+L86</f>
        <v>180666.42702742628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782887.8504521806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282</v>
      </c>
      <c r="B36" s="870" t="str">
        <f>VLOOKUP(A36,EQUIPOS!A6:D154,3,FALSE)</f>
        <v>Piloteadora potencia 250KW, RPM 1800, fuerza elevadora 200KN</v>
      </c>
      <c r="C36" s="871"/>
      <c r="D36" s="871"/>
      <c r="E36" s="871"/>
      <c r="F36" s="871"/>
      <c r="G36" s="871"/>
      <c r="H36" s="872"/>
      <c r="I36" s="267"/>
      <c r="J36" s="268"/>
      <c r="K36" s="269">
        <f>VLOOKUP(A36,EQUIPOS!A6:D163,4,FALSE)</f>
        <v>542716.86687426968</v>
      </c>
      <c r="L36" s="270"/>
      <c r="M36" s="336">
        <v>2</v>
      </c>
      <c r="N36" s="272">
        <f>K36/M36</f>
        <v>271358.43343713484</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4716.7655451800993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276075.19898231496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2863.7310301032812</v>
      </c>
      <c r="N48" s="272">
        <f>K48*M48</f>
        <v>80184.468842891874</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478323.29251030151</v>
      </c>
      <c r="N49" s="272">
        <f>K49*M49</f>
        <v>167413.15237860553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15953.214724095415</v>
      </c>
      <c r="N50" s="272">
        <f>K50*M50</f>
        <v>31906.429448190829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279504.05066968827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8">
        <f>VLOOKUP(A60,TRANSPORTE!A2:D117,4,FALSE)</f>
        <v>1222.0638821488531</v>
      </c>
      <c r="M60" s="909"/>
      <c r="N60" s="287">
        <f>K60*L60</f>
        <v>427.72235875209856</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427.72235875209856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47167.655451800994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603174.62746255624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120634.92549251125</v>
      </c>
      <c r="M84" s="857"/>
      <c r="N84" s="51"/>
    </row>
    <row r="85" spans="1:14">
      <c r="B85" s="89" t="s">
        <v>973</v>
      </c>
      <c r="C85" s="90"/>
      <c r="D85" s="90"/>
      <c r="E85" s="90"/>
      <c r="F85" s="90"/>
      <c r="G85" s="90"/>
      <c r="H85" s="90"/>
      <c r="I85" s="87"/>
      <c r="J85" s="88"/>
      <c r="K85" s="304">
        <v>0.05</v>
      </c>
      <c r="L85" s="856">
        <f>N79*K85</f>
        <v>30158.731373127812</v>
      </c>
      <c r="M85" s="857"/>
      <c r="N85" s="51"/>
    </row>
    <row r="86" spans="1:14" ht="15.75" thickBot="1">
      <c r="B86" s="91" t="s">
        <v>974</v>
      </c>
      <c r="C86" s="92"/>
      <c r="D86" s="92"/>
      <c r="E86" s="92"/>
      <c r="F86" s="92"/>
      <c r="G86" s="92"/>
      <c r="H86" s="92"/>
      <c r="I86" s="93"/>
      <c r="J86" s="94"/>
      <c r="K86" s="305">
        <v>0.05</v>
      </c>
      <c r="L86" s="858">
        <f>N79*K86</f>
        <v>30158.731373127812</v>
      </c>
      <c r="M86" s="859"/>
      <c r="N86" s="51"/>
    </row>
    <row r="87" spans="1:14" ht="15.75" thickBot="1">
      <c r="B87" s="821" t="s">
        <v>953</v>
      </c>
      <c r="C87" s="822"/>
      <c r="D87" s="822"/>
      <c r="E87" s="822"/>
      <c r="F87" s="822"/>
      <c r="G87" s="822"/>
      <c r="H87" s="822"/>
      <c r="I87" s="822"/>
      <c r="J87" s="822"/>
      <c r="K87" s="822"/>
      <c r="L87" s="822"/>
      <c r="M87" s="823"/>
      <c r="N87" s="52">
        <f>L84+L85+L86</f>
        <v>180952.38823876687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784127.01570132305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195</v>
      </c>
      <c r="B36" s="870" t="str">
        <f>VLOOKUP(A36,EQUIPOS!A6:D154,3,FALSE)</f>
        <v xml:space="preserve">Equipo de oxicorte, Capacidad de corte: hasta 6´´ (152mm) </v>
      </c>
      <c r="C36" s="871"/>
      <c r="D36" s="871"/>
      <c r="E36" s="871"/>
      <c r="F36" s="871"/>
      <c r="G36" s="871"/>
      <c r="H36" s="872"/>
      <c r="I36" s="267"/>
      <c r="J36" s="268"/>
      <c r="K36" s="269">
        <f>VLOOKUP(A36,EQUIPOS!A6:D163,4,FALSE)</f>
        <v>9294.4625544097598</v>
      </c>
      <c r="L36" s="270"/>
      <c r="M36" s="336">
        <v>1.1299999999999999</v>
      </c>
      <c r="N36" s="272">
        <f>K36/M36</f>
        <v>8225.1881012475751</v>
      </c>
    </row>
    <row r="37" spans="1:14">
      <c r="A37" s="113" t="s">
        <v>332</v>
      </c>
      <c r="B37" s="870" t="str">
        <f>VLOOKUP(A37,EQUIPOS!A7:D154,3,FALSE)</f>
        <v xml:space="preserve">Taladro de 1/2´´, pulidora, lijadora y circular
</v>
      </c>
      <c r="C37" s="871"/>
      <c r="D37" s="871"/>
      <c r="E37" s="871"/>
      <c r="F37" s="871"/>
      <c r="G37" s="871"/>
      <c r="H37" s="872"/>
      <c r="I37" s="421"/>
      <c r="J37" s="422"/>
      <c r="K37" s="269">
        <f>VLOOKUP(A37,EQUIPOS!A7:D164,4,FALSE)</f>
        <v>2427.8745479476784</v>
      </c>
      <c r="L37" s="335"/>
      <c r="M37" s="336">
        <v>0.53</v>
      </c>
      <c r="N37" s="272">
        <f>K37/M37</f>
        <v>4580.8953734861852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2680.2873935734665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15486.370868307227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120521.67041528532</v>
      </c>
      <c r="N48" s="272">
        <f>K48*M48</f>
        <v>2410.4334083057065</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6477.5384693025007</v>
      </c>
      <c r="N49" s="272">
        <f>K49*M49</f>
        <v>3238.7692346512504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751529.95311992394</v>
      </c>
      <c r="N50" s="272">
        <f>K50*M50</f>
        <v>60122.396249593919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65771.598892550872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26802.873935734664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108060.84369659277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21612.168739318557</v>
      </c>
      <c r="M84" s="857"/>
      <c r="N84" s="51"/>
    </row>
    <row r="85" spans="1:14">
      <c r="B85" s="89" t="s">
        <v>973</v>
      </c>
      <c r="C85" s="90"/>
      <c r="D85" s="90"/>
      <c r="E85" s="90"/>
      <c r="F85" s="90"/>
      <c r="G85" s="90"/>
      <c r="H85" s="90"/>
      <c r="I85" s="87"/>
      <c r="J85" s="88"/>
      <c r="K85" s="304">
        <v>0.05</v>
      </c>
      <c r="L85" s="856">
        <f>N79*K85</f>
        <v>5403.0421848296392</v>
      </c>
      <c r="M85" s="857"/>
      <c r="N85" s="51"/>
    </row>
    <row r="86" spans="1:14" ht="15.75" thickBot="1">
      <c r="B86" s="91" t="s">
        <v>974</v>
      </c>
      <c r="C86" s="92"/>
      <c r="D86" s="92"/>
      <c r="E86" s="92"/>
      <c r="F86" s="92"/>
      <c r="G86" s="92"/>
      <c r="H86" s="92"/>
      <c r="I86" s="93"/>
      <c r="J86" s="94"/>
      <c r="K86" s="305">
        <v>0.05</v>
      </c>
      <c r="L86" s="858">
        <f>N79*K86</f>
        <v>5403.0421848296392</v>
      </c>
      <c r="M86" s="859"/>
      <c r="N86" s="51"/>
    </row>
    <row r="87" spans="1:14" ht="15.75" thickBot="1">
      <c r="B87" s="821" t="s">
        <v>953</v>
      </c>
      <c r="C87" s="822"/>
      <c r="D87" s="822"/>
      <c r="E87" s="822"/>
      <c r="F87" s="822"/>
      <c r="G87" s="822"/>
      <c r="H87" s="822"/>
      <c r="I87" s="822"/>
      <c r="J87" s="822"/>
      <c r="K87" s="822"/>
      <c r="L87" s="822"/>
      <c r="M87" s="823"/>
      <c r="N87" s="52">
        <f>L84+L85+L86</f>
        <v>32418.253108977835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140479.09680557059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7"/>
      <c r="J36" s="268"/>
      <c r="K36" s="269">
        <f>VLOOKUP(A36,EQUIPOS!A6:D163,4,FALSE)</f>
        <v>15051.857161885844</v>
      </c>
      <c r="L36" s="270"/>
      <c r="M36" s="336">
        <v>12</v>
      </c>
      <c r="N36" s="272">
        <f t="shared" ref="N36:N42" si="0">K36/M36</f>
        <v>1254.3214301571536</v>
      </c>
    </row>
    <row r="37" spans="1:14">
      <c r="A37" s="113" t="s">
        <v>288</v>
      </c>
      <c r="B37" s="870" t="str">
        <f>VLOOKUP(A37,EQUIPOS!A7:D154,3,FALSE)</f>
        <v xml:space="preserve">Planta eléctrica </v>
      </c>
      <c r="C37" s="871"/>
      <c r="D37" s="871"/>
      <c r="E37" s="871"/>
      <c r="F37" s="871"/>
      <c r="G37" s="871"/>
      <c r="H37" s="872"/>
      <c r="I37" s="267"/>
      <c r="J37" s="268"/>
      <c r="K37" s="269">
        <f>VLOOKUP(A37,EQUIPOS!A7:D164,4,FALSE)</f>
        <v>7347.5150793153416</v>
      </c>
      <c r="L37" s="270"/>
      <c r="M37" s="336">
        <v>1.3</v>
      </c>
      <c r="N37" s="272">
        <f t="shared" si="0"/>
        <v>5651.9346763964168</v>
      </c>
    </row>
    <row r="38" spans="1:14">
      <c r="A38" s="113" t="s">
        <v>125</v>
      </c>
      <c r="B38" s="870" t="str">
        <f>VLOOKUP(A38,EQUIPOS!A8:D154,3,FALSE)</f>
        <v>Bomba para gato de tensionamiento</v>
      </c>
      <c r="C38" s="871"/>
      <c r="D38" s="871"/>
      <c r="E38" s="871"/>
      <c r="F38" s="871"/>
      <c r="G38" s="871"/>
      <c r="H38" s="872"/>
      <c r="I38" s="267"/>
      <c r="J38" s="268"/>
      <c r="K38" s="269">
        <f>VLOOKUP(A38,EQUIPOS!A8:D165,4,FALSE)</f>
        <v>34747.339501991926</v>
      </c>
      <c r="L38" s="270"/>
      <c r="M38" s="336">
        <v>12</v>
      </c>
      <c r="N38" s="272">
        <f t="shared" si="0"/>
        <v>2895.6116251659937</v>
      </c>
    </row>
    <row r="39" spans="1:14">
      <c r="A39" s="113" t="s">
        <v>180</v>
      </c>
      <c r="B39" s="870" t="str">
        <f>VLOOKUP(A39,EQUIPOS!A9:D154,3,FALSE)</f>
        <v>Compresor 120 HP, con martillo.</v>
      </c>
      <c r="C39" s="871"/>
      <c r="D39" s="871"/>
      <c r="E39" s="871"/>
      <c r="F39" s="871"/>
      <c r="G39" s="871"/>
      <c r="H39" s="872"/>
      <c r="I39" s="267"/>
      <c r="J39" s="268"/>
      <c r="K39" s="269">
        <f>VLOOKUP(A39,EQUIPOS!A9:D166,4,FALSE)</f>
        <v>51113.148377845857</v>
      </c>
      <c r="L39" s="270"/>
      <c r="M39" s="336">
        <v>1.3</v>
      </c>
      <c r="N39" s="272">
        <f t="shared" si="0"/>
        <v>39317.806444496811</v>
      </c>
    </row>
    <row r="40" spans="1:14">
      <c r="A40" s="113" t="s">
        <v>197</v>
      </c>
      <c r="B40" s="870" t="str">
        <f>VLOOKUP(A40,EQUIPOS!A10:D154,3,FALSE)</f>
        <v>Equipo de perforación (TRACKDRILL), potencia 40 HP, 2100 golpes / minuto</v>
      </c>
      <c r="C40" s="871"/>
      <c r="D40" s="871"/>
      <c r="E40" s="871"/>
      <c r="F40" s="871"/>
      <c r="G40" s="871"/>
      <c r="H40" s="872"/>
      <c r="I40" s="267"/>
      <c r="J40" s="268"/>
      <c r="K40" s="269">
        <f>VLOOKUP(A40,EQUIPOS!A10:D167,4,FALSE)</f>
        <v>92287.28521489758</v>
      </c>
      <c r="L40" s="270"/>
      <c r="M40" s="336">
        <v>1.3</v>
      </c>
      <c r="N40" s="272">
        <f t="shared" si="0"/>
        <v>70990.219396075059</v>
      </c>
    </row>
    <row r="41" spans="1:14">
      <c r="A41" s="113" t="s">
        <v>195</v>
      </c>
      <c r="B41" s="870" t="str">
        <f>VLOOKUP(A41,EQUIPOS!A11:D155,3,FALSE)</f>
        <v xml:space="preserve">Equipo de oxicorte, Capacidad de corte: hasta 6´´ (152mm) </v>
      </c>
      <c r="C41" s="871"/>
      <c r="D41" s="871"/>
      <c r="E41" s="871"/>
      <c r="F41" s="871"/>
      <c r="G41" s="871"/>
      <c r="H41" s="872"/>
      <c r="I41" s="267"/>
      <c r="J41" s="268"/>
      <c r="K41" s="269">
        <f>VLOOKUP(A41,EQUIPOS!A11:D168,4,FALSE)</f>
        <v>9294.4625544097598</v>
      </c>
      <c r="L41" s="270"/>
      <c r="M41" s="336">
        <v>15</v>
      </c>
      <c r="N41" s="272">
        <f t="shared" si="0"/>
        <v>619.63083696065064</v>
      </c>
    </row>
    <row r="42" spans="1:14">
      <c r="A42" s="113" t="s">
        <v>240</v>
      </c>
      <c r="B42" s="870" t="str">
        <f>VLOOKUP(A42,EQUIPOS!A12:D156,3,FALSE)</f>
        <v>Gato para tensionamiento, fuerza Max 200 ton, área de tensión 314 cm2.</v>
      </c>
      <c r="C42" s="871"/>
      <c r="D42" s="871"/>
      <c r="E42" s="871"/>
      <c r="F42" s="871"/>
      <c r="G42" s="871"/>
      <c r="H42" s="872"/>
      <c r="I42" s="267"/>
      <c r="J42" s="268"/>
      <c r="K42" s="269">
        <f>VLOOKUP(A42,EQUIPOS!A12:D169,4,FALSE)</f>
        <v>93361.902712320196</v>
      </c>
      <c r="L42" s="270"/>
      <c r="M42" s="336">
        <v>12</v>
      </c>
      <c r="N42" s="272">
        <f t="shared" si="0"/>
        <v>7780.1585593600166</v>
      </c>
    </row>
    <row r="43" spans="1:14">
      <c r="A43" s="113"/>
      <c r="B43" s="870"/>
      <c r="C43" s="871"/>
      <c r="D43" s="871"/>
      <c r="E43" s="871"/>
      <c r="F43" s="871"/>
      <c r="G43" s="871"/>
      <c r="H43" s="872"/>
      <c r="I43" s="421"/>
      <c r="J43" s="422"/>
      <c r="K43" s="269"/>
      <c r="L43" s="335"/>
      <c r="M43" s="336"/>
      <c r="N43" s="272"/>
    </row>
    <row r="44" spans="1:14">
      <c r="A44" s="113"/>
      <c r="B44" s="870"/>
      <c r="C44" s="871"/>
      <c r="D44" s="871"/>
      <c r="E44" s="871"/>
      <c r="F44" s="871"/>
      <c r="G44" s="871"/>
      <c r="H44" s="872"/>
      <c r="I44" s="328"/>
      <c r="J44" s="330"/>
      <c r="K44" s="269"/>
      <c r="L44" s="423"/>
      <c r="M44" s="424"/>
      <c r="N44" s="272"/>
    </row>
    <row r="45" spans="1:14">
      <c r="B45" s="870"/>
      <c r="C45" s="871"/>
      <c r="D45" s="871"/>
      <c r="E45" s="871"/>
      <c r="F45" s="871"/>
      <c r="G45" s="871"/>
      <c r="H45" s="87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4">
        <f>SUM(N36:N48)</f>
        <v>132643.30303811995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5" t="s">
        <v>945</v>
      </c>
      <c r="K53" s="85" t="s">
        <v>946</v>
      </c>
      <c r="L53" s="902" t="s">
        <v>955</v>
      </c>
      <c r="M53" s="901"/>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3867.8004280513501</v>
      </c>
      <c r="N54" s="272">
        <f>K54*M54</f>
        <v>773.56008561027011</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4333.5339357883859</v>
      </c>
      <c r="N55" s="272">
        <f t="shared" ref="N55:N67" si="1">K55*M55</f>
        <v>23964.442664909773</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25525.360343641998</v>
      </c>
      <c r="N56" s="272">
        <f t="shared" si="1"/>
        <v>204.20288274913599</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41938.842853767768</v>
      </c>
      <c r="N57" s="272">
        <f t="shared" si="1"/>
        <v>922.65454278289087</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677.50776342801169</v>
      </c>
      <c r="N58" s="272">
        <f t="shared" si="1"/>
        <v>203.25232902840349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1247.5283278382494</v>
      </c>
      <c r="N59" s="272">
        <f t="shared" si="1"/>
        <v>124.75283278382494</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11098.312648458552</v>
      </c>
      <c r="N60" s="272">
        <f t="shared" si="1"/>
        <v>5549.1563242292759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49686.058549925925</v>
      </c>
      <c r="N61" s="272">
        <f t="shared" si="1"/>
        <v>4968.6058549925929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1113.1914337305334</v>
      </c>
      <c r="N62" s="272">
        <f t="shared" si="1"/>
        <v>11131.914337305334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11182.858833298846</v>
      </c>
      <c r="N63" s="272">
        <f t="shared" si="1"/>
        <v>11182.858833298846</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16867.592365155509</v>
      </c>
      <c r="N64" s="272">
        <f t="shared" si="1"/>
        <v>8433.7961825777547</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7370.6930373589366</v>
      </c>
      <c r="N65" s="272">
        <f t="shared" si="1"/>
        <v>4053.8811705474154</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4736.0345908272184</v>
      </c>
      <c r="N66" s="272">
        <f t="shared" si="1"/>
        <v>236.80172954136094</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4592.4207900098363</v>
      </c>
      <c r="N67" s="272">
        <f t="shared" si="1"/>
        <v>4592.4207900098363</v>
      </c>
    </row>
    <row r="68" spans="1:14" ht="15.75" thickBot="1">
      <c r="B68" s="43"/>
      <c r="C68" s="310"/>
      <c r="D68" s="310"/>
      <c r="E68" s="310"/>
      <c r="F68" s="310"/>
      <c r="G68" s="310"/>
      <c r="H68" s="310"/>
      <c r="I68" s="310"/>
      <c r="J68" s="435"/>
      <c r="K68" s="126"/>
      <c r="L68" s="325"/>
      <c r="M68" s="402"/>
      <c r="N68" s="272"/>
    </row>
    <row r="69" spans="1:14" ht="15.75" thickBot="1">
      <c r="B69" s="821" t="s">
        <v>953</v>
      </c>
      <c r="C69" s="822"/>
      <c r="D69" s="822"/>
      <c r="E69" s="822"/>
      <c r="F69" s="822"/>
      <c r="G69" s="822"/>
      <c r="H69" s="822"/>
      <c r="I69" s="822"/>
      <c r="J69" s="822"/>
      <c r="K69" s="822"/>
      <c r="L69" s="822"/>
      <c r="M69" s="823"/>
      <c r="N69" s="394">
        <f>SUM(N54:N68)</f>
        <v>76342.300560366726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7" t="s">
        <v>961</v>
      </c>
      <c r="M73" s="886"/>
      <c r="N73" s="76" t="s">
        <v>951</v>
      </c>
    </row>
    <row r="74" spans="1:14">
      <c r="B74" s="46"/>
      <c r="C74" s="317"/>
      <c r="D74" s="317"/>
      <c r="E74" s="317"/>
      <c r="F74" s="317"/>
      <c r="G74" s="317"/>
      <c r="H74" s="311"/>
      <c r="I74" s="279"/>
      <c r="J74" s="286"/>
      <c r="K74" s="279"/>
      <c r="L74" s="908"/>
      <c r="M74" s="909"/>
      <c r="N74" s="287"/>
    </row>
    <row r="75" spans="1:14">
      <c r="B75" s="46"/>
      <c r="C75" s="47"/>
      <c r="D75" s="47"/>
      <c r="E75" s="47"/>
      <c r="F75" s="47"/>
      <c r="G75" s="47"/>
      <c r="H75" s="311"/>
      <c r="I75" s="279"/>
      <c r="J75" s="286"/>
      <c r="K75" s="279"/>
      <c r="L75" s="908"/>
      <c r="M75" s="909"/>
      <c r="N75" s="287"/>
    </row>
    <row r="76" spans="1:14">
      <c r="B76" s="46"/>
      <c r="C76" s="47"/>
      <c r="D76" s="47"/>
      <c r="E76" s="47"/>
      <c r="F76" s="47"/>
      <c r="G76" s="47"/>
      <c r="H76" s="311"/>
      <c r="I76" s="279"/>
      <c r="J76" s="286"/>
      <c r="K76" s="279"/>
      <c r="L76" s="908"/>
      <c r="M76" s="909"/>
      <c r="N76" s="287"/>
    </row>
    <row r="77" spans="1:14">
      <c r="B77" s="46"/>
      <c r="C77" s="47"/>
      <c r="D77" s="47"/>
      <c r="E77" s="47"/>
      <c r="F77" s="47"/>
      <c r="G77" s="47"/>
      <c r="H77" s="311"/>
      <c r="I77" s="279"/>
      <c r="J77" s="286"/>
      <c r="K77" s="279"/>
      <c r="L77" s="908"/>
      <c r="M77" s="90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99"/>
      <c r="M79" s="900"/>
      <c r="N79" s="127"/>
    </row>
    <row r="80" spans="1:14" ht="15.75" thickBot="1">
      <c r="B80" s="910" t="s">
        <v>953</v>
      </c>
      <c r="C80" s="864"/>
      <c r="D80" s="864"/>
      <c r="E80" s="864"/>
      <c r="F80" s="864"/>
      <c r="G80" s="864"/>
      <c r="H80" s="864"/>
      <c r="I80" s="864"/>
      <c r="J80" s="864"/>
      <c r="K80" s="864"/>
      <c r="L80" s="864"/>
      <c r="M80" s="86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0" t="s">
        <v>963</v>
      </c>
      <c r="C84" s="861"/>
      <c r="D84" s="861"/>
      <c r="E84" s="861"/>
      <c r="F84" s="861"/>
      <c r="G84" s="861"/>
      <c r="H84" s="861"/>
      <c r="I84" s="73" t="s">
        <v>964</v>
      </c>
      <c r="J84" s="75" t="s">
        <v>1410</v>
      </c>
      <c r="K84" s="74" t="s">
        <v>966</v>
      </c>
      <c r="L84" s="862" t="s">
        <v>950</v>
      </c>
      <c r="M84" s="86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7"/>
      <c r="C90" s="898"/>
      <c r="D90" s="898"/>
      <c r="E90" s="898"/>
      <c r="F90" s="898"/>
      <c r="G90" s="898"/>
      <c r="H90" s="898"/>
      <c r="I90" s="126"/>
      <c r="J90" s="126"/>
      <c r="K90" s="126"/>
      <c r="L90" s="911"/>
      <c r="M90" s="911"/>
      <c r="N90" s="45"/>
    </row>
    <row r="91" spans="1:15" ht="15.75" thickBot="1">
      <c r="B91" s="910" t="s">
        <v>953</v>
      </c>
      <c r="C91" s="864"/>
      <c r="D91" s="864"/>
      <c r="E91" s="864"/>
      <c r="F91" s="864"/>
      <c r="G91" s="864"/>
      <c r="H91" s="864"/>
      <c r="I91" s="864"/>
      <c r="J91" s="864"/>
      <c r="K91" s="864"/>
      <c r="L91" s="864"/>
      <c r="M91" s="865"/>
      <c r="N91" s="301">
        <f>SUM(N85:N90)</f>
        <v>41336.200695078456</v>
      </c>
    </row>
    <row r="92" spans="1:15" ht="15.75" thickBot="1">
      <c r="B92" s="33"/>
      <c r="C92" s="34"/>
      <c r="D92" s="34"/>
      <c r="E92" s="34"/>
      <c r="F92" s="34"/>
      <c r="G92" s="34"/>
      <c r="H92" s="34"/>
      <c r="I92" s="34"/>
      <c r="J92" s="34"/>
      <c r="K92" s="34"/>
      <c r="L92" s="34"/>
      <c r="M92" s="34"/>
      <c r="N92" s="35"/>
    </row>
    <row r="93" spans="1:15" ht="15.75" thickBot="1">
      <c r="B93" s="821" t="s">
        <v>967</v>
      </c>
      <c r="C93" s="822"/>
      <c r="D93" s="822"/>
      <c r="E93" s="822"/>
      <c r="F93" s="822"/>
      <c r="G93" s="822"/>
      <c r="H93" s="822"/>
      <c r="I93" s="822"/>
      <c r="J93" s="822"/>
      <c r="K93" s="822"/>
      <c r="L93" s="822"/>
      <c r="M93" s="823"/>
      <c r="N93" s="99">
        <f>N49+N69+N80+N91</f>
        <v>250321.80429356516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6" t="s">
        <v>969</v>
      </c>
      <c r="C97" s="867"/>
      <c r="D97" s="867"/>
      <c r="E97" s="867"/>
      <c r="F97" s="867"/>
      <c r="G97" s="867"/>
      <c r="H97" s="867"/>
      <c r="I97" s="314"/>
      <c r="J97" s="334"/>
      <c r="K97" s="302" t="s">
        <v>970</v>
      </c>
      <c r="L97" s="868" t="s">
        <v>971</v>
      </c>
      <c r="M97" s="869"/>
      <c r="N97" s="303"/>
    </row>
    <row r="98" spans="1:14">
      <c r="B98" s="854" t="s">
        <v>972</v>
      </c>
      <c r="C98" s="855"/>
      <c r="D98" s="855"/>
      <c r="E98" s="855"/>
      <c r="F98" s="855"/>
      <c r="G98" s="855"/>
      <c r="H98" s="855"/>
      <c r="I98" s="87"/>
      <c r="J98" s="88"/>
      <c r="K98" s="304">
        <v>0.2</v>
      </c>
      <c r="L98" s="856">
        <f>N93*K98</f>
        <v>50064.360858713037</v>
      </c>
      <c r="M98" s="857"/>
      <c r="N98" s="51"/>
    </row>
    <row r="99" spans="1:14">
      <c r="B99" s="89" t="s">
        <v>973</v>
      </c>
      <c r="C99" s="90"/>
      <c r="D99" s="90"/>
      <c r="E99" s="90"/>
      <c r="F99" s="90"/>
      <c r="G99" s="90"/>
      <c r="H99" s="90"/>
      <c r="I99" s="87"/>
      <c r="J99" s="88"/>
      <c r="K99" s="304">
        <v>0.05</v>
      </c>
      <c r="L99" s="856">
        <f>N93*K99</f>
        <v>12516.090214678259</v>
      </c>
      <c r="M99" s="857"/>
      <c r="N99" s="51"/>
    </row>
    <row r="100" spans="1:14" ht="15.75" thickBot="1">
      <c r="B100" s="91" t="s">
        <v>974</v>
      </c>
      <c r="C100" s="92"/>
      <c r="D100" s="92"/>
      <c r="E100" s="92"/>
      <c r="F100" s="92"/>
      <c r="G100" s="92"/>
      <c r="H100" s="92"/>
      <c r="I100" s="93"/>
      <c r="J100" s="94"/>
      <c r="K100" s="305">
        <v>0.05</v>
      </c>
      <c r="L100" s="858">
        <f>N93*K100</f>
        <v>12516.090214678259</v>
      </c>
      <c r="M100" s="859"/>
      <c r="N100" s="51"/>
    </row>
    <row r="101" spans="1:14" ht="15.75" thickBot="1">
      <c r="B101" s="821" t="s">
        <v>953</v>
      </c>
      <c r="C101" s="822"/>
      <c r="D101" s="822"/>
      <c r="E101" s="822"/>
      <c r="F101" s="822"/>
      <c r="G101" s="822"/>
      <c r="H101" s="822"/>
      <c r="I101" s="822"/>
      <c r="J101" s="822"/>
      <c r="K101" s="822"/>
      <c r="L101" s="822"/>
      <c r="M101" s="823"/>
      <c r="N101" s="52">
        <f>L98+L99+L100</f>
        <v>75096.541288069551</v>
      </c>
    </row>
    <row r="102" spans="1:14" ht="15.75" thickBot="1">
      <c r="B102" s="33"/>
      <c r="C102" s="34"/>
      <c r="D102" s="34"/>
      <c r="E102" s="34"/>
      <c r="F102" s="34"/>
      <c r="G102" s="34"/>
      <c r="H102" s="34"/>
      <c r="I102" s="34"/>
      <c r="J102" s="34"/>
      <c r="K102" s="34"/>
      <c r="L102" s="34"/>
      <c r="M102" s="34"/>
      <c r="N102" s="35"/>
    </row>
    <row r="103" spans="1:14" ht="15.75" thickBot="1">
      <c r="A103" t="s">
        <v>2016</v>
      </c>
      <c r="B103" s="821" t="s">
        <v>975</v>
      </c>
      <c r="C103" s="822"/>
      <c r="D103" s="822"/>
      <c r="E103" s="822"/>
      <c r="F103" s="822"/>
      <c r="G103" s="822"/>
      <c r="H103" s="822"/>
      <c r="I103" s="822"/>
      <c r="J103" s="822"/>
      <c r="K103" s="822"/>
      <c r="L103" s="822"/>
      <c r="M103" s="823"/>
      <c r="N103" s="188">
        <f>N93+N101</f>
        <v>325418.34558163473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1"/>
      <c r="K133" s="971"/>
      <c r="L133" s="971"/>
      <c r="M133" s="971"/>
      <c r="N133" s="972"/>
    </row>
    <row r="134" spans="2:14" ht="15.75" thickBot="1">
      <c r="B134" s="419" t="s">
        <v>2221</v>
      </c>
      <c r="C134" s="420"/>
      <c r="D134" s="420"/>
      <c r="E134" s="259"/>
      <c r="F134" s="259"/>
      <c r="G134" s="259"/>
      <c r="H134" s="259"/>
      <c r="I134" s="259"/>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224</v>
      </c>
      <c r="B36" s="870" t="str">
        <f>VLOOKUP(A36,EQUIPOS!A6:D154,3,FALSE)</f>
        <v>Equipo de Medición (Deformimetros Eléctricos, Mecánicos, Celdas de Carga,  Etc.)</v>
      </c>
      <c r="C36" s="871"/>
      <c r="D36" s="871"/>
      <c r="E36" s="871"/>
      <c r="F36" s="871"/>
      <c r="G36" s="871"/>
      <c r="H36" s="872"/>
      <c r="I36" s="267"/>
      <c r="J36" s="268"/>
      <c r="K36" s="269">
        <f>VLOOKUP(A36,EQUIPOS!A6:D163,4,FALSE)</f>
        <v>116452.26966796559</v>
      </c>
      <c r="L36" s="270"/>
      <c r="M36" s="336">
        <v>3.3333333330000001</v>
      </c>
      <c r="N36" s="272">
        <f>K36/M36</f>
        <v>34935.680903883243</v>
      </c>
    </row>
    <row r="37" spans="1:14">
      <c r="A37" s="113" t="s">
        <v>125</v>
      </c>
      <c r="B37" s="870" t="str">
        <f>VLOOKUP(A37,EQUIPOS!A7:D154,3,FALSE)</f>
        <v>Bomba para gato de tensionamiento</v>
      </c>
      <c r="C37" s="871"/>
      <c r="D37" s="871"/>
      <c r="E37" s="871"/>
      <c r="F37" s="871"/>
      <c r="G37" s="871"/>
      <c r="H37" s="872"/>
      <c r="I37" s="421"/>
      <c r="J37" s="422"/>
      <c r="K37" s="269">
        <f>VLOOKUP(A37,EQUIPOS!A7:D164,4,FALSE)</f>
        <v>34747.339501991926</v>
      </c>
      <c r="L37" s="335"/>
      <c r="M37" s="336">
        <v>0.1</v>
      </c>
      <c r="N37" s="272">
        <f>K37/M37</f>
        <v>347473.39501991926</v>
      </c>
    </row>
    <row r="38" spans="1:14">
      <c r="A38" s="113" t="s">
        <v>240</v>
      </c>
      <c r="B38" s="870" t="str">
        <f>VLOOKUP(A38,EQUIPOS!A8:D154,3,FALSE)</f>
        <v>Gato para tensionamiento, fuerza Max 200 ton, área de tensión 314 cm2.</v>
      </c>
      <c r="C38" s="871"/>
      <c r="D38" s="871"/>
      <c r="E38" s="871"/>
      <c r="F38" s="871"/>
      <c r="G38" s="871"/>
      <c r="H38" s="872"/>
      <c r="I38" s="328"/>
      <c r="J38" s="330"/>
      <c r="K38" s="269">
        <f>VLOOKUP(A38,EQUIPOS!A8:D165,4,FALSE)</f>
        <v>93361.902712320196</v>
      </c>
      <c r="L38" s="423"/>
      <c r="M38" s="424">
        <v>0.1</v>
      </c>
      <c r="N38" s="272">
        <f>K38/M38</f>
        <v>933619.02712320187</v>
      </c>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1316028.1030470044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8">
        <f>VLOOKUP(A60,TRANSPORTE!A2:D117,4,FALSE)</f>
        <v>3787.3228892182146</v>
      </c>
      <c r="M60" s="909"/>
      <c r="N60" s="287">
        <f>K60*L60</f>
        <v>56809.843338273218</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56809.843338273218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6101.0196361652497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1378938.966021443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275787.79320428864</v>
      </c>
      <c r="M84" s="857"/>
      <c r="N84" s="51"/>
    </row>
    <row r="85" spans="1:14">
      <c r="B85" s="89" t="s">
        <v>973</v>
      </c>
      <c r="C85" s="90"/>
      <c r="D85" s="90"/>
      <c r="E85" s="90"/>
      <c r="F85" s="90"/>
      <c r="G85" s="90"/>
      <c r="H85" s="90"/>
      <c r="I85" s="87"/>
      <c r="J85" s="88"/>
      <c r="K85" s="304">
        <v>0.05</v>
      </c>
      <c r="L85" s="856">
        <f>N79*K85</f>
        <v>68946.94830107216</v>
      </c>
      <c r="M85" s="857"/>
      <c r="N85" s="51"/>
    </row>
    <row r="86" spans="1:14" ht="15.75" thickBot="1">
      <c r="B86" s="91" t="s">
        <v>974</v>
      </c>
      <c r="C86" s="92"/>
      <c r="D86" s="92"/>
      <c r="E86" s="92"/>
      <c r="F86" s="92"/>
      <c r="G86" s="92"/>
      <c r="H86" s="92"/>
      <c r="I86" s="93"/>
      <c r="J86" s="94"/>
      <c r="K86" s="305">
        <v>0.05</v>
      </c>
      <c r="L86" s="858">
        <f>N79*K86</f>
        <v>68946.94830107216</v>
      </c>
      <c r="M86" s="859"/>
      <c r="N86" s="51"/>
    </row>
    <row r="87" spans="1:14" ht="15.75" thickBot="1">
      <c r="B87" s="821" t="s">
        <v>953</v>
      </c>
      <c r="C87" s="822"/>
      <c r="D87" s="822"/>
      <c r="E87" s="822"/>
      <c r="F87" s="822"/>
      <c r="G87" s="822"/>
      <c r="H87" s="822"/>
      <c r="I87" s="822"/>
      <c r="J87" s="822"/>
      <c r="K87" s="822"/>
      <c r="L87" s="822"/>
      <c r="M87" s="823"/>
      <c r="N87" s="52">
        <f>L84+L85+L86</f>
        <v>413681.68980643299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1792620.6558278759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336">
        <v>2</v>
      </c>
      <c r="N36" s="272">
        <f>K36/M36</f>
        <v>933.46448002386023</v>
      </c>
    </row>
    <row r="37" spans="1:14">
      <c r="A37" s="113" t="s">
        <v>363</v>
      </c>
      <c r="B37" s="870" t="str">
        <f>VLOOKUP(A37,EQUIPOS!A7:D154,3,FALSE)</f>
        <v>Vibrador de concreto, Motor de 3 hp a 18.000 rpm Mangueras de 4 mt</v>
      </c>
      <c r="C37" s="871"/>
      <c r="D37" s="871"/>
      <c r="E37" s="871"/>
      <c r="F37" s="871"/>
      <c r="G37" s="871"/>
      <c r="H37" s="872"/>
      <c r="I37" s="421"/>
      <c r="J37" s="422"/>
      <c r="K37" s="269">
        <f>VLOOKUP(A37,EQUIPOS!A7:D164,4,FALSE)</f>
        <v>7357.4722426604703</v>
      </c>
      <c r="L37" s="335"/>
      <c r="M37" s="336">
        <v>2</v>
      </c>
      <c r="N37" s="272">
        <f>K37/M37</f>
        <v>3678.7361213302352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1681.7452725900498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6293.9458739441452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35218.905613215669</v>
      </c>
      <c r="N48" s="272">
        <f>K48*M48</f>
        <v>162006.96582079207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478323.29251030151</v>
      </c>
      <c r="N50" s="272">
        <f>K50*M50</f>
        <v>478323.29251030151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11100.480499351894</v>
      </c>
      <c r="N51" s="272">
        <f>K51*M51</f>
        <v>51062.210297018704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697642.75404556387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8">
        <f>VLOOKUP(A60,TRANSPORTE!A2:D117,4,FALSE)</f>
        <v>1222.0638821488531</v>
      </c>
      <c r="M60" s="909"/>
      <c r="N60" s="287">
        <f>K60*L60</f>
        <v>1222.0638821488531</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1222.0638821488531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33634.905451800994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738793.6692534578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147758.73385069155</v>
      </c>
      <c r="M84" s="857"/>
      <c r="N84" s="51"/>
    </row>
    <row r="85" spans="1:14">
      <c r="B85" s="89" t="s">
        <v>973</v>
      </c>
      <c r="C85" s="90"/>
      <c r="D85" s="90"/>
      <c r="E85" s="90"/>
      <c r="F85" s="90"/>
      <c r="G85" s="90"/>
      <c r="H85" s="90"/>
      <c r="I85" s="87"/>
      <c r="J85" s="88"/>
      <c r="K85" s="304">
        <v>0.05</v>
      </c>
      <c r="L85" s="856">
        <f>N79*K85</f>
        <v>36939.683462672889</v>
      </c>
      <c r="M85" s="857"/>
      <c r="N85" s="51"/>
    </row>
    <row r="86" spans="1:14" ht="15.75" thickBot="1">
      <c r="B86" s="91" t="s">
        <v>974</v>
      </c>
      <c r="C86" s="92"/>
      <c r="D86" s="92"/>
      <c r="E86" s="92"/>
      <c r="F86" s="92"/>
      <c r="G86" s="92"/>
      <c r="H86" s="92"/>
      <c r="I86" s="93"/>
      <c r="J86" s="94"/>
      <c r="K86" s="305">
        <v>0.05</v>
      </c>
      <c r="L86" s="858">
        <f>N79*K86</f>
        <v>36939.683462672889</v>
      </c>
      <c r="M86" s="859"/>
      <c r="N86" s="51"/>
    </row>
    <row r="87" spans="1:14" ht="15.75" thickBot="1">
      <c r="B87" s="821" t="s">
        <v>953</v>
      </c>
      <c r="C87" s="822"/>
      <c r="D87" s="822"/>
      <c r="E87" s="822"/>
      <c r="F87" s="822"/>
      <c r="G87" s="822"/>
      <c r="H87" s="822"/>
      <c r="I87" s="822"/>
      <c r="J87" s="822"/>
      <c r="K87" s="822"/>
      <c r="L87" s="822"/>
      <c r="M87" s="823"/>
      <c r="N87" s="52">
        <f>L84+L85+L86</f>
        <v>221638.10077603735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960431.77002949512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336">
        <v>2</v>
      </c>
      <c r="N36" s="272">
        <f>K36/M36</f>
        <v>933.46448002386023</v>
      </c>
    </row>
    <row r="37" spans="1:14">
      <c r="A37" s="113" t="s">
        <v>363</v>
      </c>
      <c r="B37" s="870" t="str">
        <f>VLOOKUP(A37,EQUIPOS!A7:D154,3,FALSE)</f>
        <v>Vibrador de concreto, Motor de 3 hp a 18.000 rpm Mangueras de 4 mt</v>
      </c>
      <c r="C37" s="871"/>
      <c r="D37" s="871"/>
      <c r="E37" s="871"/>
      <c r="F37" s="871"/>
      <c r="G37" s="871"/>
      <c r="H37" s="872"/>
      <c r="I37" s="421"/>
      <c r="J37" s="422"/>
      <c r="K37" s="269">
        <f>VLOOKUP(A37,EQUIPOS!A7:D164,4,FALSE)</f>
        <v>7357.4722426604703</v>
      </c>
      <c r="L37" s="335"/>
      <c r="M37" s="336">
        <v>2</v>
      </c>
      <c r="N37" s="272">
        <f>K37/M37</f>
        <v>3678.7361213302352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5960.5513626491211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35218.905613215669</v>
      </c>
      <c r="N48" s="272">
        <f>K48*M48</f>
        <v>162006.96582079207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456635.02824787283</v>
      </c>
      <c r="N50" s="272">
        <f>K50*M50</f>
        <v>456635.02824787283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11100.480499351894</v>
      </c>
      <c r="N51" s="272">
        <f>K51*M51</f>
        <v>51062.210297018704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675954.48978313513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8">
        <f>VLOOKUP(A60,TRANSPORTE!A2:D117,4,FALSE)</f>
        <v>1222.0638821488531</v>
      </c>
      <c r="M60" s="909"/>
      <c r="N60" s="287">
        <f>K60*L60</f>
        <v>1222.0638821488531</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1222.0638821488531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710104.12025383348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142020.82405076671</v>
      </c>
      <c r="M84" s="857"/>
      <c r="N84" s="51"/>
    </row>
    <row r="85" spans="1:14">
      <c r="B85" s="89" t="s">
        <v>973</v>
      </c>
      <c r="C85" s="90"/>
      <c r="D85" s="90"/>
      <c r="E85" s="90"/>
      <c r="F85" s="90"/>
      <c r="G85" s="90"/>
      <c r="H85" s="90"/>
      <c r="I85" s="87"/>
      <c r="J85" s="88"/>
      <c r="K85" s="304">
        <v>0.05</v>
      </c>
      <c r="L85" s="856">
        <f>N79*K85</f>
        <v>35505.206012691677</v>
      </c>
      <c r="M85" s="857"/>
      <c r="N85" s="51"/>
    </row>
    <row r="86" spans="1:14" ht="15.75" thickBot="1">
      <c r="B86" s="91" t="s">
        <v>974</v>
      </c>
      <c r="C86" s="92"/>
      <c r="D86" s="92"/>
      <c r="E86" s="92"/>
      <c r="F86" s="92"/>
      <c r="G86" s="92"/>
      <c r="H86" s="92"/>
      <c r="I86" s="93"/>
      <c r="J86" s="94"/>
      <c r="K86" s="305">
        <v>0.05</v>
      </c>
      <c r="L86" s="858">
        <f>N79*K86</f>
        <v>35505.206012691677</v>
      </c>
      <c r="M86" s="859"/>
      <c r="N86" s="51"/>
    </row>
    <row r="87" spans="1:14" ht="15.75" thickBot="1">
      <c r="B87" s="821" t="s">
        <v>953</v>
      </c>
      <c r="C87" s="822"/>
      <c r="D87" s="822"/>
      <c r="E87" s="822"/>
      <c r="F87" s="822"/>
      <c r="G87" s="822"/>
      <c r="H87" s="822"/>
      <c r="I87" s="822"/>
      <c r="J87" s="822"/>
      <c r="K87" s="822"/>
      <c r="L87" s="822"/>
      <c r="M87" s="823"/>
      <c r="N87" s="52">
        <f>L84+L85+L86</f>
        <v>213031.23607615003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923135.35632998357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336">
        <v>2</v>
      </c>
      <c r="N36" s="272">
        <f>K36/M36</f>
        <v>933.46448002386023</v>
      </c>
    </row>
    <row r="37" spans="1:14">
      <c r="A37" s="113" t="s">
        <v>363</v>
      </c>
      <c r="B37" s="870" t="str">
        <f>VLOOKUP(A37,EQUIPOS!A7:D154,3,FALSE)</f>
        <v>Vibrador de concreto, Motor de 3 hp a 18.000 rpm Mangueras de 4 mt</v>
      </c>
      <c r="C37" s="871"/>
      <c r="D37" s="871"/>
      <c r="E37" s="871"/>
      <c r="F37" s="871"/>
      <c r="G37" s="871"/>
      <c r="H37" s="872"/>
      <c r="I37" s="421"/>
      <c r="J37" s="422"/>
      <c r="K37" s="269">
        <f>VLOOKUP(A37,EQUIPOS!A7:D164,4,FALSE)</f>
        <v>7357.4722426604703</v>
      </c>
      <c r="L37" s="335"/>
      <c r="M37" s="336">
        <v>2</v>
      </c>
      <c r="N37" s="272">
        <f>K37/M37</f>
        <v>3678.7361213302352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5960.5513626491211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430019.23890488042</v>
      </c>
      <c r="N48" s="272">
        <f>K48*M48</f>
        <v>430019.23890488042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11100.480499351894</v>
      </c>
      <c r="N50" s="272">
        <f>K50*M50</f>
        <v>51062.210297018704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487331.73461935064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8">
        <f>VLOOKUP(A60,TRANSPORTE!A2:D117,4,FALSE)</f>
        <v>1222.0638821488531</v>
      </c>
      <c r="M60" s="909"/>
      <c r="N60" s="287">
        <f>K60*L60</f>
        <v>1222.0638821488531</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1222.0638821488531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521481.3650900491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104296.27301800983</v>
      </c>
      <c r="M84" s="857"/>
      <c r="N84" s="51"/>
    </row>
    <row r="85" spans="1:14">
      <c r="B85" s="89" t="s">
        <v>973</v>
      </c>
      <c r="C85" s="90"/>
      <c r="D85" s="90"/>
      <c r="E85" s="90"/>
      <c r="F85" s="90"/>
      <c r="G85" s="90"/>
      <c r="H85" s="90"/>
      <c r="I85" s="87"/>
      <c r="J85" s="88"/>
      <c r="K85" s="304">
        <v>0.05</v>
      </c>
      <c r="L85" s="856">
        <f>N79*K85</f>
        <v>26074.068254502457</v>
      </c>
      <c r="M85" s="857"/>
      <c r="N85" s="51"/>
    </row>
    <row r="86" spans="1:14" ht="15.75" thickBot="1">
      <c r="B86" s="91" t="s">
        <v>974</v>
      </c>
      <c r="C86" s="92"/>
      <c r="D86" s="92"/>
      <c r="E86" s="92"/>
      <c r="F86" s="92"/>
      <c r="G86" s="92"/>
      <c r="H86" s="92"/>
      <c r="I86" s="93"/>
      <c r="J86" s="94"/>
      <c r="K86" s="305">
        <v>0.05</v>
      </c>
      <c r="L86" s="858">
        <f>N79*K86</f>
        <v>26074.068254502457</v>
      </c>
      <c r="M86" s="859"/>
      <c r="N86" s="51"/>
    </row>
    <row r="87" spans="1:14" ht="15.75" thickBot="1">
      <c r="B87" s="821" t="s">
        <v>953</v>
      </c>
      <c r="C87" s="822"/>
      <c r="D87" s="822"/>
      <c r="E87" s="822"/>
      <c r="F87" s="822"/>
      <c r="G87" s="822"/>
      <c r="H87" s="822"/>
      <c r="I87" s="822"/>
      <c r="J87" s="822"/>
      <c r="K87" s="822"/>
      <c r="L87" s="822"/>
      <c r="M87" s="823"/>
      <c r="N87" s="52">
        <f>L84+L85+L86</f>
        <v>156444.40952701474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677925.77461706381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7"/>
      <c r="J36" s="268"/>
      <c r="K36" s="269">
        <f>VLOOKUP(A36,EQUIPOS!A6:D163,4,FALSE)</f>
        <v>1866.9289600477205</v>
      </c>
      <c r="L36" s="270"/>
      <c r="M36" s="336">
        <v>2</v>
      </c>
      <c r="N36" s="272">
        <f>K36/M36</f>
        <v>933.46448002386023</v>
      </c>
    </row>
    <row r="37" spans="1:14">
      <c r="A37" s="113" t="s">
        <v>363</v>
      </c>
      <c r="B37" s="870" t="str">
        <f>VLOOKUP(A37,EQUIPOS!A7:D154,3,FALSE)</f>
        <v>Vibrador de concreto, Motor de 3 hp a 18.000 rpm Mangueras de 4 mt</v>
      </c>
      <c r="C37" s="871"/>
      <c r="D37" s="871"/>
      <c r="E37" s="871"/>
      <c r="F37" s="871"/>
      <c r="G37" s="871"/>
      <c r="H37" s="872"/>
      <c r="I37" s="421"/>
      <c r="J37" s="422"/>
      <c r="K37" s="269">
        <f>VLOOKUP(A37,EQUIPOS!A7:D164,4,FALSE)</f>
        <v>7357.4722426604703</v>
      </c>
      <c r="L37" s="335"/>
      <c r="M37" s="336">
        <v>2</v>
      </c>
      <c r="N37" s="272">
        <f>K37/M37</f>
        <v>3678.7361213302352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5960.5513626491211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380111.90222395718</v>
      </c>
      <c r="N48" s="272">
        <f>K48*M48</f>
        <v>380111.90222395718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4829.9717903634446</v>
      </c>
      <c r="N50" s="272">
        <f>K50*M50</f>
        <v>22217.870235671842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1" t="s">
        <v>953</v>
      </c>
      <c r="C55" s="822"/>
      <c r="D55" s="822"/>
      <c r="E55" s="822"/>
      <c r="F55" s="822"/>
      <c r="G55" s="822"/>
      <c r="H55" s="822"/>
      <c r="I55" s="822"/>
      <c r="J55" s="822"/>
      <c r="K55" s="822"/>
      <c r="L55" s="822"/>
      <c r="M55" s="823"/>
      <c r="N55" s="394">
        <f>SUM(N48:N54)</f>
        <v>408580.05787708052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8">
        <f>VLOOKUP(A60,TRANSPORTE!A2:D117,4,FALSE)</f>
        <v>1222.0638821488531</v>
      </c>
      <c r="M60" s="909"/>
      <c r="N60" s="287">
        <f>K60*L60</f>
        <v>1222.0638821488531</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1222.0638821488531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442729.68834777898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88545.937669555802</v>
      </c>
      <c r="M84" s="857"/>
      <c r="N84" s="51"/>
    </row>
    <row r="85" spans="1:14">
      <c r="B85" s="89" t="s">
        <v>973</v>
      </c>
      <c r="C85" s="90"/>
      <c r="D85" s="90"/>
      <c r="E85" s="90"/>
      <c r="F85" s="90"/>
      <c r="G85" s="90"/>
      <c r="H85" s="90"/>
      <c r="I85" s="87"/>
      <c r="J85" s="88"/>
      <c r="K85" s="304">
        <v>0.05</v>
      </c>
      <c r="L85" s="856">
        <f>N79*K85</f>
        <v>22136.484417388951</v>
      </c>
      <c r="M85" s="857"/>
      <c r="N85" s="51"/>
    </row>
    <row r="86" spans="1:14" ht="15.75" thickBot="1">
      <c r="B86" s="91" t="s">
        <v>974</v>
      </c>
      <c r="C86" s="92"/>
      <c r="D86" s="92"/>
      <c r="E86" s="92"/>
      <c r="F86" s="92"/>
      <c r="G86" s="92"/>
      <c r="H86" s="92"/>
      <c r="I86" s="93"/>
      <c r="J86" s="94"/>
      <c r="K86" s="305">
        <v>0.05</v>
      </c>
      <c r="L86" s="858">
        <f>N79*K86</f>
        <v>22136.484417388951</v>
      </c>
      <c r="M86" s="859"/>
      <c r="N86" s="51"/>
    </row>
    <row r="87" spans="1:14" ht="15.75" thickBot="1">
      <c r="B87" s="821" t="s">
        <v>953</v>
      </c>
      <c r="C87" s="822"/>
      <c r="D87" s="822"/>
      <c r="E87" s="822"/>
      <c r="F87" s="822"/>
      <c r="G87" s="822"/>
      <c r="H87" s="822"/>
      <c r="I87" s="822"/>
      <c r="J87" s="822"/>
      <c r="K87" s="822"/>
      <c r="L87" s="822"/>
      <c r="M87" s="823"/>
      <c r="N87" s="52">
        <f>L84+L85+L86</f>
        <v>132818.90650433369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575548.5948521127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5.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7"/>
      <c r="J36" s="268"/>
      <c r="K36" s="269">
        <f>VLOOKUP(A36,EQUIPOS!A6:D163,4,FALSE)</f>
        <v>3577.9203864492101</v>
      </c>
      <c r="L36" s="270"/>
      <c r="M36" s="336">
        <v>1</v>
      </c>
      <c r="N36" s="272">
        <f>K36/M36</f>
        <v>3577.9203864492101</v>
      </c>
    </row>
    <row r="37" spans="1:14">
      <c r="A37" s="113" t="s">
        <v>363</v>
      </c>
      <c r="B37" s="870" t="str">
        <f>VLOOKUP(A37,EQUIPOS!A7:D154,3,FALSE)</f>
        <v>Vibrador de concreto, Motor de 3 hp a 18.000 rpm Mangueras de 4 mt</v>
      </c>
      <c r="C37" s="871"/>
      <c r="D37" s="871"/>
      <c r="E37" s="871"/>
      <c r="F37" s="871"/>
      <c r="G37" s="871"/>
      <c r="H37" s="872"/>
      <c r="I37" s="421"/>
      <c r="J37" s="422"/>
      <c r="K37" s="269">
        <f>VLOOKUP(A37,EQUIPOS!A7:D164,4,FALSE)</f>
        <v>7357.4722426604703</v>
      </c>
      <c r="L37" s="335"/>
      <c r="M37" s="336">
        <v>1</v>
      </c>
      <c r="N37" s="272">
        <f>K37/M37</f>
        <v>7357.4722426604703</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N81*M41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14308.731651699729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50041.586096433828</v>
      </c>
      <c r="N48" s="272">
        <f>K48*M48</f>
        <v>47539.506791612133</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40.105241526805976</v>
      </c>
      <c r="N49" s="272">
        <f>K49*M49</f>
        <v>6817.891059557016</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55387.734324062338</v>
      </c>
      <c r="N50" s="272">
        <f>K50*M50</f>
        <v>30463.253878234289</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428.02516721017031</v>
      </c>
      <c r="N51" s="272">
        <f>K51*M51</f>
        <v>128407.5501630511</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4829.9717903634446</v>
      </c>
      <c r="N52" s="272">
        <f>K52*M52</f>
        <v>14972.912550126679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1" t="s">
        <v>953</v>
      </c>
      <c r="C59" s="822"/>
      <c r="D59" s="822"/>
      <c r="E59" s="822"/>
      <c r="F59" s="822"/>
      <c r="G59" s="822"/>
      <c r="H59" s="822"/>
      <c r="I59" s="822"/>
      <c r="J59" s="822"/>
      <c r="K59" s="822"/>
      <c r="L59" s="822"/>
      <c r="M59" s="823"/>
      <c r="N59" s="394">
        <f>SUM(N48:N58)</f>
        <v>228201.11444258119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8">
        <f>VLOOKUP(A64,TRANSPORTE!A2:D117,4,FALSE)</f>
        <v>1222.0638821488531</v>
      </c>
      <c r="M64" s="909"/>
      <c r="N64" s="287">
        <f>K64*L64</f>
        <v>672.13513518186926</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8">
        <f>VLOOKUP(A65,TRANSPORTE!A3:D117,4,FALSE)</f>
        <v>1222.0638821488531</v>
      </c>
      <c r="M65" s="909"/>
      <c r="N65" s="287">
        <f>K65*L65</f>
        <v>1160.9606880414103</v>
      </c>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1833.0958232232797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67466.780451800994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311809.72236930521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62361.944473861047</v>
      </c>
      <c r="M88" s="857"/>
      <c r="N88" s="51"/>
    </row>
    <row r="89" spans="1:14">
      <c r="B89" s="89" t="s">
        <v>973</v>
      </c>
      <c r="C89" s="90"/>
      <c r="D89" s="90"/>
      <c r="E89" s="90"/>
      <c r="F89" s="90"/>
      <c r="G89" s="90"/>
      <c r="H89" s="90"/>
      <c r="I89" s="87"/>
      <c r="J89" s="88"/>
      <c r="K89" s="304">
        <v>0.05</v>
      </c>
      <c r="L89" s="856">
        <f>N83*K89</f>
        <v>15590.486118465262</v>
      </c>
      <c r="M89" s="857"/>
      <c r="N89" s="51"/>
    </row>
    <row r="90" spans="1:14" ht="15.75" thickBot="1">
      <c r="B90" s="91" t="s">
        <v>974</v>
      </c>
      <c r="C90" s="92"/>
      <c r="D90" s="92"/>
      <c r="E90" s="92"/>
      <c r="F90" s="92"/>
      <c r="G90" s="92"/>
      <c r="H90" s="92"/>
      <c r="I90" s="93"/>
      <c r="J90" s="94"/>
      <c r="K90" s="305">
        <v>0.05</v>
      </c>
      <c r="L90" s="858">
        <f>N83*K90</f>
        <v>15590.486118465262</v>
      </c>
      <c r="M90" s="859"/>
      <c r="N90" s="51"/>
    </row>
    <row r="91" spans="1:14" ht="15.75" thickBot="1">
      <c r="B91" s="821" t="s">
        <v>953</v>
      </c>
      <c r="C91" s="822"/>
      <c r="D91" s="822"/>
      <c r="E91" s="822"/>
      <c r="F91" s="822"/>
      <c r="G91" s="822"/>
      <c r="H91" s="822"/>
      <c r="I91" s="822"/>
      <c r="J91" s="822"/>
      <c r="K91" s="822"/>
      <c r="L91" s="822"/>
      <c r="M91" s="823"/>
      <c r="N91" s="52">
        <f>L88+L89+L90</f>
        <v>93542.916710791556</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405352.63908009673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7"/>
      <c r="J36" s="268"/>
      <c r="K36" s="269">
        <f>VLOOKUP(A36,EQUIPOS!A6:D163,4,FALSE)</f>
        <v>3577.9203864492101</v>
      </c>
      <c r="L36" s="270"/>
      <c r="M36" s="336">
        <v>1</v>
      </c>
      <c r="N36" s="272">
        <f>K36/M36</f>
        <v>3577.9203864492101</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N81*M41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6951.2594090392595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50041.586096433828</v>
      </c>
      <c r="N48" s="272">
        <f>K48*M48</f>
        <v>42034.932321004417</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40.105241526805976</v>
      </c>
      <c r="N49" s="272">
        <f>K49*M49</f>
        <v>7419.4696824591056</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55387.734324062338</v>
      </c>
      <c r="N50" s="272">
        <f>K50*M50</f>
        <v>34894.272624159275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428.02516721017031</v>
      </c>
      <c r="N51" s="272">
        <f>K51*M51</f>
        <v>111286.54347464428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1" t="s">
        <v>953</v>
      </c>
      <c r="C59" s="822"/>
      <c r="D59" s="822"/>
      <c r="E59" s="822"/>
      <c r="F59" s="822"/>
      <c r="G59" s="822"/>
      <c r="H59" s="822"/>
      <c r="I59" s="822"/>
      <c r="J59" s="822"/>
      <c r="K59" s="822"/>
      <c r="L59" s="822"/>
      <c r="M59" s="823"/>
      <c r="N59" s="394">
        <f>SUM(N48:N58)</f>
        <v>195635.21810226707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8">
        <f>VLOOKUP(A64,TRANSPORTE!A2:D117,4,FALSE)</f>
        <v>1222.0638821488531</v>
      </c>
      <c r="M64" s="909"/>
      <c r="N64" s="287">
        <f>K64*L64</f>
        <v>769.90024575377743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8">
        <f>VLOOKUP(A65,TRANSPORTE!A3:D117,4,FALSE)</f>
        <v>1222.0638821488531</v>
      </c>
      <c r="M65" s="909"/>
      <c r="N65" s="287">
        <f>K65*L65</f>
        <v>1026.5336610050365</v>
      </c>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1796.4339067588139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67466.780451800994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271849.6918698661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54369.938373973222</v>
      </c>
      <c r="M88" s="857"/>
      <c r="N88" s="51"/>
    </row>
    <row r="89" spans="1:14">
      <c r="B89" s="89" t="s">
        <v>973</v>
      </c>
      <c r="C89" s="90"/>
      <c r="D89" s="90"/>
      <c r="E89" s="90"/>
      <c r="F89" s="90"/>
      <c r="G89" s="90"/>
      <c r="H89" s="90"/>
      <c r="I89" s="87"/>
      <c r="J89" s="88"/>
      <c r="K89" s="304">
        <v>0.05</v>
      </c>
      <c r="L89" s="856">
        <f>N83*K89</f>
        <v>13592.484593493306</v>
      </c>
      <c r="M89" s="857"/>
      <c r="N89" s="51"/>
    </row>
    <row r="90" spans="1:14" ht="15.75" thickBot="1">
      <c r="B90" s="91" t="s">
        <v>974</v>
      </c>
      <c r="C90" s="92"/>
      <c r="D90" s="92"/>
      <c r="E90" s="92"/>
      <c r="F90" s="92"/>
      <c r="G90" s="92"/>
      <c r="H90" s="92"/>
      <c r="I90" s="93"/>
      <c r="J90" s="94"/>
      <c r="K90" s="305">
        <v>0.05</v>
      </c>
      <c r="L90" s="858">
        <f>N83*K90</f>
        <v>13592.484593493306</v>
      </c>
      <c r="M90" s="859"/>
      <c r="N90" s="51"/>
    </row>
    <row r="91" spans="1:14" ht="15.75" thickBot="1">
      <c r="B91" s="821" t="s">
        <v>953</v>
      </c>
      <c r="C91" s="822"/>
      <c r="D91" s="822"/>
      <c r="E91" s="822"/>
      <c r="F91" s="822"/>
      <c r="G91" s="822"/>
      <c r="H91" s="822"/>
      <c r="I91" s="822"/>
      <c r="J91" s="822"/>
      <c r="K91" s="822"/>
      <c r="L91" s="822"/>
      <c r="M91" s="823"/>
      <c r="N91" s="52">
        <f>L88+L89+L90</f>
        <v>81554.907560959837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353404.59943082591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7"/>
      <c r="J36" s="268"/>
      <c r="K36" s="269">
        <f>VLOOKUP(A36,EQUIPOS!A6:D163,4,FALSE)</f>
        <v>3577.9203864492101</v>
      </c>
      <c r="L36" s="270"/>
      <c r="M36" s="336">
        <v>1</v>
      </c>
      <c r="N36" s="272">
        <f>K36/M36</f>
        <v>3577.9203864492101</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N81*M41</f>
        <v>2698.6712180720406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6276.5916045212507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50041.586096433828</v>
      </c>
      <c r="N48" s="272">
        <f>K48*M48</f>
        <v>25220.95939260265</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40.105241526805976</v>
      </c>
      <c r="N49" s="272">
        <f>K49*M49</f>
        <v>4451.6818094754635</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50998.879251325219</v>
      </c>
      <c r="N50" s="272">
        <f>K50*M50</f>
        <v>20399.55170053009</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55387.734324062338</v>
      </c>
      <c r="N51" s="272">
        <f>K51*M51</f>
        <v>20936.563574495565</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428.02516721017031</v>
      </c>
      <c r="N52" s="272">
        <f>K52*M52</f>
        <v>66771.926084786566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1" t="s">
        <v>953</v>
      </c>
      <c r="C59" s="822"/>
      <c r="D59" s="822"/>
      <c r="E59" s="822"/>
      <c r="F59" s="822"/>
      <c r="G59" s="822"/>
      <c r="H59" s="822"/>
      <c r="I59" s="822"/>
      <c r="J59" s="822"/>
      <c r="K59" s="822"/>
      <c r="L59" s="822"/>
      <c r="M59" s="823"/>
      <c r="N59" s="394">
        <f>SUM(N48:N58)</f>
        <v>137780.68256189034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8">
        <f>VLOOKUP(A64,TRANSPORTE!A2:D117,4,FALSE)</f>
        <v>1222.0638821488531</v>
      </c>
      <c r="M64" s="909"/>
      <c r="N64" s="287">
        <f>K64*L64</f>
        <v>461.94014745226644</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8">
        <f>VLOOKUP(A65,TRANSPORTE!A3:D117,4,FALSE)</f>
        <v>1222.0638821488531</v>
      </c>
      <c r="M65" s="909"/>
      <c r="N65" s="287">
        <f>K65*L65</f>
        <v>615.92019660302196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8">
        <f>VLOOKUP(A66,TRANSPORTE!A3:D117,4,FALSE)</f>
        <v>1222.0638821488531</v>
      </c>
      <c r="M66" s="909"/>
      <c r="N66" s="287">
        <f>K66*L66</f>
        <v>488.82555285954123</v>
      </c>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1566.6858969148295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1">
        <f>SUM(N75:N80)</f>
        <v>53973.424361440804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199597.38442476722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39919.476884953445</v>
      </c>
      <c r="M88" s="857"/>
      <c r="N88" s="51"/>
    </row>
    <row r="89" spans="1:14">
      <c r="B89" s="89" t="s">
        <v>973</v>
      </c>
      <c r="C89" s="90"/>
      <c r="D89" s="90"/>
      <c r="E89" s="90"/>
      <c r="F89" s="90"/>
      <c r="G89" s="90"/>
      <c r="H89" s="90"/>
      <c r="I89" s="87"/>
      <c r="J89" s="88"/>
      <c r="K89" s="304">
        <v>0.05</v>
      </c>
      <c r="L89" s="856">
        <f>N83*K89</f>
        <v>9979.8692212383612</v>
      </c>
      <c r="M89" s="857"/>
      <c r="N89" s="51"/>
    </row>
    <row r="90" spans="1:14" ht="15.75" thickBot="1">
      <c r="B90" s="91" t="s">
        <v>974</v>
      </c>
      <c r="C90" s="92"/>
      <c r="D90" s="92"/>
      <c r="E90" s="92"/>
      <c r="F90" s="92"/>
      <c r="G90" s="92"/>
      <c r="H90" s="92"/>
      <c r="I90" s="93"/>
      <c r="J90" s="94"/>
      <c r="K90" s="305">
        <v>0.05</v>
      </c>
      <c r="L90" s="858">
        <f>N83*K90</f>
        <v>9979.8692212383612</v>
      </c>
      <c r="M90" s="859"/>
      <c r="N90" s="51"/>
    </row>
    <row r="91" spans="1:14" ht="15.75" thickBot="1">
      <c r="B91" s="821" t="s">
        <v>953</v>
      </c>
      <c r="C91" s="822"/>
      <c r="D91" s="822"/>
      <c r="E91" s="822"/>
      <c r="F91" s="822"/>
      <c r="G91" s="822"/>
      <c r="H91" s="822"/>
      <c r="I91" s="822"/>
      <c r="J91" s="822"/>
      <c r="K91" s="822"/>
      <c r="L91" s="822"/>
      <c r="M91" s="823"/>
      <c r="N91" s="52">
        <f>L88+L89+L90</f>
        <v>59879.215327430167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259476.59975219739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7"/>
      <c r="J36" s="268"/>
      <c r="K36" s="269">
        <f>VLOOKUP(A36,EQUIPOS!A6:D163,4,FALSE)</f>
        <v>7357.4722426604703</v>
      </c>
      <c r="L36" s="270"/>
      <c r="M36" s="336">
        <v>1</v>
      </c>
      <c r="N36" s="272">
        <f>K36/M36</f>
        <v>7357.4722426604703</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1582.8190800847531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8940.2913227452227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2863.7310301032812</v>
      </c>
      <c r="N48" s="272">
        <f>K48*M48</f>
        <v>97687.592898883129</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48761.86214608002</v>
      </c>
      <c r="N49" s="272">
        <f>K49*M49</f>
        <v>7314.2793219120031</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380111.90222395718</v>
      </c>
      <c r="N50" s="272">
        <f>K50*M50</f>
        <v>47894.099680218605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19190.900033299993</v>
      </c>
      <c r="N51" s="272">
        <f>K51*M51</f>
        <v>19190.900033299993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172086.87193431373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8">
        <f>VLOOKUP(A61,TRANSPORTE!A3:D117,4,FALSE)</f>
        <v>1222.0638821488531</v>
      </c>
      <c r="M61" s="909"/>
      <c r="N61" s="287">
        <f>K61*L61</f>
        <v>153.98004915075549</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153.98004915075549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79140.954004237647</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260322.09731044737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52064.419462089478</v>
      </c>
      <c r="M85" s="857"/>
      <c r="N85" s="51"/>
    </row>
    <row r="86" spans="1:14">
      <c r="B86" s="89" t="s">
        <v>973</v>
      </c>
      <c r="C86" s="90"/>
      <c r="D86" s="90"/>
      <c r="E86" s="90"/>
      <c r="F86" s="90"/>
      <c r="G86" s="90"/>
      <c r="H86" s="90"/>
      <c r="I86" s="87"/>
      <c r="J86" s="88"/>
      <c r="K86" s="304">
        <v>0.05</v>
      </c>
      <c r="L86" s="856">
        <f>N80*K86</f>
        <v>13016.104865522369</v>
      </c>
      <c r="M86" s="857"/>
      <c r="N86" s="51"/>
    </row>
    <row r="87" spans="1:14" ht="15.75" thickBot="1">
      <c r="B87" s="91" t="s">
        <v>974</v>
      </c>
      <c r="C87" s="92"/>
      <c r="D87" s="92"/>
      <c r="E87" s="92"/>
      <c r="F87" s="92"/>
      <c r="G87" s="92"/>
      <c r="H87" s="92"/>
      <c r="I87" s="93"/>
      <c r="J87" s="94"/>
      <c r="K87" s="305">
        <v>0.05</v>
      </c>
      <c r="L87" s="858">
        <f>N80*K87</f>
        <v>13016.104865522369</v>
      </c>
      <c r="M87" s="859"/>
      <c r="N87" s="51"/>
    </row>
    <row r="88" spans="1:14" ht="15.75" thickBot="1">
      <c r="B88" s="821" t="s">
        <v>953</v>
      </c>
      <c r="C88" s="822"/>
      <c r="D88" s="822"/>
      <c r="E88" s="822"/>
      <c r="F88" s="822"/>
      <c r="G88" s="822"/>
      <c r="H88" s="822"/>
      <c r="I88" s="822"/>
      <c r="J88" s="822"/>
      <c r="K88" s="822"/>
      <c r="L88" s="822"/>
      <c r="M88" s="823"/>
      <c r="N88" s="52">
        <f>L85+L86+L87</f>
        <v>78096.629193134213</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338418.72650358157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7"/>
      <c r="J36" s="268"/>
      <c r="K36" s="269">
        <f>VLOOKUP(A36,EQUIPOS!A6:D163,4,FALSE)</f>
        <v>7357.4722426604703</v>
      </c>
      <c r="L36" s="270"/>
      <c r="M36" s="336">
        <v>1</v>
      </c>
      <c r="N36" s="272">
        <f>K36/M36</f>
        <v>7357.4722426604703</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1582.8190800847531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8940.2913227452227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2863.7310301032812</v>
      </c>
      <c r="N48" s="272">
        <f>K48*M48</f>
        <v>97687.592898883129</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48761.86214608002</v>
      </c>
      <c r="N49" s="272">
        <f>K49*M49</f>
        <v>7314.2793219120031</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430793.48918715148</v>
      </c>
      <c r="N50" s="272">
        <f>K50*M50</f>
        <v>54279.979637581091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19190.900033299993</v>
      </c>
      <c r="N51" s="272">
        <f>K51*M51</f>
        <v>19190.900033299993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178472.75189167622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8">
        <f>VLOOKUP(A61,TRANSPORTE!A3:D117,4,FALSE)</f>
        <v>1222.0638821488531</v>
      </c>
      <c r="M61" s="909"/>
      <c r="N61" s="287">
        <f>K61*L61</f>
        <v>153.98004915075549</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153.98004915075549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60">
        <f>SUM(N72:N77)</f>
        <v>79140.954004237647</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266707.97726780985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53341.595453561975</v>
      </c>
      <c r="M85" s="857"/>
      <c r="N85" s="51"/>
    </row>
    <row r="86" spans="1:14">
      <c r="B86" s="89" t="s">
        <v>973</v>
      </c>
      <c r="C86" s="90"/>
      <c r="D86" s="90"/>
      <c r="E86" s="90"/>
      <c r="F86" s="90"/>
      <c r="G86" s="90"/>
      <c r="H86" s="90"/>
      <c r="I86" s="87"/>
      <c r="J86" s="88"/>
      <c r="K86" s="304">
        <v>0.05</v>
      </c>
      <c r="L86" s="856">
        <f>N80*K86</f>
        <v>13335.398863390494</v>
      </c>
      <c r="M86" s="857"/>
      <c r="N86" s="51"/>
    </row>
    <row r="87" spans="1:14" ht="15.75" thickBot="1">
      <c r="B87" s="91" t="s">
        <v>974</v>
      </c>
      <c r="C87" s="92"/>
      <c r="D87" s="92"/>
      <c r="E87" s="92"/>
      <c r="F87" s="92"/>
      <c r="G87" s="92"/>
      <c r="H87" s="92"/>
      <c r="I87" s="93"/>
      <c r="J87" s="94"/>
      <c r="K87" s="305">
        <v>0.05</v>
      </c>
      <c r="L87" s="858">
        <f>N80*K87</f>
        <v>13335.398863390494</v>
      </c>
      <c r="M87" s="859"/>
      <c r="N87" s="51"/>
    </row>
    <row r="88" spans="1:14" ht="15.75" thickBot="1">
      <c r="B88" s="821" t="s">
        <v>953</v>
      </c>
      <c r="C88" s="822"/>
      <c r="D88" s="822"/>
      <c r="E88" s="822"/>
      <c r="F88" s="822"/>
      <c r="G88" s="822"/>
      <c r="H88" s="822"/>
      <c r="I88" s="822"/>
      <c r="J88" s="822"/>
      <c r="K88" s="822"/>
      <c r="L88" s="822"/>
      <c r="M88" s="823"/>
      <c r="N88" s="52">
        <f>L85+L86+L87</f>
        <v>80012.393180342959</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346720.37044815283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156</v>
      </c>
      <c r="B36" s="870" t="str">
        <f>VLOOKUP(A36,EQUIPOS!A6:D154,3,FALSE)</f>
        <v>Cizalla manual de 90 cm.</v>
      </c>
      <c r="C36" s="871"/>
      <c r="D36" s="871"/>
      <c r="E36" s="871"/>
      <c r="F36" s="871"/>
      <c r="G36" s="871"/>
      <c r="H36" s="872"/>
      <c r="I36" s="267"/>
      <c r="J36" s="268"/>
      <c r="K36" s="269">
        <f>VLOOKUP(A36,EQUIPOS!A6:D163,4,FALSE)</f>
        <v>686.18912107714232</v>
      </c>
      <c r="L36" s="270"/>
      <c r="M36" s="336">
        <v>37.5</v>
      </c>
      <c r="N36" s="272">
        <f>K36/M36</f>
        <v>18.298376562057129</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16.081724361440799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34.380100923497928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2863.7310301032812</v>
      </c>
      <c r="N48" s="272">
        <f>K48*M48</f>
        <v>3006.9175816084453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4736.0345908272184</v>
      </c>
      <c r="N49" s="272">
        <f>K49*M49</f>
        <v>142.08103772481655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3148.998619333262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8">
        <f>VLOOKUP(A61,TRANSPORTE!A3:D117,4,FALSE)</f>
        <v>0.44242951286743809</v>
      </c>
      <c r="M61" s="909"/>
      <c r="N61" s="287">
        <f>K61*L61</f>
        <v>0.46455098851081</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0.46455098851081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804.08621807203986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3987.929489317311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797.58589786346226</v>
      </c>
      <c r="M85" s="857"/>
      <c r="N85" s="51"/>
    </row>
    <row r="86" spans="1:14">
      <c r="B86" s="89" t="s">
        <v>973</v>
      </c>
      <c r="C86" s="90"/>
      <c r="D86" s="90"/>
      <c r="E86" s="90"/>
      <c r="F86" s="90"/>
      <c r="G86" s="90"/>
      <c r="H86" s="90"/>
      <c r="I86" s="87"/>
      <c r="J86" s="88"/>
      <c r="K86" s="304">
        <v>0.05</v>
      </c>
      <c r="L86" s="856">
        <f>N80*K86</f>
        <v>199.39647446586557</v>
      </c>
      <c r="M86" s="857"/>
      <c r="N86" s="51"/>
    </row>
    <row r="87" spans="1:14" ht="15.75" thickBot="1">
      <c r="B87" s="91" t="s">
        <v>974</v>
      </c>
      <c r="C87" s="92"/>
      <c r="D87" s="92"/>
      <c r="E87" s="92"/>
      <c r="F87" s="92"/>
      <c r="G87" s="92"/>
      <c r="H87" s="92"/>
      <c r="I87" s="93"/>
      <c r="J87" s="94"/>
      <c r="K87" s="305">
        <v>0.05</v>
      </c>
      <c r="L87" s="858">
        <f>N80*K87</f>
        <v>199.39647446586557</v>
      </c>
      <c r="M87" s="859"/>
      <c r="N87" s="51"/>
    </row>
    <row r="88" spans="1:14" ht="15.75" thickBot="1">
      <c r="B88" s="821" t="s">
        <v>953</v>
      </c>
      <c r="C88" s="822"/>
      <c r="D88" s="822"/>
      <c r="E88" s="822"/>
      <c r="F88" s="822"/>
      <c r="G88" s="822"/>
      <c r="H88" s="822"/>
      <c r="I88" s="822"/>
      <c r="J88" s="822"/>
      <c r="K88" s="822"/>
      <c r="L88" s="822"/>
      <c r="M88" s="823"/>
      <c r="N88" s="52">
        <f>L85+L86+L87</f>
        <v>1196.3788467951933</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5184.3083361125045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156</v>
      </c>
      <c r="B36" s="870" t="str">
        <f>VLOOKUP(A36,EQUIPOS!A6:D154,3,FALSE)</f>
        <v>Cizalla manual de 90 cm.</v>
      </c>
      <c r="C36" s="871"/>
      <c r="D36" s="871"/>
      <c r="E36" s="871"/>
      <c r="F36" s="871"/>
      <c r="G36" s="871"/>
      <c r="H36" s="872"/>
      <c r="I36" s="267"/>
      <c r="J36" s="268"/>
      <c r="K36" s="269">
        <f>VLOOKUP(A36,EQUIPOS!A6:D163,4,FALSE)</f>
        <v>686.18912107714232</v>
      </c>
      <c r="L36" s="270"/>
      <c r="M36" s="336">
        <v>37.5</v>
      </c>
      <c r="N36" s="272">
        <f>K36/M36</f>
        <v>18.298376562057129</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16.081724361440799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34.380100923497928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2328.271859448088</v>
      </c>
      <c r="N48" s="272">
        <f>K48*M48</f>
        <v>2444.6854524204923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4736.0345908272184</v>
      </c>
      <c r="N49" s="272">
        <f>K49*M49</f>
        <v>142.08103772481655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2586.766490145309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8">
        <f>VLOOKUP(A61,TRANSPORTE!A3:D117,4,FALSE)</f>
        <v>0.44242951286743809</v>
      </c>
      <c r="M61" s="909"/>
      <c r="N61" s="287">
        <f>K61*L61</f>
        <v>0.46455098851081</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0.46455098851081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804.08621807203986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3425.6973601293575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685.13947202587156</v>
      </c>
      <c r="M85" s="857"/>
      <c r="N85" s="51"/>
    </row>
    <row r="86" spans="1:14">
      <c r="B86" s="89" t="s">
        <v>973</v>
      </c>
      <c r="C86" s="90"/>
      <c r="D86" s="90"/>
      <c r="E86" s="90"/>
      <c r="F86" s="90"/>
      <c r="G86" s="90"/>
      <c r="H86" s="90"/>
      <c r="I86" s="87"/>
      <c r="J86" s="88"/>
      <c r="K86" s="304">
        <v>0.05</v>
      </c>
      <c r="L86" s="856">
        <f>N80*K86</f>
        <v>171.28486800646789</v>
      </c>
      <c r="M86" s="857"/>
      <c r="N86" s="51"/>
    </row>
    <row r="87" spans="1:14" ht="15.75" thickBot="1">
      <c r="B87" s="91" t="s">
        <v>974</v>
      </c>
      <c r="C87" s="92"/>
      <c r="D87" s="92"/>
      <c r="E87" s="92"/>
      <c r="F87" s="92"/>
      <c r="G87" s="92"/>
      <c r="H87" s="92"/>
      <c r="I87" s="93"/>
      <c r="J87" s="94"/>
      <c r="K87" s="305">
        <v>0.05</v>
      </c>
      <c r="L87" s="858">
        <f>N80*K87</f>
        <v>171.28486800646789</v>
      </c>
      <c r="M87" s="859"/>
      <c r="N87" s="51"/>
    </row>
    <row r="88" spans="1:14" ht="15.75" thickBot="1">
      <c r="B88" s="821" t="s">
        <v>953</v>
      </c>
      <c r="C88" s="822"/>
      <c r="D88" s="822"/>
      <c r="E88" s="822"/>
      <c r="F88" s="822"/>
      <c r="G88" s="822"/>
      <c r="H88" s="822"/>
      <c r="I88" s="822"/>
      <c r="J88" s="822"/>
      <c r="K88" s="822"/>
      <c r="L88" s="822"/>
      <c r="M88" s="823"/>
      <c r="N88" s="52">
        <f>L85+L86+L87</f>
        <v>1027.7092080388072</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4453.406568168165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7"/>
      <c r="J36" s="268"/>
      <c r="K36" s="269">
        <f>VLOOKUP(A36,EQUIPOS!A6:D163,4,FALSE)</f>
        <v>15051.857161885844</v>
      </c>
      <c r="L36" s="270"/>
      <c r="M36" s="336">
        <v>670</v>
      </c>
      <c r="N36" s="272">
        <f>K36/M36</f>
        <v>22.465458450575888</v>
      </c>
    </row>
    <row r="37" spans="1:14">
      <c r="A37" s="113" t="s">
        <v>125</v>
      </c>
      <c r="B37" s="870" t="str">
        <f>VLOOKUP(A37,EQUIPOS!A7:D154,3,FALSE)</f>
        <v>Bomba para gato de tensionamiento</v>
      </c>
      <c r="C37" s="871"/>
      <c r="D37" s="871"/>
      <c r="E37" s="871"/>
      <c r="F37" s="871"/>
      <c r="G37" s="871"/>
      <c r="H37" s="872"/>
      <c r="I37" s="421"/>
      <c r="J37" s="422"/>
      <c r="K37" s="269">
        <f>VLOOKUP(A37,EQUIPOS!A7:D164,4,FALSE)</f>
        <v>34747.339501991926</v>
      </c>
      <c r="L37" s="335"/>
      <c r="M37" s="336">
        <v>670</v>
      </c>
      <c r="N37" s="272">
        <f>K37/M37</f>
        <v>51.861700749241677</v>
      </c>
    </row>
    <row r="38" spans="1:14">
      <c r="A38" s="113" t="s">
        <v>240</v>
      </c>
      <c r="B38" s="870" t="str">
        <f>VLOOKUP(A38,EQUIPOS!A8:D154,3,FALSE)</f>
        <v>Gato para tensionamiento, fuerza Max 200 ton, área de tensión 314 cm2.</v>
      </c>
      <c r="C38" s="871"/>
      <c r="D38" s="871"/>
      <c r="E38" s="871"/>
      <c r="F38" s="871"/>
      <c r="G38" s="871"/>
      <c r="H38" s="872"/>
      <c r="I38" s="328"/>
      <c r="J38" s="330"/>
      <c r="K38" s="269">
        <f>VLOOKUP(A38,EQUIPOS!A8:D165,4,FALSE)</f>
        <v>93361.902712320196</v>
      </c>
      <c r="L38" s="423"/>
      <c r="M38" s="424">
        <v>670</v>
      </c>
      <c r="N38" s="272">
        <f>K38/M38</f>
        <v>139.34612345122417</v>
      </c>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6.4163654810271034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220.08964813206885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11098.312648458552</v>
      </c>
      <c r="N48" s="272">
        <f t="shared" ref="N48:N53" si="0">K48*M48</f>
        <v>44.39325059383421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11182.858833298846</v>
      </c>
      <c r="N49" s="272">
        <f t="shared" si="0"/>
        <v>44.731435333195385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796.68520330276749</v>
      </c>
      <c r="N50" s="272">
        <f t="shared" si="0"/>
        <v>15.93370406605535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4333.5339357883859</v>
      </c>
      <c r="N51" s="272">
        <f t="shared" si="0"/>
        <v>368.35038454201282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49686.058549925925</v>
      </c>
      <c r="N52" s="272">
        <f t="shared" si="0"/>
        <v>49.686058549925924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4736.0345908272184</v>
      </c>
      <c r="N53" s="272">
        <f t="shared" si="0"/>
        <v>94.720691816544374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617.8155249015681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B61" s="46"/>
      <c r="C61" s="317"/>
      <c r="D61" s="317"/>
      <c r="E61" s="317"/>
      <c r="F61" s="317"/>
      <c r="G61" s="31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60">
        <f>SUM(N72:N77)</f>
        <v>320.81827405135516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1158.7234470849921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231.74468941699843</v>
      </c>
      <c r="M85" s="857"/>
      <c r="N85" s="51"/>
    </row>
    <row r="86" spans="1:14">
      <c r="B86" s="89" t="s">
        <v>973</v>
      </c>
      <c r="C86" s="90"/>
      <c r="D86" s="90"/>
      <c r="E86" s="90"/>
      <c r="F86" s="90"/>
      <c r="G86" s="90"/>
      <c r="H86" s="90"/>
      <c r="I86" s="87"/>
      <c r="J86" s="88"/>
      <c r="K86" s="304">
        <v>0.05</v>
      </c>
      <c r="L86" s="856">
        <f>N80*K86</f>
        <v>57.936172354249607</v>
      </c>
      <c r="M86" s="857"/>
      <c r="N86" s="51"/>
    </row>
    <row r="87" spans="1:14" ht="15.75" thickBot="1">
      <c r="B87" s="91" t="s">
        <v>974</v>
      </c>
      <c r="C87" s="92"/>
      <c r="D87" s="92"/>
      <c r="E87" s="92"/>
      <c r="F87" s="92"/>
      <c r="G87" s="92"/>
      <c r="H87" s="92"/>
      <c r="I87" s="93"/>
      <c r="J87" s="94"/>
      <c r="K87" s="305">
        <v>0.05</v>
      </c>
      <c r="L87" s="858">
        <f>N80*K87</f>
        <v>57.936172354249607</v>
      </c>
      <c r="M87" s="859"/>
      <c r="N87" s="51"/>
    </row>
    <row r="88" spans="1:14" ht="15.75" thickBot="1">
      <c r="B88" s="821" t="s">
        <v>953</v>
      </c>
      <c r="C88" s="822"/>
      <c r="D88" s="822"/>
      <c r="E88" s="822"/>
      <c r="F88" s="822"/>
      <c r="G88" s="822"/>
      <c r="H88" s="822"/>
      <c r="I88" s="822"/>
      <c r="J88" s="822"/>
      <c r="K88" s="822"/>
      <c r="L88" s="822"/>
      <c r="M88" s="823"/>
      <c r="N88" s="52">
        <f>L85+L86+L87</f>
        <v>347.61703412549764</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1506.3404812104898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7"/>
      <c r="J36" s="268"/>
      <c r="K36" s="269">
        <f>VLOOKUP(A36,EQUIPOS!A6:D163,4,FALSE)</f>
        <v>15051.857161885844</v>
      </c>
      <c r="L36" s="270"/>
      <c r="M36" s="336">
        <v>670</v>
      </c>
      <c r="N36" s="272">
        <f>K36/M36</f>
        <v>22.465458450575888</v>
      </c>
    </row>
    <row r="37" spans="1:14">
      <c r="A37" s="113" t="s">
        <v>125</v>
      </c>
      <c r="B37" s="870" t="str">
        <f>VLOOKUP(A37,EQUIPOS!A7:D154,3,FALSE)</f>
        <v>Bomba para gato de tensionamiento</v>
      </c>
      <c r="C37" s="871"/>
      <c r="D37" s="871"/>
      <c r="E37" s="871"/>
      <c r="F37" s="871"/>
      <c r="G37" s="871"/>
      <c r="H37" s="872"/>
      <c r="I37" s="421"/>
      <c r="J37" s="422"/>
      <c r="K37" s="269">
        <f>VLOOKUP(A37,EQUIPOS!A7:D164,4,FALSE)</f>
        <v>34747.339501991926</v>
      </c>
      <c r="L37" s="335"/>
      <c r="M37" s="336">
        <v>670</v>
      </c>
      <c r="N37" s="272">
        <f>K37/M37</f>
        <v>51.861700749241677</v>
      </c>
    </row>
    <row r="38" spans="1:14">
      <c r="A38" s="113" t="s">
        <v>240</v>
      </c>
      <c r="B38" s="870" t="str">
        <f>VLOOKUP(A38,EQUIPOS!A8:D154,3,FALSE)</f>
        <v>Gato para tensionamiento, fuerza Max 200 ton, área de tensión 314 cm2.</v>
      </c>
      <c r="C38" s="871"/>
      <c r="D38" s="871"/>
      <c r="E38" s="871"/>
      <c r="F38" s="871"/>
      <c r="G38" s="871"/>
      <c r="H38" s="872"/>
      <c r="I38" s="328"/>
      <c r="J38" s="330"/>
      <c r="K38" s="269">
        <f>VLOOKUP(A38,EQUIPOS!A8:D165,4,FALSE)</f>
        <v>93361.902712320196</v>
      </c>
      <c r="L38" s="423"/>
      <c r="M38" s="424">
        <v>670</v>
      </c>
      <c r="N38" s="272">
        <f>K38/M38</f>
        <v>139.34612345122417</v>
      </c>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N78*M41</f>
        <v>6.4163654810271034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220.08964813206885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11098.312648458552</v>
      </c>
      <c r="N48" s="272">
        <f t="shared" ref="N48:N53" si="0">K48*M48</f>
        <v>44.39325059383421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11182.858833298846</v>
      </c>
      <c r="N49" s="272">
        <f t="shared" si="0"/>
        <v>44.731435333195385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796.68520330276749</v>
      </c>
      <c r="N50" s="272">
        <f t="shared" si="0"/>
        <v>15.93370406605535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4333.5339357883859</v>
      </c>
      <c r="N51" s="272">
        <f t="shared" si="0"/>
        <v>23964.442664909773</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49686.058549925925</v>
      </c>
      <c r="N52" s="272">
        <f t="shared" si="0"/>
        <v>49.686058549925924</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4736.0345908272184</v>
      </c>
      <c r="N53" s="272">
        <f t="shared" si="0"/>
        <v>94.720691816544374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24213.907805269329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B61" s="46"/>
      <c r="C61" s="317"/>
      <c r="D61" s="317"/>
      <c r="E61" s="317"/>
      <c r="F61" s="317"/>
      <c r="G61" s="31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320.81827405135516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24754.815727452755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4950.9631454905511</v>
      </c>
      <c r="M85" s="857"/>
      <c r="N85" s="51"/>
    </row>
    <row r="86" spans="1:14">
      <c r="B86" s="89" t="s">
        <v>973</v>
      </c>
      <c r="C86" s="90"/>
      <c r="D86" s="90"/>
      <c r="E86" s="90"/>
      <c r="F86" s="90"/>
      <c r="G86" s="90"/>
      <c r="H86" s="90"/>
      <c r="I86" s="87"/>
      <c r="J86" s="88"/>
      <c r="K86" s="304">
        <v>0.05</v>
      </c>
      <c r="L86" s="856">
        <f>N80*K86</f>
        <v>1237.7407863726378</v>
      </c>
      <c r="M86" s="857"/>
      <c r="N86" s="51"/>
    </row>
    <row r="87" spans="1:14" ht="15.75" thickBot="1">
      <c r="B87" s="91" t="s">
        <v>974</v>
      </c>
      <c r="C87" s="92"/>
      <c r="D87" s="92"/>
      <c r="E87" s="92"/>
      <c r="F87" s="92"/>
      <c r="G87" s="92"/>
      <c r="H87" s="92"/>
      <c r="I87" s="93"/>
      <c r="J87" s="94"/>
      <c r="K87" s="305">
        <v>0.05</v>
      </c>
      <c r="L87" s="858">
        <f>N80*K87</f>
        <v>1237.7407863726378</v>
      </c>
      <c r="M87" s="859"/>
      <c r="N87" s="51"/>
    </row>
    <row r="88" spans="1:14" ht="15.75" thickBot="1">
      <c r="B88" s="821" t="s">
        <v>953</v>
      </c>
      <c r="C88" s="822"/>
      <c r="D88" s="822"/>
      <c r="E88" s="822"/>
      <c r="F88" s="822"/>
      <c r="G88" s="822"/>
      <c r="H88" s="822"/>
      <c r="I88" s="822"/>
      <c r="J88" s="822"/>
      <c r="K88" s="822"/>
      <c r="L88" s="822"/>
      <c r="M88" s="823"/>
      <c r="N88" s="52">
        <f>L85+L86+L87</f>
        <v>7426.4447182358263</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32181.260445688582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5"/>
      <c r="C1" s="927"/>
      <c r="D1" s="928"/>
      <c r="E1" s="928"/>
      <c r="F1" s="928"/>
      <c r="G1" s="928"/>
      <c r="H1" s="928"/>
      <c r="I1" s="928"/>
      <c r="J1" s="929"/>
      <c r="K1" s="980" t="s">
        <v>933</v>
      </c>
      <c r="L1" s="932" t="s">
        <v>2198</v>
      </c>
      <c r="M1" s="933"/>
      <c r="N1" s="934"/>
    </row>
    <row r="2" spans="2:14">
      <c r="B2" s="916"/>
      <c r="C2" s="938" t="s">
        <v>934</v>
      </c>
      <c r="D2" s="939"/>
      <c r="E2" s="939"/>
      <c r="F2" s="939"/>
      <c r="G2" s="939"/>
      <c r="H2" s="939"/>
      <c r="I2" s="939"/>
      <c r="J2" s="940"/>
      <c r="K2" s="979"/>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79"/>
      <c r="L4" s="935"/>
      <c r="M4" s="936"/>
      <c r="N4" s="93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981" t="s">
        <v>945</v>
      </c>
      <c r="M30" s="798"/>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6" t="s">
        <v>948</v>
      </c>
      <c r="J35" s="893"/>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956"/>
      <c r="D41" s="956"/>
      <c r="E41" s="38"/>
      <c r="F41" s="39"/>
      <c r="G41" s="39"/>
      <c r="H41" s="40"/>
      <c r="I41" s="36"/>
      <c r="J41" s="37"/>
      <c r="K41" s="279"/>
      <c r="L41" s="276"/>
      <c r="M41" s="401">
        <v>0.01</v>
      </c>
      <c r="N41" s="344">
        <f>N78*M41</f>
        <v>16.915937500000002</v>
      </c>
    </row>
    <row r="42" spans="1:14" ht="15.75" thickBot="1">
      <c r="B42" s="957"/>
      <c r="C42" s="958"/>
      <c r="D42" s="958"/>
      <c r="E42" s="958"/>
      <c r="F42" s="958"/>
      <c r="G42" s="958"/>
      <c r="H42" s="959"/>
      <c r="I42" s="880"/>
      <c r="J42" s="881"/>
      <c r="K42" s="41"/>
      <c r="L42" s="882"/>
      <c r="M42" s="960"/>
      <c r="N42" s="105"/>
    </row>
    <row r="43" spans="1:14" ht="15.75" thickBot="1">
      <c r="B43" s="821" t="s">
        <v>953</v>
      </c>
      <c r="C43" s="822"/>
      <c r="D43" s="822"/>
      <c r="E43" s="822"/>
      <c r="F43" s="822"/>
      <c r="G43" s="822"/>
      <c r="H43" s="822"/>
      <c r="I43" s="822"/>
      <c r="J43" s="822"/>
      <c r="K43" s="822"/>
      <c r="L43" s="822"/>
      <c r="M43" s="823"/>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380111.90222395718</v>
      </c>
      <c r="N48" s="272">
        <f>K48*M48</f>
        <v>380111.90222395718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380111.90222395718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B61" s="46"/>
      <c r="C61" s="317"/>
      <c r="D61" s="317"/>
      <c r="E61" s="317"/>
      <c r="F61" s="317"/>
      <c r="G61" s="31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982"/>
      <c r="I71" s="73" t="s">
        <v>964</v>
      </c>
      <c r="J71" s="75" t="s">
        <v>1410</v>
      </c>
      <c r="K71" s="74" t="s">
        <v>966</v>
      </c>
      <c r="L71" s="862" t="s">
        <v>950</v>
      </c>
      <c r="M71" s="97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81"/>
      <c r="I77" s="126"/>
      <c r="J77" s="126"/>
      <c r="K77" s="126"/>
      <c r="L77" s="983"/>
      <c r="M77" s="883"/>
      <c r="N77" s="127"/>
    </row>
    <row r="78" spans="1:15" ht="15.75" thickBot="1">
      <c r="B78" s="910" t="s">
        <v>953</v>
      </c>
      <c r="C78" s="864"/>
      <c r="D78" s="864"/>
      <c r="E78" s="864"/>
      <c r="F78" s="864"/>
      <c r="G78" s="864"/>
      <c r="H78" s="864"/>
      <c r="I78" s="864"/>
      <c r="J78" s="864"/>
      <c r="K78" s="864"/>
      <c r="L78" s="864"/>
      <c r="M78" s="865"/>
      <c r="N78" s="460">
        <f>SUM(N72:N77)</f>
        <v>1691.59375</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381820.41191145719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76364.082382291439</v>
      </c>
      <c r="M85" s="857"/>
      <c r="N85" s="51"/>
    </row>
    <row r="86" spans="1:14">
      <c r="B86" s="89" t="s">
        <v>973</v>
      </c>
      <c r="C86" s="90"/>
      <c r="D86" s="90"/>
      <c r="E86" s="90"/>
      <c r="F86" s="90"/>
      <c r="G86" s="90"/>
      <c r="H86" s="90"/>
      <c r="I86" s="87"/>
      <c r="J86" s="88"/>
      <c r="K86" s="304">
        <v>0.05</v>
      </c>
      <c r="L86" s="856">
        <f>N80*K86</f>
        <v>19091.02059557286</v>
      </c>
      <c r="M86" s="857"/>
      <c r="N86" s="51"/>
    </row>
    <row r="87" spans="1:14" ht="15.75" thickBot="1">
      <c r="B87" s="91" t="s">
        <v>974</v>
      </c>
      <c r="C87" s="92"/>
      <c r="D87" s="92"/>
      <c r="E87" s="92"/>
      <c r="F87" s="92"/>
      <c r="G87" s="92"/>
      <c r="H87" s="92"/>
      <c r="I87" s="93"/>
      <c r="J87" s="94"/>
      <c r="K87" s="305">
        <v>0.05</v>
      </c>
      <c r="L87" s="858">
        <f>N80*K87</f>
        <v>19091.02059557286</v>
      </c>
      <c r="M87" s="859"/>
      <c r="N87" s="51"/>
    </row>
    <row r="88" spans="1:14" ht="15.75" thickBot="1">
      <c r="B88" s="821" t="s">
        <v>953</v>
      </c>
      <c r="C88" s="822"/>
      <c r="D88" s="822"/>
      <c r="E88" s="822"/>
      <c r="F88" s="822"/>
      <c r="G88" s="822"/>
      <c r="H88" s="822"/>
      <c r="I88" s="822"/>
      <c r="J88" s="822"/>
      <c r="K88" s="822"/>
      <c r="L88" s="822"/>
      <c r="M88" s="823"/>
      <c r="N88" s="52">
        <f>L85+L86+L87</f>
        <v>114546.12357343716</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496366.53548489435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N78*M41</f>
        <v>54.131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33858.068413390771</v>
      </c>
      <c r="N48" s="272">
        <f>K48*M48</f>
        <v>35550.971834060314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f>SUM(N48:N55)</f>
        <v>35550.971834060314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B61" s="46"/>
      <c r="C61" s="317"/>
      <c r="D61" s="317"/>
      <c r="E61" s="317"/>
      <c r="F61" s="317"/>
      <c r="G61" s="31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1">
        <f>SUM(N72:N77)</f>
        <v>1082.6199999999999</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36687.722834060318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7337.5445668120637</v>
      </c>
      <c r="M85" s="857"/>
      <c r="N85" s="51"/>
    </row>
    <row r="86" spans="1:14">
      <c r="B86" s="89" t="s">
        <v>973</v>
      </c>
      <c r="C86" s="90"/>
      <c r="D86" s="90"/>
      <c r="E86" s="90"/>
      <c r="F86" s="90"/>
      <c r="G86" s="90"/>
      <c r="H86" s="90"/>
      <c r="I86" s="87"/>
      <c r="J86" s="88"/>
      <c r="K86" s="304">
        <v>0.05</v>
      </c>
      <c r="L86" s="856">
        <f>N80*K86</f>
        <v>1834.3861417030159</v>
      </c>
      <c r="M86" s="857"/>
      <c r="N86" s="51"/>
    </row>
    <row r="87" spans="1:14" ht="15.75" thickBot="1">
      <c r="B87" s="91" t="s">
        <v>974</v>
      </c>
      <c r="C87" s="92"/>
      <c r="D87" s="92"/>
      <c r="E87" s="92"/>
      <c r="F87" s="92"/>
      <c r="G87" s="92"/>
      <c r="H87" s="92"/>
      <c r="I87" s="93"/>
      <c r="J87" s="94"/>
      <c r="K87" s="305">
        <v>0.05</v>
      </c>
      <c r="L87" s="858">
        <f>N80*K87</f>
        <v>1834.3861417030159</v>
      </c>
      <c r="M87" s="859"/>
      <c r="N87" s="51"/>
    </row>
    <row r="88" spans="1:14" ht="15.75" thickBot="1">
      <c r="B88" s="821" t="s">
        <v>953</v>
      </c>
      <c r="C88" s="822"/>
      <c r="D88" s="822"/>
      <c r="E88" s="822"/>
      <c r="F88" s="822"/>
      <c r="G88" s="822"/>
      <c r="H88" s="822"/>
      <c r="I88" s="822"/>
      <c r="J88" s="822"/>
      <c r="K88" s="822"/>
      <c r="L88" s="822"/>
      <c r="M88" s="823"/>
      <c r="N88" s="52">
        <f>L85+L86+L87</f>
        <v>11006.316850218096</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8">
        <f>N80+N88</f>
        <v>47694.03968427841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7"/>
      <c r="J36" s="268"/>
      <c r="K36" s="269">
        <f>VLOOKUP(A36,EQUIPOS!A6:D163,4,FALSE)</f>
        <v>3194.5717736153661</v>
      </c>
      <c r="L36" s="270"/>
      <c r="M36" s="336">
        <v>40</v>
      </c>
      <c r="N36" s="272">
        <f>K36/M36</f>
        <v>79.864294340384149</v>
      </c>
    </row>
    <row r="37" spans="1:14">
      <c r="A37" s="113" t="s">
        <v>195</v>
      </c>
      <c r="B37" s="870" t="str">
        <f>VLOOKUP(A37,EQUIPOS!A7:D154,3,FALSE)</f>
        <v xml:space="preserve">Equipo de oxicorte, Capacidad de corte: hasta 6´´ (152mm) </v>
      </c>
      <c r="C37" s="871"/>
      <c r="D37" s="871"/>
      <c r="E37" s="871"/>
      <c r="F37" s="871"/>
      <c r="G37" s="871"/>
      <c r="H37" s="872"/>
      <c r="I37" s="421"/>
      <c r="J37" s="422"/>
      <c r="K37" s="269">
        <f>VLOOKUP(A37,EQUIPOS!A7:D164,4,FALSE)</f>
        <v>9294.4625544097598</v>
      </c>
      <c r="L37" s="335"/>
      <c r="M37" s="336">
        <v>40</v>
      </c>
      <c r="N37" s="272">
        <f t="shared" ref="N37:N43" si="0">K37/M37</f>
        <v>232.36156386024399</v>
      </c>
    </row>
    <row r="38" spans="1:14">
      <c r="A38" s="113" t="s">
        <v>204</v>
      </c>
      <c r="B38" s="870" t="str">
        <f>VLOOKUP(A38,EQUIPOS!A8:D154,3,FALSE)</f>
        <v xml:space="preserve">Equipo de soldadura 250 AMP
</v>
      </c>
      <c r="C38" s="871"/>
      <c r="D38" s="871"/>
      <c r="E38" s="871"/>
      <c r="F38" s="871"/>
      <c r="G38" s="871"/>
      <c r="H38" s="872"/>
      <c r="I38" s="421"/>
      <c r="J38" s="422"/>
      <c r="K38" s="269">
        <f>VLOOKUP(A38,EQUIPOS!A8:D165,4,FALSE)</f>
        <v>13229.231703649408</v>
      </c>
      <c r="L38" s="335"/>
      <c r="M38" s="336">
        <v>40</v>
      </c>
      <c r="N38" s="272">
        <f t="shared" si="0"/>
        <v>330.73079259123517</v>
      </c>
    </row>
    <row r="39" spans="1:14">
      <c r="A39" s="113" t="s">
        <v>208</v>
      </c>
      <c r="B39" s="870" t="str">
        <f>VLOOKUP(A39,EQUIPOS!A9:D154,3,FALSE)</f>
        <v>Equipo de soldadura 400</v>
      </c>
      <c r="C39" s="871"/>
      <c r="D39" s="871"/>
      <c r="E39" s="871"/>
      <c r="F39" s="871"/>
      <c r="G39" s="871"/>
      <c r="H39" s="872"/>
      <c r="I39" s="421"/>
      <c r="J39" s="422"/>
      <c r="K39" s="269">
        <f>VLOOKUP(A39,EQUIPOS!A9:D166,4,FALSE)</f>
        <v>14660.33784355354</v>
      </c>
      <c r="L39" s="335"/>
      <c r="M39" s="336">
        <v>40</v>
      </c>
      <c r="N39" s="272">
        <f t="shared" si="0"/>
        <v>366.50844608883847</v>
      </c>
    </row>
    <row r="40" spans="1:14">
      <c r="A40" s="113" t="s">
        <v>210</v>
      </c>
      <c r="B40" s="870" t="str">
        <f>VLOOKUP(A40,EQUIPOS!A10:D154,3,FALSE)</f>
        <v>Equipo de soldadura 600</v>
      </c>
      <c r="C40" s="871"/>
      <c r="D40" s="871"/>
      <c r="E40" s="871"/>
      <c r="F40" s="871"/>
      <c r="G40" s="871"/>
      <c r="H40" s="872"/>
      <c r="I40" s="421"/>
      <c r="J40" s="422"/>
      <c r="K40" s="269">
        <f>VLOOKUP(A40,EQUIPOS!A10:D167,4,FALSE)</f>
        <v>16932.180203876509</v>
      </c>
      <c r="L40" s="335"/>
      <c r="M40" s="336">
        <v>40</v>
      </c>
      <c r="N40" s="272">
        <f t="shared" si="0"/>
        <v>423.30450509691275</v>
      </c>
    </row>
    <row r="41" spans="1:14">
      <c r="A41" s="113" t="s">
        <v>202</v>
      </c>
      <c r="B41" s="870" t="str">
        <f>VLOOKUP(A41,EQUIPOS!A11:D155,3,FALSE)</f>
        <v xml:space="preserve">Equipo de rayos X y/o ultrasonido
</v>
      </c>
      <c r="C41" s="871"/>
      <c r="D41" s="871"/>
      <c r="E41" s="871"/>
      <c r="F41" s="871"/>
      <c r="G41" s="871"/>
      <c r="H41" s="872"/>
      <c r="I41" s="421"/>
      <c r="J41" s="422"/>
      <c r="K41" s="269">
        <f>VLOOKUP(A41,EQUIPOS!A11:D168,4,FALSE)</f>
        <v>58721.715865871847</v>
      </c>
      <c r="L41" s="335"/>
      <c r="M41" s="336">
        <v>4000</v>
      </c>
      <c r="N41" s="272">
        <f t="shared" si="0"/>
        <v>14.680428966467963</v>
      </c>
    </row>
    <row r="42" spans="1:14">
      <c r="A42" s="113" t="s">
        <v>294</v>
      </c>
      <c r="B42" s="870" t="str">
        <f>VLOOKUP(A42,EQUIPOS!A12:D156,3,FALSE)</f>
        <v>Puente grúa</v>
      </c>
      <c r="C42" s="871"/>
      <c r="D42" s="871"/>
      <c r="E42" s="871"/>
      <c r="F42" s="871"/>
      <c r="G42" s="871"/>
      <c r="H42" s="872"/>
      <c r="I42" s="421"/>
      <c r="J42" s="422"/>
      <c r="K42" s="269">
        <f>VLOOKUP(A42,EQUIPOS!A12:D169,4,FALSE)</f>
        <v>507936.55732441816</v>
      </c>
      <c r="L42" s="335"/>
      <c r="M42" s="336">
        <v>40000</v>
      </c>
      <c r="N42" s="272">
        <f t="shared" si="0"/>
        <v>12.698413933110453</v>
      </c>
    </row>
    <row r="43" spans="1:14">
      <c r="A43" s="113" t="s">
        <v>334</v>
      </c>
      <c r="B43" s="870" t="str">
        <f>VLOOKUP(A43,EQUIPOS!A13:D157,3,FALSE)</f>
        <v>Taladro industrial</v>
      </c>
      <c r="C43" s="871"/>
      <c r="D43" s="871"/>
      <c r="E43" s="871"/>
      <c r="F43" s="871"/>
      <c r="G43" s="871"/>
      <c r="H43" s="872"/>
      <c r="I43" s="421"/>
      <c r="J43" s="422"/>
      <c r="K43" s="269">
        <f>VLOOKUP(A43,EQUIPOS!A13:D170,4,FALSE)</f>
        <v>7763.4159569313324</v>
      </c>
      <c r="L43" s="335"/>
      <c r="M43" s="336">
        <v>40</v>
      </c>
      <c r="N43" s="272">
        <f t="shared" si="0"/>
        <v>194.08539892328332</v>
      </c>
    </row>
    <row r="44" spans="1:14">
      <c r="B44" s="870"/>
      <c r="C44" s="871"/>
      <c r="D44" s="871"/>
      <c r="E44" s="871"/>
      <c r="F44" s="871"/>
      <c r="G44" s="871"/>
      <c r="H44" s="872"/>
      <c r="I44" s="36"/>
      <c r="J44" s="37"/>
      <c r="K44" s="269"/>
      <c r="L44" s="276"/>
      <c r="M44" s="336"/>
      <c r="N44" s="272"/>
    </row>
    <row r="45" spans="1:14">
      <c r="B45" s="320"/>
      <c r="C45" s="321"/>
      <c r="D45" s="321"/>
      <c r="E45" s="321"/>
      <c r="F45" s="323"/>
      <c r="G45" s="323"/>
      <c r="H45" s="125"/>
      <c r="I45" s="36"/>
      <c r="J45" s="37"/>
      <c r="K45" s="269"/>
      <c r="L45" s="276"/>
      <c r="M45" s="277"/>
      <c r="N45" s="273"/>
    </row>
    <row r="46" spans="1:14">
      <c r="B46" s="878" t="s">
        <v>952</v>
      </c>
      <c r="C46" s="879"/>
      <c r="D46" s="879"/>
      <c r="E46" s="38"/>
      <c r="F46" s="39"/>
      <c r="G46" s="39"/>
      <c r="H46" s="40"/>
      <c r="I46" s="36"/>
      <c r="J46" s="37"/>
      <c r="K46" s="279"/>
      <c r="L46" s="276"/>
      <c r="M46" s="401">
        <v>0.1</v>
      </c>
      <c r="N46" s="344">
        <f>N83*M46</f>
        <v>201.60799618480041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4">
        <f>SUM(N36:N46)</f>
        <v>1855.8418399852767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5" t="s">
        <v>945</v>
      </c>
      <c r="K52" s="85" t="s">
        <v>946</v>
      </c>
      <c r="L52" s="902" t="s">
        <v>955</v>
      </c>
      <c r="M52" s="901"/>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32454.895724206068</v>
      </c>
      <c r="N53" s="272">
        <f t="shared" ref="N53:N58" si="1">K53*M53</f>
        <v>162.27447862103034</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3764.4730762864101</v>
      </c>
      <c r="N54" s="272">
        <f t="shared" si="1"/>
        <v>18.82236538143205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16867.592365155509</v>
      </c>
      <c r="N55" s="272">
        <f t="shared" si="1"/>
        <v>84.337961825777555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10540.91829696688</v>
      </c>
      <c r="N56" s="272">
        <f t="shared" si="1"/>
        <v>105.40918296966881</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13584.837623120522</v>
      </c>
      <c r="N57" s="272">
        <f t="shared" si="1"/>
        <v>135.84837623120524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2545.0569487821735</v>
      </c>
      <c r="N58" s="272">
        <f t="shared" si="1"/>
        <v>2545.0569487821735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1" t="s">
        <v>953</v>
      </c>
      <c r="C61" s="822"/>
      <c r="D61" s="822"/>
      <c r="E61" s="822"/>
      <c r="F61" s="822"/>
      <c r="G61" s="822"/>
      <c r="H61" s="822"/>
      <c r="I61" s="822"/>
      <c r="J61" s="822"/>
      <c r="K61" s="822"/>
      <c r="L61" s="822"/>
      <c r="M61" s="823"/>
      <c r="N61" s="394">
        <f>SUM(N53:N60)</f>
        <v>3051.7493138112877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7" t="s">
        <v>961</v>
      </c>
      <c r="M65" s="886"/>
      <c r="N65" s="76" t="s">
        <v>951</v>
      </c>
    </row>
    <row r="66" spans="1:15">
      <c r="B66" s="46"/>
      <c r="C66" s="317"/>
      <c r="D66" s="317"/>
      <c r="E66" s="317"/>
      <c r="F66" s="317"/>
      <c r="G66" s="31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311"/>
      <c r="I68" s="279"/>
      <c r="J68" s="286"/>
      <c r="K68" s="279"/>
      <c r="L68" s="908"/>
      <c r="M68" s="909"/>
      <c r="N68" s="287"/>
    </row>
    <row r="69" spans="1:15">
      <c r="B69" s="46"/>
      <c r="C69" s="47"/>
      <c r="D69" s="47"/>
      <c r="E69" s="47"/>
      <c r="F69" s="47"/>
      <c r="G69" s="47"/>
      <c r="H69" s="311"/>
      <c r="I69" s="279"/>
      <c r="J69" s="286"/>
      <c r="K69" s="279"/>
      <c r="L69" s="908"/>
      <c r="M69" s="90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7"/>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70"/>
      <c r="J82" s="471"/>
      <c r="K82" s="474"/>
      <c r="L82" s="475"/>
      <c r="M82" s="476"/>
      <c r="N82" s="440"/>
    </row>
    <row r="83" spans="1:14" ht="15.75" thickBot="1">
      <c r="B83" s="910" t="s">
        <v>953</v>
      </c>
      <c r="C83" s="864"/>
      <c r="D83" s="864"/>
      <c r="E83" s="864"/>
      <c r="F83" s="864"/>
      <c r="G83" s="864"/>
      <c r="H83" s="864"/>
      <c r="I83" s="864"/>
      <c r="J83" s="864"/>
      <c r="K83" s="864"/>
      <c r="L83" s="864"/>
      <c r="M83" s="865"/>
      <c r="N83" s="460">
        <f>SUM(N77:N82)</f>
        <v>2016.0799618480041</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6923.6711156445681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4"/>
      <c r="J89" s="334"/>
      <c r="K89" s="302" t="s">
        <v>970</v>
      </c>
      <c r="L89" s="868" t="s">
        <v>971</v>
      </c>
      <c r="M89" s="869"/>
      <c r="N89" s="303"/>
    </row>
    <row r="90" spans="1:14">
      <c r="B90" s="854" t="s">
        <v>972</v>
      </c>
      <c r="C90" s="855"/>
      <c r="D90" s="855"/>
      <c r="E90" s="855"/>
      <c r="F90" s="855"/>
      <c r="G90" s="855"/>
      <c r="H90" s="855"/>
      <c r="I90" s="87"/>
      <c r="J90" s="88"/>
      <c r="K90" s="304">
        <v>0.2</v>
      </c>
      <c r="L90" s="856">
        <f>N85*K90</f>
        <v>1384.7342231289138</v>
      </c>
      <c r="M90" s="857"/>
      <c r="N90" s="51"/>
    </row>
    <row r="91" spans="1:14">
      <c r="B91" s="89" t="s">
        <v>973</v>
      </c>
      <c r="C91" s="90"/>
      <c r="D91" s="90"/>
      <c r="E91" s="90"/>
      <c r="F91" s="90"/>
      <c r="G91" s="90"/>
      <c r="H91" s="90"/>
      <c r="I91" s="87"/>
      <c r="J91" s="88"/>
      <c r="K91" s="304">
        <v>0.05</v>
      </c>
      <c r="L91" s="856">
        <f>N85*K91</f>
        <v>346.18355578222844</v>
      </c>
      <c r="M91" s="857"/>
      <c r="N91" s="51"/>
    </row>
    <row r="92" spans="1:14" ht="15.75" thickBot="1">
      <c r="B92" s="91" t="s">
        <v>974</v>
      </c>
      <c r="C92" s="92"/>
      <c r="D92" s="92"/>
      <c r="E92" s="92"/>
      <c r="F92" s="92"/>
      <c r="G92" s="92"/>
      <c r="H92" s="92"/>
      <c r="I92" s="93"/>
      <c r="J92" s="94"/>
      <c r="K92" s="305">
        <v>0.05</v>
      </c>
      <c r="L92" s="858">
        <f>N85*K92</f>
        <v>346.18355578222844</v>
      </c>
      <c r="M92" s="859"/>
      <c r="N92" s="51"/>
    </row>
    <row r="93" spans="1:14" ht="15.75" thickBot="1">
      <c r="B93" s="821" t="s">
        <v>953</v>
      </c>
      <c r="C93" s="822"/>
      <c r="D93" s="822"/>
      <c r="E93" s="822"/>
      <c r="F93" s="822"/>
      <c r="G93" s="822"/>
      <c r="H93" s="822"/>
      <c r="I93" s="822"/>
      <c r="J93" s="822"/>
      <c r="K93" s="822"/>
      <c r="L93" s="822"/>
      <c r="M93" s="823"/>
      <c r="N93" s="52">
        <f>L90+L91+L92</f>
        <v>2077.1013346933705</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8">
        <f>N85+N93</f>
        <v>9000.7724503379395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7"/>
      <c r="J36" s="268"/>
      <c r="K36" s="269">
        <f>VLOOKUP(A36,EQUIPOS!A6:D163,4,FALSE)</f>
        <v>3194.5717736153661</v>
      </c>
      <c r="L36" s="270"/>
      <c r="M36" s="336">
        <v>40</v>
      </c>
      <c r="N36" s="272">
        <f t="shared" ref="N36:N41" si="0">K36/M36</f>
        <v>79.864294340384149</v>
      </c>
    </row>
    <row r="37" spans="1:14">
      <c r="A37" s="113" t="s">
        <v>334</v>
      </c>
      <c r="B37" s="870" t="str">
        <f>VLOOKUP(A37,EQUIPOS!A7:D154,3,FALSE)</f>
        <v>Taladro industrial</v>
      </c>
      <c r="C37" s="871"/>
      <c r="D37" s="871"/>
      <c r="E37" s="871"/>
      <c r="F37" s="871"/>
      <c r="G37" s="871"/>
      <c r="H37" s="872"/>
      <c r="I37" s="421"/>
      <c r="J37" s="422"/>
      <c r="K37" s="269">
        <f>VLOOKUP(A37,EQUIPOS!A7:D164,4,FALSE)</f>
        <v>7763.4159569313324</v>
      </c>
      <c r="L37" s="335"/>
      <c r="M37" s="336">
        <v>40</v>
      </c>
      <c r="N37" s="272">
        <f t="shared" si="0"/>
        <v>194.08539892328332</v>
      </c>
    </row>
    <row r="38" spans="1:14">
      <c r="A38" s="113" t="s">
        <v>195</v>
      </c>
      <c r="B38" s="870" t="str">
        <f>VLOOKUP(A38,EQUIPOS!A8:D154,3,FALSE)</f>
        <v xml:space="preserve">Equipo de oxicorte, Capacidad de corte: hasta 6´´ (152mm) </v>
      </c>
      <c r="C38" s="871"/>
      <c r="D38" s="871"/>
      <c r="E38" s="871"/>
      <c r="F38" s="871"/>
      <c r="G38" s="871"/>
      <c r="H38" s="872"/>
      <c r="I38" s="421"/>
      <c r="J38" s="422"/>
      <c r="K38" s="269">
        <f>VLOOKUP(A38,EQUIPOS!A8:D165,4,FALSE)</f>
        <v>9294.4625544097598</v>
      </c>
      <c r="L38" s="335"/>
      <c r="M38" s="336">
        <v>40</v>
      </c>
      <c r="N38" s="272">
        <f t="shared" si="0"/>
        <v>232.36156386024399</v>
      </c>
    </row>
    <row r="39" spans="1:14">
      <c r="A39" s="113" t="s">
        <v>204</v>
      </c>
      <c r="B39" s="870" t="str">
        <f>VLOOKUP(A39,EQUIPOS!A9:D154,3,FALSE)</f>
        <v xml:space="preserve">Equipo de soldadura 250 AMP
</v>
      </c>
      <c r="C39" s="871"/>
      <c r="D39" s="871"/>
      <c r="E39" s="871"/>
      <c r="F39" s="871"/>
      <c r="G39" s="871"/>
      <c r="H39" s="872"/>
      <c r="I39" s="421"/>
      <c r="J39" s="422"/>
      <c r="K39" s="269">
        <f>VLOOKUP(A39,EQUIPOS!A9:D166,4,FALSE)</f>
        <v>13229.231703649408</v>
      </c>
      <c r="L39" s="335"/>
      <c r="M39" s="336">
        <v>40</v>
      </c>
      <c r="N39" s="272">
        <f t="shared" si="0"/>
        <v>330.73079259123517</v>
      </c>
    </row>
    <row r="40" spans="1:14">
      <c r="A40" s="113" t="s">
        <v>208</v>
      </c>
      <c r="B40" s="870" t="str">
        <f>VLOOKUP(A40,EQUIPOS!A10:D154,3,FALSE)</f>
        <v>Equipo de soldadura 400</v>
      </c>
      <c r="C40" s="871"/>
      <c r="D40" s="871"/>
      <c r="E40" s="871"/>
      <c r="F40" s="871"/>
      <c r="G40" s="871"/>
      <c r="H40" s="872"/>
      <c r="I40" s="421"/>
      <c r="J40" s="422"/>
      <c r="K40" s="269">
        <f>VLOOKUP(A40,EQUIPOS!A10:D167,4,FALSE)</f>
        <v>14660.33784355354</v>
      </c>
      <c r="L40" s="335"/>
      <c r="M40" s="336">
        <v>40</v>
      </c>
      <c r="N40" s="272">
        <f t="shared" si="0"/>
        <v>366.50844608883847</v>
      </c>
    </row>
    <row r="41" spans="1:14">
      <c r="A41" s="113" t="s">
        <v>210</v>
      </c>
      <c r="B41" s="870" t="str">
        <f>VLOOKUP(A41,EQUIPOS!A11:D155,3,FALSE)</f>
        <v>Equipo de soldadura 600</v>
      </c>
      <c r="C41" s="871"/>
      <c r="D41" s="871"/>
      <c r="E41" s="871"/>
      <c r="F41" s="871"/>
      <c r="G41" s="871"/>
      <c r="H41" s="872"/>
      <c r="I41" s="421"/>
      <c r="J41" s="422"/>
      <c r="K41" s="269">
        <f>VLOOKUP(A41,EQUIPOS!A11:D168,4,FALSE)</f>
        <v>16932.180203876509</v>
      </c>
      <c r="L41" s="335"/>
      <c r="M41" s="336">
        <v>40</v>
      </c>
      <c r="N41" s="272">
        <f t="shared" si="0"/>
        <v>423.30450509691275</v>
      </c>
    </row>
    <row r="42" spans="1:14">
      <c r="B42" s="870"/>
      <c r="C42" s="871"/>
      <c r="D42" s="871"/>
      <c r="E42" s="871"/>
      <c r="F42" s="871"/>
      <c r="G42" s="871"/>
      <c r="H42" s="872"/>
      <c r="I42" s="36"/>
      <c r="J42" s="37"/>
      <c r="K42" s="269"/>
      <c r="L42" s="276"/>
      <c r="M42" s="336"/>
      <c r="N42" s="272"/>
    </row>
    <row r="43" spans="1:14">
      <c r="B43" s="320"/>
      <c r="C43" s="321"/>
      <c r="D43" s="321"/>
      <c r="E43" s="321"/>
      <c r="F43" s="323"/>
      <c r="G43" s="323"/>
      <c r="H43" s="125"/>
      <c r="I43" s="36"/>
      <c r="J43" s="37"/>
      <c r="K43" s="269"/>
      <c r="L43" s="276"/>
      <c r="M43" s="277"/>
      <c r="N43" s="273"/>
    </row>
    <row r="44" spans="1:14">
      <c r="B44" s="878" t="s">
        <v>952</v>
      </c>
      <c r="C44" s="879"/>
      <c r="D44" s="879"/>
      <c r="E44" s="38"/>
      <c r="F44" s="39"/>
      <c r="G44" s="39"/>
      <c r="H44" s="40"/>
      <c r="I44" s="36"/>
      <c r="J44" s="37"/>
      <c r="K44" s="279"/>
      <c r="L44" s="276"/>
      <c r="M44" s="401">
        <v>0.05</v>
      </c>
      <c r="N44" s="344">
        <f>N81*M44</f>
        <v>100.80399809240021</v>
      </c>
    </row>
    <row r="45" spans="1:14" ht="15.75" thickBot="1">
      <c r="B45" s="870"/>
      <c r="C45" s="871"/>
      <c r="D45" s="871"/>
      <c r="E45" s="871"/>
      <c r="F45" s="871"/>
      <c r="G45" s="871"/>
      <c r="H45" s="872"/>
      <c r="I45" s="880"/>
      <c r="J45" s="881"/>
      <c r="K45" s="41"/>
      <c r="L45" s="882"/>
      <c r="M45" s="883"/>
      <c r="N45" s="105"/>
    </row>
    <row r="46" spans="1:14" ht="15.75" thickBot="1">
      <c r="B46" s="821" t="s">
        <v>953</v>
      </c>
      <c r="C46" s="822"/>
      <c r="D46" s="822"/>
      <c r="E46" s="822"/>
      <c r="F46" s="822"/>
      <c r="G46" s="822"/>
      <c r="H46" s="822"/>
      <c r="I46" s="822"/>
      <c r="J46" s="822"/>
      <c r="K46" s="822"/>
      <c r="L46" s="822"/>
      <c r="M46" s="823"/>
      <c r="N46" s="394">
        <f>SUM(N36:N44)</f>
        <v>1727.6589989932979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6" t="s">
        <v>944</v>
      </c>
      <c r="C50" s="867"/>
      <c r="D50" s="867"/>
      <c r="E50" s="867"/>
      <c r="F50" s="867"/>
      <c r="G50" s="867"/>
      <c r="H50" s="867"/>
      <c r="I50" s="901"/>
      <c r="J50" s="315" t="s">
        <v>945</v>
      </c>
      <c r="K50" s="85" t="s">
        <v>946</v>
      </c>
      <c r="L50" s="902" t="s">
        <v>955</v>
      </c>
      <c r="M50" s="90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32454.895724206068</v>
      </c>
      <c r="N51" s="272">
        <f t="shared" ref="N51:N56" si="1">K51*M51</f>
        <v>162.27447862103034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3764.4730762864101</v>
      </c>
      <c r="N52" s="272">
        <f t="shared" si="1"/>
        <v>18.82236538143205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16867.592365155509</v>
      </c>
      <c r="N53" s="272">
        <f t="shared" si="1"/>
        <v>84.337961825777555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10540.91829696688</v>
      </c>
      <c r="N54" s="272">
        <f t="shared" si="1"/>
        <v>105.40918296966881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13584.837623120522</v>
      </c>
      <c r="N55" s="272">
        <f t="shared" si="1"/>
        <v>135.84837623120524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2545.0569487821735</v>
      </c>
      <c r="N56" s="272">
        <f t="shared" si="1"/>
        <v>2545.0569487821735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1" t="s">
        <v>953</v>
      </c>
      <c r="C59" s="822"/>
      <c r="D59" s="822"/>
      <c r="E59" s="822"/>
      <c r="F59" s="822"/>
      <c r="G59" s="822"/>
      <c r="H59" s="822"/>
      <c r="I59" s="822"/>
      <c r="J59" s="822"/>
      <c r="K59" s="822"/>
      <c r="L59" s="822"/>
      <c r="M59" s="823"/>
      <c r="N59" s="394">
        <f>SUM(N51:N58)</f>
        <v>3051.7493138112877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B64" s="46"/>
      <c r="C64" s="317"/>
      <c r="D64" s="317"/>
      <c r="E64" s="317"/>
      <c r="F64" s="317"/>
      <c r="G64" s="317"/>
      <c r="H64" s="311"/>
      <c r="I64" s="279"/>
      <c r="J64" s="286"/>
      <c r="K64" s="279"/>
      <c r="L64" s="908"/>
      <c r="M64" s="909"/>
      <c r="N64" s="287"/>
    </row>
    <row r="65" spans="1:15">
      <c r="B65" s="46"/>
      <c r="C65" s="47"/>
      <c r="D65" s="47"/>
      <c r="E65" s="47"/>
      <c r="F65" s="47"/>
      <c r="G65" s="47"/>
      <c r="H65" s="311"/>
      <c r="I65" s="279"/>
      <c r="J65" s="286"/>
      <c r="K65" s="279"/>
      <c r="L65" s="908"/>
      <c r="M65" s="909"/>
      <c r="N65" s="287"/>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7"/>
      <c r="C80" s="898"/>
      <c r="D80" s="898"/>
      <c r="E80" s="898"/>
      <c r="F80" s="898"/>
      <c r="G80" s="898"/>
      <c r="H80" s="898"/>
      <c r="I80" s="470"/>
      <c r="J80" s="471"/>
      <c r="K80" s="472"/>
      <c r="L80" s="475"/>
      <c r="M80" s="476"/>
      <c r="N80" s="440"/>
    </row>
    <row r="81" spans="1:14" ht="15.75" thickBot="1">
      <c r="B81" s="910" t="s">
        <v>953</v>
      </c>
      <c r="C81" s="864"/>
      <c r="D81" s="864"/>
      <c r="E81" s="864"/>
      <c r="F81" s="864"/>
      <c r="G81" s="864"/>
      <c r="H81" s="864"/>
      <c r="I81" s="864"/>
      <c r="J81" s="864"/>
      <c r="K81" s="864"/>
      <c r="L81" s="864"/>
      <c r="M81" s="865"/>
      <c r="N81" s="301">
        <f>SUM(N75:N80)</f>
        <v>2016.0799618480041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N46+N59+N70+N81</f>
        <v>6795.48827465259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1359.097654930518</v>
      </c>
      <c r="M88" s="857"/>
      <c r="N88" s="51"/>
    </row>
    <row r="89" spans="1:14">
      <c r="B89" s="89" t="s">
        <v>973</v>
      </c>
      <c r="C89" s="90"/>
      <c r="D89" s="90"/>
      <c r="E89" s="90"/>
      <c r="F89" s="90"/>
      <c r="G89" s="90"/>
      <c r="H89" s="90"/>
      <c r="I89" s="87"/>
      <c r="J89" s="88"/>
      <c r="K89" s="304">
        <v>0.05</v>
      </c>
      <c r="L89" s="856">
        <f>N83*K89</f>
        <v>339.77441373262951</v>
      </c>
      <c r="M89" s="857"/>
      <c r="N89" s="51"/>
    </row>
    <row r="90" spans="1:14" ht="15.75" thickBot="1">
      <c r="B90" s="91" t="s">
        <v>974</v>
      </c>
      <c r="C90" s="92"/>
      <c r="D90" s="92"/>
      <c r="E90" s="92"/>
      <c r="F90" s="92"/>
      <c r="G90" s="92"/>
      <c r="H90" s="92"/>
      <c r="I90" s="93"/>
      <c r="J90" s="94"/>
      <c r="K90" s="305">
        <v>0.05</v>
      </c>
      <c r="L90" s="858">
        <f>N83*K90</f>
        <v>339.77441373262951</v>
      </c>
      <c r="M90" s="859"/>
      <c r="N90" s="51"/>
    </row>
    <row r="91" spans="1:14" ht="15.75" thickBot="1">
      <c r="B91" s="821" t="s">
        <v>953</v>
      </c>
      <c r="C91" s="822"/>
      <c r="D91" s="822"/>
      <c r="E91" s="822"/>
      <c r="F91" s="822"/>
      <c r="G91" s="822"/>
      <c r="H91" s="822"/>
      <c r="I91" s="822"/>
      <c r="J91" s="822"/>
      <c r="K91" s="822"/>
      <c r="L91" s="822"/>
      <c r="M91" s="823"/>
      <c r="N91" s="52">
        <f>L88+L89+L90</f>
        <v>2038.646482395777</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8834.1347570483667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1" t="s">
        <v>953</v>
      </c>
      <c r="C56" s="822"/>
      <c r="D56" s="822"/>
      <c r="E56" s="822"/>
      <c r="F56" s="822"/>
      <c r="G56" s="822"/>
      <c r="H56" s="822"/>
      <c r="I56" s="822"/>
      <c r="J56" s="822"/>
      <c r="K56" s="822"/>
      <c r="L56" s="822"/>
      <c r="M56" s="823"/>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7" t="s">
        <v>961</v>
      </c>
      <c r="M60" s="886"/>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8">
        <f>VLOOKUP(A61,TRANSPORTE!A3:D117,4,FALSE)</f>
        <v>0.44242951286743809</v>
      </c>
      <c r="M61" s="909"/>
      <c r="N61" s="287">
        <f>K61*L61</f>
        <v>0.44242951286743809</v>
      </c>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311"/>
      <c r="I64" s="279"/>
      <c r="J64" s="286"/>
      <c r="K64" s="279"/>
      <c r="L64" s="908"/>
      <c r="M64" s="90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0.44242951286743809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60"/>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0.44242951286743809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4"/>
      <c r="J84" s="334"/>
      <c r="K84" s="302" t="s">
        <v>970</v>
      </c>
      <c r="L84" s="868" t="s">
        <v>971</v>
      </c>
      <c r="M84" s="869"/>
      <c r="N84" s="303"/>
    </row>
    <row r="85" spans="1:14">
      <c r="B85" s="854" t="s">
        <v>972</v>
      </c>
      <c r="C85" s="855"/>
      <c r="D85" s="855"/>
      <c r="E85" s="855"/>
      <c r="F85" s="855"/>
      <c r="G85" s="855"/>
      <c r="H85" s="855"/>
      <c r="I85" s="87"/>
      <c r="J85" s="88"/>
      <c r="K85" s="304">
        <v>0.2</v>
      </c>
      <c r="L85" s="856">
        <f>N80*K85</f>
        <v>8.8485902573487624E-2</v>
      </c>
      <c r="M85" s="857"/>
      <c r="N85" s="51"/>
    </row>
    <row r="86" spans="1:14">
      <c r="B86" s="89" t="s">
        <v>973</v>
      </c>
      <c r="C86" s="90"/>
      <c r="D86" s="90"/>
      <c r="E86" s="90"/>
      <c r="F86" s="90"/>
      <c r="G86" s="90"/>
      <c r="H86" s="90"/>
      <c r="I86" s="87"/>
      <c r="J86" s="88"/>
      <c r="K86" s="304">
        <v>0.05</v>
      </c>
      <c r="L86" s="856">
        <f>N80*K86</f>
        <v>2.2121475643371906E-2</v>
      </c>
      <c r="M86" s="857"/>
      <c r="N86" s="51"/>
    </row>
    <row r="87" spans="1:14" ht="15.75" thickBot="1">
      <c r="B87" s="91" t="s">
        <v>974</v>
      </c>
      <c r="C87" s="92"/>
      <c r="D87" s="92"/>
      <c r="E87" s="92"/>
      <c r="F87" s="92"/>
      <c r="G87" s="92"/>
      <c r="H87" s="92"/>
      <c r="I87" s="93"/>
      <c r="J87" s="94"/>
      <c r="K87" s="305">
        <v>0.05</v>
      </c>
      <c r="L87" s="858">
        <f>N80*K87</f>
        <v>2.2121475643371906E-2</v>
      </c>
      <c r="M87" s="859"/>
      <c r="N87" s="51"/>
    </row>
    <row r="88" spans="1:14" ht="15.75" thickBot="1">
      <c r="B88" s="821" t="s">
        <v>953</v>
      </c>
      <c r="C88" s="822"/>
      <c r="D88" s="822"/>
      <c r="E88" s="822"/>
      <c r="F88" s="822"/>
      <c r="G88" s="822"/>
      <c r="H88" s="822"/>
      <c r="I88" s="822"/>
      <c r="J88" s="822"/>
      <c r="K88" s="822"/>
      <c r="L88" s="822"/>
      <c r="M88" s="823"/>
      <c r="N88" s="52">
        <f>L85+L86+L87</f>
        <v>0.13272885386023145</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52">
        <f>N80+N88</f>
        <v>0.57515836672766951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7"/>
      <c r="J36" s="268"/>
      <c r="K36" s="269">
        <f>VLOOKUP(A36,EQUIPOS!A6:D163,4,FALSE)</f>
        <v>3194.5717736153661</v>
      </c>
      <c r="L36" s="270"/>
      <c r="M36" s="336">
        <v>40</v>
      </c>
      <c r="N36" s="272">
        <f t="shared" ref="N36:N41" si="0">K36/M36</f>
        <v>79.864294340384149</v>
      </c>
    </row>
    <row r="37" spans="1:14">
      <c r="A37" s="113" t="s">
        <v>195</v>
      </c>
      <c r="B37" s="870" t="str">
        <f>VLOOKUP(A37,EQUIPOS!A7:D154,3,FALSE)</f>
        <v xml:space="preserve">Equipo de oxicorte, Capacidad de corte: hasta 6´´ (152mm) </v>
      </c>
      <c r="C37" s="871"/>
      <c r="D37" s="871"/>
      <c r="E37" s="871"/>
      <c r="F37" s="871"/>
      <c r="G37" s="871"/>
      <c r="H37" s="872"/>
      <c r="I37" s="421"/>
      <c r="J37" s="422"/>
      <c r="K37" s="269">
        <f>VLOOKUP(A37,EQUIPOS!A7:D164,4,FALSE)</f>
        <v>9294.4625544097598</v>
      </c>
      <c r="L37" s="335"/>
      <c r="M37" s="336">
        <v>400</v>
      </c>
      <c r="N37" s="272">
        <f t="shared" si="0"/>
        <v>23.236156386024401</v>
      </c>
    </row>
    <row r="38" spans="1:14">
      <c r="A38" s="113" t="s">
        <v>204</v>
      </c>
      <c r="B38" s="870" t="str">
        <f>VLOOKUP(A38,EQUIPOS!A8:D154,3,FALSE)</f>
        <v xml:space="preserve">Equipo de soldadura 250 AMP
</v>
      </c>
      <c r="C38" s="871"/>
      <c r="D38" s="871"/>
      <c r="E38" s="871"/>
      <c r="F38" s="871"/>
      <c r="G38" s="871"/>
      <c r="H38" s="872"/>
      <c r="I38" s="421"/>
      <c r="J38" s="422"/>
      <c r="K38" s="269">
        <f>VLOOKUP(A38,EQUIPOS!A8:D165,4,FALSE)</f>
        <v>13229.231703649408</v>
      </c>
      <c r="L38" s="335"/>
      <c r="M38" s="336">
        <v>400</v>
      </c>
      <c r="N38" s="272">
        <f t="shared" si="0"/>
        <v>33.073079259123517</v>
      </c>
    </row>
    <row r="39" spans="1:14">
      <c r="A39" s="113" t="s">
        <v>208</v>
      </c>
      <c r="B39" s="870" t="str">
        <f>VLOOKUP(A39,EQUIPOS!A9:D154,3,FALSE)</f>
        <v>Equipo de soldadura 400</v>
      </c>
      <c r="C39" s="871"/>
      <c r="D39" s="871"/>
      <c r="E39" s="871"/>
      <c r="F39" s="871"/>
      <c r="G39" s="871"/>
      <c r="H39" s="872"/>
      <c r="I39" s="421"/>
      <c r="J39" s="422"/>
      <c r="K39" s="269">
        <f>VLOOKUP(A39,EQUIPOS!A9:D166,4,FALSE)</f>
        <v>14660.33784355354</v>
      </c>
      <c r="L39" s="335"/>
      <c r="M39" s="336">
        <v>400</v>
      </c>
      <c r="N39" s="272">
        <f t="shared" si="0"/>
        <v>36.650844608883851</v>
      </c>
    </row>
    <row r="40" spans="1:14">
      <c r="A40" s="113" t="s">
        <v>210</v>
      </c>
      <c r="B40" s="870" t="str">
        <f>VLOOKUP(A40,EQUIPOS!A10:D154,3,FALSE)</f>
        <v>Equipo de soldadura 600</v>
      </c>
      <c r="C40" s="871"/>
      <c r="D40" s="871"/>
      <c r="E40" s="871"/>
      <c r="F40" s="871"/>
      <c r="G40" s="871"/>
      <c r="H40" s="872"/>
      <c r="I40" s="421"/>
      <c r="J40" s="422"/>
      <c r="K40" s="269">
        <f>VLOOKUP(A40,EQUIPOS!A10:D167,4,FALSE)</f>
        <v>16932.180203876509</v>
      </c>
      <c r="L40" s="335"/>
      <c r="M40" s="336">
        <v>400</v>
      </c>
      <c r="N40" s="272">
        <f t="shared" si="0"/>
        <v>42.330450509691275</v>
      </c>
    </row>
    <row r="41" spans="1:14">
      <c r="A41" s="113" t="s">
        <v>243</v>
      </c>
      <c r="B41" s="870" t="str">
        <f>VLOOKUP(A41,EQUIPOS!A11:D155,3,FALSE)</f>
        <v>Grúa 10 ton</v>
      </c>
      <c r="C41" s="871"/>
      <c r="D41" s="871"/>
      <c r="E41" s="871"/>
      <c r="F41" s="871"/>
      <c r="G41" s="871"/>
      <c r="H41" s="872"/>
      <c r="I41" s="421"/>
      <c r="J41" s="422"/>
      <c r="K41" s="269">
        <f>VLOOKUP(A41,EQUIPOS!A11:D168,4,FALSE)</f>
        <v>138095.04545977706</v>
      </c>
      <c r="L41" s="335"/>
      <c r="M41" s="336">
        <v>400</v>
      </c>
      <c r="N41" s="272">
        <f t="shared" si="0"/>
        <v>345.23761364944266</v>
      </c>
    </row>
    <row r="42" spans="1:14">
      <c r="B42" s="870"/>
      <c r="C42" s="871"/>
      <c r="D42" s="871"/>
      <c r="E42" s="871"/>
      <c r="F42" s="871"/>
      <c r="G42" s="871"/>
      <c r="H42" s="872"/>
      <c r="I42" s="36"/>
      <c r="J42" s="37"/>
      <c r="K42" s="269"/>
      <c r="L42" s="276"/>
      <c r="M42" s="336"/>
      <c r="N42" s="272"/>
    </row>
    <row r="43" spans="1:14">
      <c r="B43" s="320"/>
      <c r="C43" s="321"/>
      <c r="D43" s="321"/>
      <c r="E43" s="321"/>
      <c r="F43" s="323"/>
      <c r="G43" s="323"/>
      <c r="H43" s="125"/>
      <c r="I43" s="36"/>
      <c r="J43" s="37"/>
      <c r="K43" s="269"/>
      <c r="L43" s="276"/>
      <c r="M43" s="277"/>
      <c r="N43" s="273"/>
    </row>
    <row r="44" spans="1:14">
      <c r="B44" s="878" t="s">
        <v>952</v>
      </c>
      <c r="C44" s="879"/>
      <c r="D44" s="879"/>
      <c r="E44" s="38"/>
      <c r="F44" s="39"/>
      <c r="G44" s="39"/>
      <c r="H44" s="40"/>
      <c r="I44" s="36"/>
      <c r="J44" s="37"/>
      <c r="K44" s="279"/>
      <c r="L44" s="276"/>
      <c r="M44" s="401">
        <v>0.05</v>
      </c>
      <c r="N44" s="344">
        <f>N81*M44</f>
        <v>100.80399809240021</v>
      </c>
    </row>
    <row r="45" spans="1:14" ht="15.75" thickBot="1">
      <c r="B45" s="870"/>
      <c r="C45" s="871"/>
      <c r="D45" s="871"/>
      <c r="E45" s="871"/>
      <c r="F45" s="871"/>
      <c r="G45" s="871"/>
      <c r="H45" s="872"/>
      <c r="I45" s="880"/>
      <c r="J45" s="881"/>
      <c r="K45" s="41"/>
      <c r="L45" s="882"/>
      <c r="M45" s="883"/>
      <c r="N45" s="105"/>
    </row>
    <row r="46" spans="1:14" ht="15.75" thickBot="1">
      <c r="B46" s="821" t="s">
        <v>953</v>
      </c>
      <c r="C46" s="822"/>
      <c r="D46" s="822"/>
      <c r="E46" s="822"/>
      <c r="F46" s="822"/>
      <c r="G46" s="822"/>
      <c r="H46" s="822"/>
      <c r="I46" s="822"/>
      <c r="J46" s="822"/>
      <c r="K46" s="822"/>
      <c r="L46" s="822"/>
      <c r="M46" s="823"/>
      <c r="N46" s="394">
        <f>SUM(N36:N44)</f>
        <v>661.19643684595007</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6" t="s">
        <v>944</v>
      </c>
      <c r="C50" s="867"/>
      <c r="D50" s="867"/>
      <c r="E50" s="867"/>
      <c r="F50" s="867"/>
      <c r="G50" s="867"/>
      <c r="H50" s="867"/>
      <c r="I50" s="901"/>
      <c r="J50" s="315" t="s">
        <v>945</v>
      </c>
      <c r="K50" s="85" t="s">
        <v>946</v>
      </c>
      <c r="L50" s="902" t="s">
        <v>955</v>
      </c>
      <c r="M50" s="90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32454.895724206068</v>
      </c>
      <c r="N51" s="272">
        <f>K51*M51</f>
        <v>162.27447862103034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3764.4730762864101</v>
      </c>
      <c r="N52" s="272">
        <f t="shared" ref="N52:N58" si="1">K52*M52</f>
        <v>18.82236538143205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16867.592365155509</v>
      </c>
      <c r="N53" s="272">
        <f t="shared" si="1"/>
        <v>84.337961825777555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10540.91829696688</v>
      </c>
      <c r="N54" s="272">
        <f t="shared" si="1"/>
        <v>105.40918296966881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13584.837623120522</v>
      </c>
      <c r="N55" s="272">
        <f t="shared" si="1"/>
        <v>135.84837623120524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48761.86214608002</v>
      </c>
      <c r="N56" s="272">
        <f t="shared" si="1"/>
        <v>24.38093107304001</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53183.724134696531</v>
      </c>
      <c r="N57" s="272">
        <f t="shared" si="1"/>
        <v>53.183724134696533</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27204.08711994988</v>
      </c>
      <c r="N58" s="272">
        <f t="shared" si="1"/>
        <v>27.204087119949879</v>
      </c>
    </row>
    <row r="59" spans="1:14" ht="15.75" thickBot="1">
      <c r="B59" s="821" t="s">
        <v>953</v>
      </c>
      <c r="C59" s="822"/>
      <c r="D59" s="822"/>
      <c r="E59" s="822"/>
      <c r="F59" s="822"/>
      <c r="G59" s="822"/>
      <c r="H59" s="822"/>
      <c r="I59" s="822"/>
      <c r="J59" s="822"/>
      <c r="K59" s="822"/>
      <c r="L59" s="822"/>
      <c r="M59" s="823"/>
      <c r="N59" s="394">
        <f>SUM(N51:N58)</f>
        <v>611.46110735680031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7" t="s">
        <v>961</v>
      </c>
      <c r="M63" s="886"/>
      <c r="N63" s="76" t="s">
        <v>951</v>
      </c>
    </row>
    <row r="64" spans="1:14">
      <c r="B64" s="46"/>
      <c r="C64" s="317"/>
      <c r="D64" s="317"/>
      <c r="E64" s="317"/>
      <c r="F64" s="317"/>
      <c r="G64" s="317"/>
      <c r="H64" s="311"/>
      <c r="I64" s="279"/>
      <c r="J64" s="286"/>
      <c r="K64" s="279"/>
      <c r="L64" s="908"/>
      <c r="M64" s="909"/>
      <c r="N64" s="287"/>
    </row>
    <row r="65" spans="1:15">
      <c r="B65" s="46"/>
      <c r="C65" s="47"/>
      <c r="D65" s="47"/>
      <c r="E65" s="47"/>
      <c r="F65" s="47"/>
      <c r="G65" s="47"/>
      <c r="H65" s="311"/>
      <c r="I65" s="279"/>
      <c r="J65" s="286"/>
      <c r="K65" s="279"/>
      <c r="L65" s="908"/>
      <c r="M65" s="909"/>
      <c r="N65" s="287"/>
    </row>
    <row r="66" spans="1:15">
      <c r="B66" s="46"/>
      <c r="C66" s="47"/>
      <c r="D66" s="47"/>
      <c r="E66" s="47"/>
      <c r="F66" s="47"/>
      <c r="G66" s="47"/>
      <c r="H66" s="311"/>
      <c r="I66" s="279"/>
      <c r="J66" s="286"/>
      <c r="K66" s="279"/>
      <c r="L66" s="908"/>
      <c r="M66" s="909"/>
      <c r="N66" s="287"/>
    </row>
    <row r="67" spans="1:15">
      <c r="B67" s="46"/>
      <c r="C67" s="47"/>
      <c r="D67" s="47"/>
      <c r="E67" s="47"/>
      <c r="F67" s="47"/>
      <c r="G67" s="47"/>
      <c r="H67" s="311"/>
      <c r="I67" s="279"/>
      <c r="J67" s="286"/>
      <c r="K67" s="279"/>
      <c r="L67" s="908"/>
      <c r="M67" s="90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7"/>
      <c r="C80" s="898"/>
      <c r="D80" s="898"/>
      <c r="E80" s="898"/>
      <c r="F80" s="898"/>
      <c r="G80" s="898"/>
      <c r="H80" s="898"/>
      <c r="I80" s="470"/>
      <c r="J80" s="471"/>
      <c r="K80" s="474"/>
      <c r="L80" s="475"/>
      <c r="M80" s="476"/>
      <c r="N80" s="395"/>
    </row>
    <row r="81" spans="1:14" ht="15.75" thickBot="1">
      <c r="B81" s="910" t="s">
        <v>953</v>
      </c>
      <c r="C81" s="864"/>
      <c r="D81" s="864"/>
      <c r="E81" s="864"/>
      <c r="F81" s="864"/>
      <c r="G81" s="864"/>
      <c r="H81" s="864"/>
      <c r="I81" s="864"/>
      <c r="J81" s="864"/>
      <c r="K81" s="864"/>
      <c r="L81" s="864"/>
      <c r="M81" s="865"/>
      <c r="N81" s="301">
        <f>SUM(N75:N80)</f>
        <v>2016.0799618480041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N46+N59+N70+N81</f>
        <v>3288.7375060507547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4"/>
      <c r="J87" s="334"/>
      <c r="K87" s="302" t="s">
        <v>970</v>
      </c>
      <c r="L87" s="868" t="s">
        <v>971</v>
      </c>
      <c r="M87" s="869"/>
      <c r="N87" s="303"/>
    </row>
    <row r="88" spans="1:14">
      <c r="B88" s="854" t="s">
        <v>972</v>
      </c>
      <c r="C88" s="855"/>
      <c r="D88" s="855"/>
      <c r="E88" s="855"/>
      <c r="F88" s="855"/>
      <c r="G88" s="855"/>
      <c r="H88" s="855"/>
      <c r="I88" s="87"/>
      <c r="J88" s="88"/>
      <c r="K88" s="304">
        <v>0.2</v>
      </c>
      <c r="L88" s="856">
        <f>N83*K88</f>
        <v>657.74750121015097</v>
      </c>
      <c r="M88" s="857"/>
      <c r="N88" s="51"/>
    </row>
    <row r="89" spans="1:14">
      <c r="B89" s="89" t="s">
        <v>973</v>
      </c>
      <c r="C89" s="90"/>
      <c r="D89" s="90"/>
      <c r="E89" s="90"/>
      <c r="F89" s="90"/>
      <c r="G89" s="90"/>
      <c r="H89" s="90"/>
      <c r="I89" s="87"/>
      <c r="J89" s="88"/>
      <c r="K89" s="304">
        <v>0.05</v>
      </c>
      <c r="L89" s="856">
        <f>N83*K89</f>
        <v>164.43687530253774</v>
      </c>
      <c r="M89" s="857"/>
      <c r="N89" s="51"/>
    </row>
    <row r="90" spans="1:14" ht="15.75" thickBot="1">
      <c r="B90" s="91" t="s">
        <v>974</v>
      </c>
      <c r="C90" s="92"/>
      <c r="D90" s="92"/>
      <c r="E90" s="92"/>
      <c r="F90" s="92"/>
      <c r="G90" s="92"/>
      <c r="H90" s="92"/>
      <c r="I90" s="93"/>
      <c r="J90" s="94"/>
      <c r="K90" s="305">
        <v>0.05</v>
      </c>
      <c r="L90" s="858">
        <f>N83*K90</f>
        <v>164.43687530253774</v>
      </c>
      <c r="M90" s="859"/>
      <c r="N90" s="51"/>
    </row>
    <row r="91" spans="1:14" ht="15.75" thickBot="1">
      <c r="B91" s="821" t="s">
        <v>953</v>
      </c>
      <c r="C91" s="822"/>
      <c r="D91" s="822"/>
      <c r="E91" s="822"/>
      <c r="F91" s="822"/>
      <c r="G91" s="822"/>
      <c r="H91" s="822"/>
      <c r="I91" s="822"/>
      <c r="J91" s="822"/>
      <c r="K91" s="822"/>
      <c r="L91" s="822"/>
      <c r="M91" s="823"/>
      <c r="N91" s="52">
        <f>L88+L89+L90</f>
        <v>986.6212518152264</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8">
        <f>N83+N91</f>
        <v>4275.3587578659808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42.75" customHeight="1" thickBot="1">
      <c r="A31" t="s">
        <v>1845</v>
      </c>
      <c r="B31" s="80" t="s">
        <v>1128</v>
      </c>
      <c r="C31" s="963" t="s">
        <v>2132</v>
      </c>
      <c r="D31" s="964"/>
      <c r="E31" s="964"/>
      <c r="F31" s="964"/>
      <c r="G31" s="964"/>
      <c r="H31" s="964"/>
      <c r="I31" s="964"/>
      <c r="J31" s="964"/>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188</v>
      </c>
      <c r="B36" s="870" t="str">
        <f>VLOOKUP(A36,EQUIPOS!A6:D154,3,FALSE)</f>
        <v>Diferencial</v>
      </c>
      <c r="C36" s="871"/>
      <c r="D36" s="871"/>
      <c r="E36" s="871"/>
      <c r="F36" s="871"/>
      <c r="G36" s="871"/>
      <c r="H36" s="872"/>
      <c r="I36" s="267"/>
      <c r="J36" s="268"/>
      <c r="K36" s="269">
        <f>VLOOKUP(A36,EQUIPOS!A6:D163,4,FALSE)</f>
        <v>2172.3088060584491</v>
      </c>
      <c r="L36" s="270"/>
      <c r="M36" s="336">
        <v>4</v>
      </c>
      <c r="N36" s="272">
        <f>K36/M36</f>
        <v>543.07720151461228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1010.0320112950249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1553.109212809637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429998.64432139369</v>
      </c>
      <c r="N48" s="272">
        <f>K48*M48</f>
        <v>4299.9864432139366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137309.50773331695</v>
      </c>
      <c r="N49" s="272">
        <f>K49*M49</f>
        <v>137309.50773331695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367258.87161721574</v>
      </c>
      <c r="N50" s="272">
        <f>K50*M50</f>
        <v>134049.48814028373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275658.9823168146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8">
        <f>VLOOKUP(A58,TRANSPORTE!A1:D117,4,FALSE)</f>
        <v>2.9894896720714246</v>
      </c>
      <c r="M58" s="909"/>
      <c r="N58" s="287">
        <f>K58*L58</f>
        <v>0.83705710817999901</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f>
        <v>0.83705710817999901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287313.24869968265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57462.649739936533</v>
      </c>
      <c r="M82" s="857"/>
      <c r="N82" s="51"/>
    </row>
    <row r="83" spans="1:14">
      <c r="B83" s="89" t="s">
        <v>973</v>
      </c>
      <c r="C83" s="90"/>
      <c r="D83" s="90"/>
      <c r="E83" s="90"/>
      <c r="F83" s="90"/>
      <c r="G83" s="90"/>
      <c r="H83" s="90"/>
      <c r="I83" s="87"/>
      <c r="J83" s="88"/>
      <c r="K83" s="304">
        <v>0.05</v>
      </c>
      <c r="L83" s="856">
        <f>N77*K83</f>
        <v>14365.662434984133</v>
      </c>
      <c r="M83" s="857"/>
      <c r="N83" s="51"/>
    </row>
    <row r="84" spans="1:14" ht="15.75" thickBot="1">
      <c r="B84" s="91" t="s">
        <v>974</v>
      </c>
      <c r="C84" s="92"/>
      <c r="D84" s="92"/>
      <c r="E84" s="92"/>
      <c r="F84" s="92"/>
      <c r="G84" s="92"/>
      <c r="H84" s="92"/>
      <c r="I84" s="93"/>
      <c r="J84" s="94"/>
      <c r="K84" s="305">
        <v>0.05</v>
      </c>
      <c r="L84" s="858">
        <f>N77*K84</f>
        <v>14365.662434984133</v>
      </c>
      <c r="M84" s="859"/>
      <c r="N84" s="51"/>
    </row>
    <row r="85" spans="1:14" ht="15.75" thickBot="1">
      <c r="B85" s="821" t="s">
        <v>953</v>
      </c>
      <c r="C85" s="822"/>
      <c r="D85" s="822"/>
      <c r="E85" s="822"/>
      <c r="F85" s="822"/>
      <c r="G85" s="822"/>
      <c r="H85" s="822"/>
      <c r="I85" s="822"/>
      <c r="J85" s="822"/>
      <c r="K85" s="822"/>
      <c r="L85" s="822"/>
      <c r="M85" s="823"/>
      <c r="N85" s="52">
        <f>L82+L83+L84</f>
        <v>86193.974609904792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373507.22330958745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45" customHeight="1" thickBot="1">
      <c r="A31" t="s">
        <v>1845</v>
      </c>
      <c r="B31" s="80" t="s">
        <v>1129</v>
      </c>
      <c r="C31" s="984" t="s">
        <v>2133</v>
      </c>
      <c r="D31" s="985"/>
      <c r="E31" s="985"/>
      <c r="F31" s="985"/>
      <c r="G31" s="985"/>
      <c r="H31" s="985"/>
      <c r="I31" s="985"/>
      <c r="J31" s="985"/>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188</v>
      </c>
      <c r="B36" s="870" t="str">
        <f>VLOOKUP(A36,EQUIPOS!A6:D154,3,FALSE)</f>
        <v>Diferencial</v>
      </c>
      <c r="C36" s="871"/>
      <c r="D36" s="871"/>
      <c r="E36" s="871"/>
      <c r="F36" s="871"/>
      <c r="G36" s="871"/>
      <c r="H36" s="872"/>
      <c r="I36" s="267"/>
      <c r="J36" s="268"/>
      <c r="K36" s="269">
        <f>VLOOKUP(A36,EQUIPOS!A6:D163,4,FALSE)</f>
        <v>2172.3088060584491</v>
      </c>
      <c r="L36" s="270"/>
      <c r="M36" s="441">
        <v>4</v>
      </c>
      <c r="N36" s="272">
        <f>K36/M36</f>
        <v>543.07720151461228</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1010.0320112950249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1553.109212809637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429998.64432139369</v>
      </c>
      <c r="N48" s="272">
        <f>K48*M48</f>
        <v>8599.9728864278732</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137309.50773331695</v>
      </c>
      <c r="N49" s="272">
        <f>K49*M49</f>
        <v>137309.50773331695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367258.87161721574</v>
      </c>
      <c r="N50" s="272">
        <f>K50*M50</f>
        <v>168939.08094391925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314848.56156366406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8">
        <f>VLOOKUP(A58,TRANSPORTE!A1:D117,4,FALSE)</f>
        <v>2.9894896720714246</v>
      </c>
      <c r="M58" s="909"/>
      <c r="N58" s="287">
        <f>K58*L58</f>
        <v>0.83705710817999901</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f>
        <v>0.83705710817999901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326502.82794653211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65300.565589306425</v>
      </c>
      <c r="M82" s="857"/>
      <c r="N82" s="51"/>
    </row>
    <row r="83" spans="1:14">
      <c r="B83" s="89" t="s">
        <v>973</v>
      </c>
      <c r="C83" s="90"/>
      <c r="D83" s="90"/>
      <c r="E83" s="90"/>
      <c r="F83" s="90"/>
      <c r="G83" s="90"/>
      <c r="H83" s="90"/>
      <c r="I83" s="87"/>
      <c r="J83" s="88"/>
      <c r="K83" s="304">
        <v>0.05</v>
      </c>
      <c r="L83" s="856">
        <f>N77*K83</f>
        <v>16325.141397326606</v>
      </c>
      <c r="M83" s="857"/>
      <c r="N83" s="51"/>
    </row>
    <row r="84" spans="1:14" ht="15.75" thickBot="1">
      <c r="B84" s="91" t="s">
        <v>974</v>
      </c>
      <c r="C84" s="92"/>
      <c r="D84" s="92"/>
      <c r="E84" s="92"/>
      <c r="F84" s="92"/>
      <c r="G84" s="92"/>
      <c r="H84" s="92"/>
      <c r="I84" s="93"/>
      <c r="J84" s="94"/>
      <c r="K84" s="305">
        <v>0.05</v>
      </c>
      <c r="L84" s="858">
        <f>N77*K84</f>
        <v>16325.141397326606</v>
      </c>
      <c r="M84" s="859"/>
      <c r="N84" s="51"/>
    </row>
    <row r="85" spans="1:14" ht="15.75" thickBot="1">
      <c r="B85" s="821" t="s">
        <v>953</v>
      </c>
      <c r="C85" s="822"/>
      <c r="D85" s="822"/>
      <c r="E85" s="822"/>
      <c r="F85" s="822"/>
      <c r="G85" s="822"/>
      <c r="H85" s="822"/>
      <c r="I85" s="822"/>
      <c r="J85" s="822"/>
      <c r="K85" s="822"/>
      <c r="L85" s="822"/>
      <c r="M85" s="823"/>
      <c r="N85" s="52">
        <f>L82+L83+L84</f>
        <v>97950.84838395963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424453.67633049173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310</v>
      </c>
      <c r="B36" s="870" t="str">
        <f>VLOOKUP(A36,EQUIPOS!A6:D154,3,FALSE)</f>
        <v>Retroexcavadora A25C</v>
      </c>
      <c r="C36" s="871"/>
      <c r="D36" s="871"/>
      <c r="E36" s="871"/>
      <c r="F36" s="871"/>
      <c r="G36" s="871"/>
      <c r="H36" s="872"/>
      <c r="I36" s="267"/>
      <c r="J36" s="268"/>
      <c r="K36" s="269">
        <f>VLOOKUP(A36,EQUIPOS!A6:D163,4,FALSE)</f>
        <v>117827.7388521067</v>
      </c>
      <c r="L36" s="270"/>
      <c r="M36" s="336">
        <v>3</v>
      </c>
      <c r="N36" s="272">
        <f>K36/M36</f>
        <v>39275.912950702237</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1346.7093483933668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40622.622299095601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429998.64432139369</v>
      </c>
      <c r="N48" s="272">
        <f>K48*M48</f>
        <v>8599.9728864278732</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24334.126277751198</v>
      </c>
      <c r="N49" s="272">
        <f>K49*M49</f>
        <v>11193.698087765551</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386342.4630312954</v>
      </c>
      <c r="N50" s="272">
        <f>K50*M50</f>
        <v>386342.4630312954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406136.13400548883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8">
        <f>VLOOKUP(A58,TRANSPORTE!A1:D117,4,FALSE)</f>
        <v>2.9894896720714246</v>
      </c>
      <c r="M58" s="909"/>
      <c r="N58" s="287">
        <f>K58*L58</f>
        <v>0.83705710817999901</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8">
        <f>VLOOKUP(A59,TRANSPORTE!A1:D117,4,FALSE)</f>
        <v>1222.0638821488531</v>
      </c>
      <c r="M59" s="909"/>
      <c r="N59" s="287">
        <f>K59*L59</f>
        <v>562.14938578847239</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562.98644289665242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13467.093483933666</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460788.83623141475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92157.767246282951</v>
      </c>
      <c r="M82" s="857"/>
      <c r="N82" s="51"/>
    </row>
    <row r="83" spans="1:14">
      <c r="B83" s="89" t="s">
        <v>973</v>
      </c>
      <c r="C83" s="90"/>
      <c r="D83" s="90"/>
      <c r="E83" s="90"/>
      <c r="F83" s="90"/>
      <c r="G83" s="90"/>
      <c r="H83" s="90"/>
      <c r="I83" s="87"/>
      <c r="J83" s="88"/>
      <c r="K83" s="304">
        <v>0.05</v>
      </c>
      <c r="L83" s="856">
        <f>N77*K83</f>
        <v>23039.441811570738</v>
      </c>
      <c r="M83" s="857"/>
      <c r="N83" s="51"/>
    </row>
    <row r="84" spans="1:14" ht="15.75" thickBot="1">
      <c r="B84" s="91" t="s">
        <v>974</v>
      </c>
      <c r="C84" s="92"/>
      <c r="D84" s="92"/>
      <c r="E84" s="92"/>
      <c r="F84" s="92"/>
      <c r="G84" s="92"/>
      <c r="H84" s="92"/>
      <c r="I84" s="93"/>
      <c r="J84" s="94"/>
      <c r="K84" s="305">
        <v>0.05</v>
      </c>
      <c r="L84" s="858">
        <f>N77*K84</f>
        <v>23039.441811570738</v>
      </c>
      <c r="M84" s="859"/>
      <c r="N84" s="51"/>
    </row>
    <row r="85" spans="1:14" ht="15.75" thickBot="1">
      <c r="B85" s="821" t="s">
        <v>953</v>
      </c>
      <c r="C85" s="822"/>
      <c r="D85" s="822"/>
      <c r="E85" s="822"/>
      <c r="F85" s="822"/>
      <c r="G85" s="822"/>
      <c r="H85" s="822"/>
      <c r="I85" s="822"/>
      <c r="J85" s="822"/>
      <c r="K85" s="822"/>
      <c r="L85" s="822"/>
      <c r="M85" s="823"/>
      <c r="N85" s="52">
        <f>L82+L83+L84</f>
        <v>138236.65086942443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599025.48710083915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336">
        <v>0.5</v>
      </c>
      <c r="N36" s="272">
        <f>K36/M36</f>
        <v>7496.5950954173995</v>
      </c>
    </row>
    <row r="37" spans="1:14">
      <c r="A37" s="113" t="s">
        <v>320</v>
      </c>
      <c r="B37" s="870" t="str">
        <f>VLOOKUP(A37,EQUIPOS!A7:D154,3,FALSE)</f>
        <v>Retroexcavadora sobre llantas, motor 62HP, Profundidad de excavación de 5.41 metros.</v>
      </c>
      <c r="C37" s="871"/>
      <c r="D37" s="871"/>
      <c r="E37" s="871"/>
      <c r="F37" s="871"/>
      <c r="G37" s="871"/>
      <c r="H37" s="872"/>
      <c r="I37" s="421"/>
      <c r="J37" s="422"/>
      <c r="K37" s="269">
        <f>VLOOKUP(A37,EQUIPOS!A7:D164,4,FALSE)</f>
        <v>117527.91747938382</v>
      </c>
      <c r="L37" s="335"/>
      <c r="M37" s="336">
        <v>1.5</v>
      </c>
      <c r="N37" s="272">
        <f>K37/M37</f>
        <v>78351.944986255883</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88541.958778460015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24334.126277751198</v>
      </c>
      <c r="N48" s="272">
        <f>K48*M48</f>
        <v>14113.793241095695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125353.8100565421</v>
      </c>
      <c r="N49" s="272">
        <f>K49*M49</f>
        <v>125353.8100565421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139467.6032976378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8">
        <f>VLOOKUP(A58,TRANSPORTE!A1:D117,4,FALSE)</f>
        <v>724.96160827065148</v>
      </c>
      <c r="M58" s="909"/>
      <c r="N58" s="287">
        <f>K58*L58</f>
        <v>724.96160827065148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8">
        <f>VLOOKUP(A59,TRANSPORTE!A1:D117,4,FALSE)</f>
        <v>1222.0638821488531</v>
      </c>
      <c r="M59" s="909"/>
      <c r="N59" s="287">
        <f>K59*L59</f>
        <v>708.79705164633469</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f>
        <v>1433.7586599169863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26934.186967867332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256377.50770388215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51275.501540776429</v>
      </c>
      <c r="M82" s="857"/>
      <c r="N82" s="51"/>
    </row>
    <row r="83" spans="1:14">
      <c r="B83" s="89" t="s">
        <v>973</v>
      </c>
      <c r="C83" s="90"/>
      <c r="D83" s="90"/>
      <c r="E83" s="90"/>
      <c r="F83" s="90"/>
      <c r="G83" s="90"/>
      <c r="H83" s="90"/>
      <c r="I83" s="87"/>
      <c r="J83" s="88"/>
      <c r="K83" s="304">
        <v>0.05</v>
      </c>
      <c r="L83" s="856">
        <f>N77*K83</f>
        <v>12818.875385194107</v>
      </c>
      <c r="M83" s="857"/>
      <c r="N83" s="51"/>
    </row>
    <row r="84" spans="1:14" ht="15.75" thickBot="1">
      <c r="B84" s="91" t="s">
        <v>974</v>
      </c>
      <c r="C84" s="92"/>
      <c r="D84" s="92"/>
      <c r="E84" s="92"/>
      <c r="F84" s="92"/>
      <c r="G84" s="92"/>
      <c r="H84" s="92"/>
      <c r="I84" s="93"/>
      <c r="J84" s="94"/>
      <c r="K84" s="305">
        <v>0.05</v>
      </c>
      <c r="L84" s="858">
        <f>N77*K84</f>
        <v>12818.875385194107</v>
      </c>
      <c r="M84" s="859"/>
      <c r="N84" s="51"/>
    </row>
    <row r="85" spans="1:14" ht="15.75" thickBot="1">
      <c r="B85" s="821" t="s">
        <v>953</v>
      </c>
      <c r="C85" s="822"/>
      <c r="D85" s="822"/>
      <c r="E85" s="822"/>
      <c r="F85" s="822"/>
      <c r="G85" s="822"/>
      <c r="H85" s="822"/>
      <c r="I85" s="822"/>
      <c r="J85" s="822"/>
      <c r="K85" s="822"/>
      <c r="L85" s="822"/>
      <c r="M85" s="823"/>
      <c r="N85" s="52">
        <f>L82+L83+L84</f>
        <v>76913.252311164644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333290.76001504681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336">
        <v>0.5</v>
      </c>
      <c r="N36" s="272">
        <f>K36/M36</f>
        <v>7496.5950954173995</v>
      </c>
    </row>
    <row r="37" spans="1:14">
      <c r="A37" s="113" t="s">
        <v>303</v>
      </c>
      <c r="B37" s="870" t="str">
        <f>VLOOKUP(A37,EQUIPOS!A7:D154,3,FALSE)</f>
        <v>Retrocargador, pala de 1,1 m3 de capacidad, profundidad de excavación de 4.400 mm y una altura de 5.680 mm</v>
      </c>
      <c r="C37" s="871"/>
      <c r="D37" s="871"/>
      <c r="E37" s="871"/>
      <c r="F37" s="871"/>
      <c r="G37" s="871"/>
      <c r="H37" s="872"/>
      <c r="I37" s="421"/>
      <c r="J37" s="422"/>
      <c r="K37" s="269">
        <f>VLOOKUP(A37,EQUIPOS!A7:D164,4,FALSE)</f>
        <v>90757.268931414772</v>
      </c>
      <c r="L37" s="335"/>
      <c r="M37" s="336">
        <v>1.5</v>
      </c>
      <c r="N37" s="272">
        <f>K37/M37</f>
        <v>60504.845954276512</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70694.859746480637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24334.126277751198</v>
      </c>
      <c r="N48" s="272">
        <f>K48*M48</f>
        <v>14113.793241095695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125353.8100565421</v>
      </c>
      <c r="N49" s="272">
        <f>K49*M49</f>
        <v>125353.8100565421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139467.6032976378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8">
        <f>VLOOKUP(A58,TRANSPORTE!A1:D117,4,FALSE)</f>
        <v>724.96160827065148</v>
      </c>
      <c r="M58" s="909"/>
      <c r="N58" s="287">
        <f>K58*L58</f>
        <v>724.96160827065148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8">
        <f>VLOOKUP(A59,TRANSPORTE!A1:D117,4,FALSE)</f>
        <v>1222.0638821488531</v>
      </c>
      <c r="M59" s="909"/>
      <c r="N59" s="287">
        <f>K59*L59</f>
        <v>708.79705164633469</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1433.7586599169863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26934.186967867332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238530.40867190275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47706.081734380554</v>
      </c>
      <c r="M82" s="857"/>
      <c r="N82" s="51"/>
    </row>
    <row r="83" spans="1:14">
      <c r="B83" s="89" t="s">
        <v>973</v>
      </c>
      <c r="C83" s="90"/>
      <c r="D83" s="90"/>
      <c r="E83" s="90"/>
      <c r="F83" s="90"/>
      <c r="G83" s="90"/>
      <c r="H83" s="90"/>
      <c r="I83" s="87"/>
      <c r="J83" s="88"/>
      <c r="K83" s="304">
        <v>0.05</v>
      </c>
      <c r="L83" s="856">
        <f>N77*K83</f>
        <v>11926.520433595138</v>
      </c>
      <c r="M83" s="857"/>
      <c r="N83" s="51"/>
    </row>
    <row r="84" spans="1:14" ht="15.75" thickBot="1">
      <c r="B84" s="91" t="s">
        <v>974</v>
      </c>
      <c r="C84" s="92"/>
      <c r="D84" s="92"/>
      <c r="E84" s="92"/>
      <c r="F84" s="92"/>
      <c r="G84" s="92"/>
      <c r="H84" s="92"/>
      <c r="I84" s="93"/>
      <c r="J84" s="94"/>
      <c r="K84" s="305">
        <v>0.05</v>
      </c>
      <c r="L84" s="858">
        <f>N77*K84</f>
        <v>11926.520433595138</v>
      </c>
      <c r="M84" s="859"/>
      <c r="N84" s="51"/>
    </row>
    <row r="85" spans="1:14" ht="15.75" thickBot="1">
      <c r="B85" s="821" t="s">
        <v>953</v>
      </c>
      <c r="C85" s="822"/>
      <c r="D85" s="822"/>
      <c r="E85" s="822"/>
      <c r="F85" s="822"/>
      <c r="G85" s="822"/>
      <c r="H85" s="822"/>
      <c r="I85" s="822"/>
      <c r="J85" s="822"/>
      <c r="K85" s="822"/>
      <c r="L85" s="822"/>
      <c r="M85" s="823"/>
      <c r="N85" s="52">
        <f>L82+L83+L84</f>
        <v>71559.122601570838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310089.53127347358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134.53962180720401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10906.457844397884</v>
      </c>
      <c r="N48" s="272">
        <f>K48*M48</f>
        <v>10906.457844397884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10906.457844397884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2690.7924361440801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13731.789902349168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2746.3579804698338</v>
      </c>
      <c r="M82" s="857"/>
      <c r="N82" s="51"/>
    </row>
    <row r="83" spans="1:14">
      <c r="B83" s="89" t="s">
        <v>973</v>
      </c>
      <c r="C83" s="90"/>
      <c r="D83" s="90"/>
      <c r="E83" s="90"/>
      <c r="F83" s="90"/>
      <c r="G83" s="90"/>
      <c r="H83" s="90"/>
      <c r="I83" s="87"/>
      <c r="J83" s="88"/>
      <c r="K83" s="304">
        <v>0.05</v>
      </c>
      <c r="L83" s="856">
        <f>N77*K83</f>
        <v>686.58949511745845</v>
      </c>
      <c r="M83" s="857"/>
      <c r="N83" s="51"/>
    </row>
    <row r="84" spans="1:14" ht="15.75" thickBot="1">
      <c r="B84" s="91" t="s">
        <v>974</v>
      </c>
      <c r="C84" s="92"/>
      <c r="D84" s="92"/>
      <c r="E84" s="92"/>
      <c r="F84" s="92"/>
      <c r="G84" s="92"/>
      <c r="H84" s="92"/>
      <c r="I84" s="93"/>
      <c r="J84" s="94"/>
      <c r="K84" s="305">
        <v>0.05</v>
      </c>
      <c r="L84" s="858">
        <f>N77*K84</f>
        <v>686.58949511745845</v>
      </c>
      <c r="M84" s="859"/>
      <c r="N84" s="51"/>
    </row>
    <row r="85" spans="1:14" ht="15.75" thickBot="1">
      <c r="B85" s="821" t="s">
        <v>953</v>
      </c>
      <c r="C85" s="822"/>
      <c r="D85" s="822"/>
      <c r="E85" s="822"/>
      <c r="F85" s="822"/>
      <c r="G85" s="822"/>
      <c r="H85" s="822"/>
      <c r="I85" s="822"/>
      <c r="J85" s="822"/>
      <c r="K85" s="822"/>
      <c r="L85" s="822"/>
      <c r="M85" s="823"/>
      <c r="N85" s="52">
        <f>L82+L83+L84</f>
        <v>4119.5369707047512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17851.32687305392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986" t="s">
        <v>944</v>
      </c>
      <c r="D30" s="987"/>
      <c r="E30" s="987"/>
      <c r="F30" s="987"/>
      <c r="G30" s="987"/>
      <c r="H30" s="987"/>
      <c r="I30" s="987"/>
      <c r="J30" s="454"/>
      <c r="K30" s="307"/>
      <c r="L30" s="797" t="s">
        <v>945</v>
      </c>
      <c r="M30" s="798"/>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446701.93545458501</v>
      </c>
      <c r="N50" s="272">
        <f>K50*M50</f>
        <v>53604.232254550196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4829.9717903634446</v>
      </c>
      <c r="N51" s="272">
        <f>K51*M51</f>
        <v>9659.9435807268892</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78042.632160271096</v>
      </c>
      <c r="N52" s="272">
        <f>K52*M52</f>
        <v>39021.316080135548</v>
      </c>
    </row>
    <row r="53" spans="1:14" ht="15.75" thickBot="1">
      <c r="B53" s="821" t="s">
        <v>953</v>
      </c>
      <c r="C53" s="822"/>
      <c r="D53" s="822"/>
      <c r="E53" s="822"/>
      <c r="F53" s="822"/>
      <c r="G53" s="822"/>
      <c r="H53" s="822"/>
      <c r="I53" s="822"/>
      <c r="J53" s="822"/>
      <c r="K53" s="822"/>
      <c r="L53" s="822"/>
      <c r="M53" s="823"/>
      <c r="N53" s="394">
        <f>SUM(N48:N52)</f>
        <v>166567.41326594588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8">
        <f>VLOOKUP(A58,TRANSPORTE!A1:D117,4,FALSE)</f>
        <v>1222.0638821488531</v>
      </c>
      <c r="M58" s="909"/>
      <c r="N58" s="287">
        <f>K58*L58</f>
        <v>1344.2702703637385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1344.2702703637385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210333.02801070068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42066.605602140138</v>
      </c>
      <c r="M82" s="857"/>
      <c r="N82" s="51"/>
    </row>
    <row r="83" spans="1:14">
      <c r="B83" s="89" t="s">
        <v>973</v>
      </c>
      <c r="C83" s="90"/>
      <c r="D83" s="90"/>
      <c r="E83" s="90"/>
      <c r="F83" s="90"/>
      <c r="G83" s="90"/>
      <c r="H83" s="90"/>
      <c r="I83" s="87"/>
      <c r="J83" s="88"/>
      <c r="K83" s="304">
        <v>0.05</v>
      </c>
      <c r="L83" s="856">
        <f>N77*K83</f>
        <v>10516.651400535035</v>
      </c>
      <c r="M83" s="857"/>
      <c r="N83" s="51"/>
    </row>
    <row r="84" spans="1:14" ht="15.75" thickBot="1">
      <c r="B84" s="91" t="s">
        <v>974</v>
      </c>
      <c r="C84" s="92"/>
      <c r="D84" s="92"/>
      <c r="E84" s="92"/>
      <c r="F84" s="92"/>
      <c r="G84" s="92"/>
      <c r="H84" s="92"/>
      <c r="I84" s="93"/>
      <c r="J84" s="94"/>
      <c r="K84" s="305">
        <v>0.05</v>
      </c>
      <c r="L84" s="858">
        <f>N77*K84</f>
        <v>10516.651400535035</v>
      </c>
      <c r="M84" s="859"/>
      <c r="N84" s="51"/>
    </row>
    <row r="85" spans="1:14" ht="15.75" thickBot="1">
      <c r="B85" s="821" t="s">
        <v>953</v>
      </c>
      <c r="C85" s="822"/>
      <c r="D85" s="822"/>
      <c r="E85" s="822"/>
      <c r="F85" s="822"/>
      <c r="G85" s="822"/>
      <c r="H85" s="822"/>
      <c r="I85" s="822"/>
      <c r="J85" s="822"/>
      <c r="K85" s="822"/>
      <c r="L85" s="822"/>
      <c r="M85" s="823"/>
      <c r="N85" s="52">
        <f>L82+L83+L84</f>
        <v>63099.908403210204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273432.93641391088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986" t="s">
        <v>944</v>
      </c>
      <c r="D30" s="987"/>
      <c r="E30" s="987"/>
      <c r="F30" s="987"/>
      <c r="G30" s="987"/>
      <c r="H30" s="987"/>
      <c r="I30" s="987"/>
      <c r="J30" s="454"/>
      <c r="K30" s="307"/>
      <c r="L30" s="797" t="s">
        <v>945</v>
      </c>
      <c r="M30" s="798"/>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446701.93545458501</v>
      </c>
      <c r="N50" s="272">
        <f>K50*M50</f>
        <v>53604.232254550196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4829.9717903634446</v>
      </c>
      <c r="N51" s="272">
        <f>K51*M51</f>
        <v>9659.9435807268892</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122233.18869557793</v>
      </c>
      <c r="N52" s="272">
        <f>K52*M52</f>
        <v>61116.594347788967</v>
      </c>
    </row>
    <row r="53" spans="1:14" ht="15.75" thickBot="1">
      <c r="B53" s="821" t="s">
        <v>953</v>
      </c>
      <c r="C53" s="822"/>
      <c r="D53" s="822"/>
      <c r="E53" s="822"/>
      <c r="F53" s="822"/>
      <c r="G53" s="822"/>
      <c r="H53" s="822"/>
      <c r="I53" s="822"/>
      <c r="J53" s="822"/>
      <c r="K53" s="822"/>
      <c r="L53" s="822"/>
      <c r="M53" s="823"/>
      <c r="N53" s="394">
        <f>SUM(N48:N52)</f>
        <v>188662.69153359928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8">
        <f>VLOOKUP(A58,TRANSPORTE!A1:D117,4,FALSE)</f>
        <v>1222.0638821488531</v>
      </c>
      <c r="M58" s="909"/>
      <c r="N58" s="287">
        <f>K58*L58</f>
        <v>1344.2702703637385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1344.2702703637385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232428.30627835408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46485.661255670821</v>
      </c>
      <c r="M82" s="857"/>
      <c r="N82" s="51"/>
    </row>
    <row r="83" spans="1:14">
      <c r="B83" s="89" t="s">
        <v>973</v>
      </c>
      <c r="C83" s="90"/>
      <c r="D83" s="90"/>
      <c r="E83" s="90"/>
      <c r="F83" s="90"/>
      <c r="G83" s="90"/>
      <c r="H83" s="90"/>
      <c r="I83" s="87"/>
      <c r="J83" s="88"/>
      <c r="K83" s="304">
        <v>0.05</v>
      </c>
      <c r="L83" s="856">
        <f>N77*K83</f>
        <v>11621.415313917705</v>
      </c>
      <c r="M83" s="857"/>
      <c r="N83" s="51"/>
    </row>
    <row r="84" spans="1:14" ht="15.75" thickBot="1">
      <c r="B84" s="91" t="s">
        <v>974</v>
      </c>
      <c r="C84" s="92"/>
      <c r="D84" s="92"/>
      <c r="E84" s="92"/>
      <c r="F84" s="92"/>
      <c r="G84" s="92"/>
      <c r="H84" s="92"/>
      <c r="I84" s="93"/>
      <c r="J84" s="94"/>
      <c r="K84" s="305">
        <v>0.05</v>
      </c>
      <c r="L84" s="858">
        <f>N77*K84</f>
        <v>11621.415313917705</v>
      </c>
      <c r="M84" s="859"/>
      <c r="N84" s="51"/>
    </row>
    <row r="85" spans="1:14" ht="15.75" thickBot="1">
      <c r="B85" s="821" t="s">
        <v>953</v>
      </c>
      <c r="C85" s="822"/>
      <c r="D85" s="822"/>
      <c r="E85" s="822"/>
      <c r="F85" s="822"/>
      <c r="G85" s="822"/>
      <c r="H85" s="822"/>
      <c r="I85" s="822"/>
      <c r="J85" s="822"/>
      <c r="K85" s="822"/>
      <c r="L85" s="822"/>
      <c r="M85" s="823"/>
      <c r="N85" s="52">
        <f>L82+L83+L84</f>
        <v>69728.491883506227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302156.79816186032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986" t="s">
        <v>944</v>
      </c>
      <c r="D30" s="987"/>
      <c r="E30" s="987"/>
      <c r="F30" s="987"/>
      <c r="G30" s="987"/>
      <c r="H30" s="987"/>
      <c r="I30" s="987"/>
      <c r="J30" s="454"/>
      <c r="K30" s="307"/>
      <c r="L30" s="797" t="s">
        <v>945</v>
      </c>
      <c r="M30" s="798"/>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446701.93545458501</v>
      </c>
      <c r="N50" s="272">
        <f>K50*M50</f>
        <v>53604.232254550196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4829.9717903634446</v>
      </c>
      <c r="N51" s="272">
        <f>K51*M51</f>
        <v>9659.9435807268892</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146680.04321978285</v>
      </c>
      <c r="N52" s="272">
        <f>K52*M52</f>
        <v>73340.021609891424</v>
      </c>
    </row>
    <row r="53" spans="1:14" ht="15.75" thickBot="1">
      <c r="B53" s="821" t="s">
        <v>953</v>
      </c>
      <c r="C53" s="822"/>
      <c r="D53" s="822"/>
      <c r="E53" s="822"/>
      <c r="F53" s="822"/>
      <c r="G53" s="822"/>
      <c r="H53" s="822"/>
      <c r="I53" s="822"/>
      <c r="J53" s="822"/>
      <c r="K53" s="822"/>
      <c r="L53" s="822"/>
      <c r="M53" s="823"/>
      <c r="N53" s="394">
        <f>SUM(N48:N52)</f>
        <v>200886.11879570177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8">
        <f>VLOOKUP(A58,TRANSPORTE!A1:D117,4,FALSE)</f>
        <v>1222.0638821488531</v>
      </c>
      <c r="M58" s="909"/>
      <c r="N58" s="287">
        <f>K58*L58</f>
        <v>1344.2702703637385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1344.2702703637385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244651.73354045657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48930.346708091318</v>
      </c>
      <c r="M82" s="857"/>
      <c r="N82" s="51"/>
    </row>
    <row r="83" spans="1:14">
      <c r="B83" s="89" t="s">
        <v>973</v>
      </c>
      <c r="C83" s="90"/>
      <c r="D83" s="90"/>
      <c r="E83" s="90"/>
      <c r="F83" s="90"/>
      <c r="G83" s="90"/>
      <c r="H83" s="90"/>
      <c r="I83" s="87"/>
      <c r="J83" s="88"/>
      <c r="K83" s="304">
        <v>0.05</v>
      </c>
      <c r="L83" s="856">
        <f>N77*K83</f>
        <v>12232.586677022829</v>
      </c>
      <c r="M83" s="857"/>
      <c r="N83" s="51"/>
    </row>
    <row r="84" spans="1:14" ht="15.75" thickBot="1">
      <c r="B84" s="91" t="s">
        <v>974</v>
      </c>
      <c r="C84" s="92"/>
      <c r="D84" s="92"/>
      <c r="E84" s="92"/>
      <c r="F84" s="92"/>
      <c r="G84" s="92"/>
      <c r="H84" s="92"/>
      <c r="I84" s="93"/>
      <c r="J84" s="94"/>
      <c r="K84" s="305">
        <v>0.05</v>
      </c>
      <c r="L84" s="858">
        <f>N77*K84</f>
        <v>12232.586677022829</v>
      </c>
      <c r="M84" s="859"/>
      <c r="N84" s="51"/>
    </row>
    <row r="85" spans="1:14" ht="15.75" thickBot="1">
      <c r="B85" s="821" t="s">
        <v>953</v>
      </c>
      <c r="C85" s="822"/>
      <c r="D85" s="822"/>
      <c r="E85" s="822"/>
      <c r="F85" s="822"/>
      <c r="G85" s="822"/>
      <c r="H85" s="822"/>
      <c r="I85" s="822"/>
      <c r="J85" s="822"/>
      <c r="K85" s="822"/>
      <c r="L85" s="822"/>
      <c r="M85" s="823"/>
      <c r="N85" s="52">
        <f>L82+L83+L84</f>
        <v>73395.520062136973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318047.25360259356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986" t="s">
        <v>944</v>
      </c>
      <c r="D30" s="987"/>
      <c r="E30" s="987"/>
      <c r="F30" s="987"/>
      <c r="G30" s="987"/>
      <c r="H30" s="987"/>
      <c r="I30" s="987"/>
      <c r="J30" s="454"/>
      <c r="K30" s="307"/>
      <c r="L30" s="797" t="s">
        <v>945</v>
      </c>
      <c r="M30" s="798"/>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446701.93545458501</v>
      </c>
      <c r="N50" s="272">
        <f>K50*M50</f>
        <v>53604.232254550196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4829.9717903634446</v>
      </c>
      <c r="N51" s="272">
        <f>K51*M51</f>
        <v>9659.9435807268892</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323221.82085777161</v>
      </c>
      <c r="N52" s="272">
        <f>K52*M52</f>
        <v>161610.91042888581</v>
      </c>
    </row>
    <row r="53" spans="1:14" ht="15.75" thickBot="1">
      <c r="B53" s="821" t="s">
        <v>953</v>
      </c>
      <c r="C53" s="822"/>
      <c r="D53" s="822"/>
      <c r="E53" s="822"/>
      <c r="F53" s="822"/>
      <c r="G53" s="822"/>
      <c r="H53" s="822"/>
      <c r="I53" s="822"/>
      <c r="J53" s="822"/>
      <c r="K53" s="822"/>
      <c r="L53" s="822"/>
      <c r="M53" s="823"/>
      <c r="N53" s="394">
        <f>SUM(N48:N52)</f>
        <v>289157.00761469617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8">
        <f>VLOOKUP(A58,TRANSPORTE!A1:D117,4,FALSE)</f>
        <v>1222.0638821488531</v>
      </c>
      <c r="M58" s="909"/>
      <c r="N58" s="287">
        <f>K58*L58</f>
        <v>1344.2702703637385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1344.2702703637385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332922.62235945091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66584.524471890181</v>
      </c>
      <c r="M82" s="857"/>
      <c r="N82" s="51"/>
    </row>
    <row r="83" spans="1:14">
      <c r="B83" s="89" t="s">
        <v>973</v>
      </c>
      <c r="C83" s="90"/>
      <c r="D83" s="90"/>
      <c r="E83" s="90"/>
      <c r="F83" s="90"/>
      <c r="G83" s="90"/>
      <c r="H83" s="90"/>
      <c r="I83" s="87"/>
      <c r="J83" s="88"/>
      <c r="K83" s="304">
        <v>0.05</v>
      </c>
      <c r="L83" s="856">
        <f>N77*K83</f>
        <v>16646.131117972545</v>
      </c>
      <c r="M83" s="857"/>
      <c r="N83" s="51"/>
    </row>
    <row r="84" spans="1:14" ht="15.75" thickBot="1">
      <c r="B84" s="91" t="s">
        <v>974</v>
      </c>
      <c r="C84" s="92"/>
      <c r="D84" s="92"/>
      <c r="E84" s="92"/>
      <c r="F84" s="92"/>
      <c r="G84" s="92"/>
      <c r="H84" s="92"/>
      <c r="I84" s="93"/>
      <c r="J84" s="94"/>
      <c r="K84" s="305">
        <v>0.05</v>
      </c>
      <c r="L84" s="858">
        <f>N77*K84</f>
        <v>16646.131117972545</v>
      </c>
      <c r="M84" s="859"/>
      <c r="N84" s="51"/>
    </row>
    <row r="85" spans="1:14" ht="15.75" thickBot="1">
      <c r="B85" s="821" t="s">
        <v>953</v>
      </c>
      <c r="C85" s="822"/>
      <c r="D85" s="822"/>
      <c r="E85" s="822"/>
      <c r="F85" s="822"/>
      <c r="G85" s="822"/>
      <c r="H85" s="822"/>
      <c r="I85" s="822"/>
      <c r="J85" s="822"/>
      <c r="K85" s="822"/>
      <c r="L85" s="822"/>
      <c r="M85" s="823"/>
      <c r="N85" s="52">
        <f>L82+L83+L84</f>
        <v>99876.786707835272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432799.40906728618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7"/>
      <c r="J36" s="268"/>
      <c r="K36" s="269">
        <f>VLOOKUP(A36,EQUIPOS!A6:D163,4,FALSE)</f>
        <v>3577.9203864492101</v>
      </c>
      <c r="L36" s="270"/>
      <c r="M36" s="336">
        <v>1</v>
      </c>
      <c r="N36" s="272">
        <f>K36*M36</f>
        <v>3577.9203864492101</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6951.2594090392595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50041.586096433828</v>
      </c>
      <c r="N48" s="272">
        <f t="shared" ref="N48:N53" si="0">K48*M48</f>
        <v>25220.95939260265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4829.9717903634446</v>
      </c>
      <c r="N49" s="272">
        <f t="shared" si="0"/>
        <v>9659.9435807268892</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40.105241526805976</v>
      </c>
      <c r="N50" s="272">
        <f t="shared" si="0"/>
        <v>4451.6818094754635</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50998.879251325219</v>
      </c>
      <c r="N51" s="272">
        <f t="shared" si="0"/>
        <v>20399.55170053009</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55387.734324062338</v>
      </c>
      <c r="N52" s="273">
        <f t="shared" si="0"/>
        <v>20936.563574495565</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428.02516721017031</v>
      </c>
      <c r="N53" s="273">
        <f t="shared" si="0"/>
        <v>66771.926084786566</v>
      </c>
    </row>
    <row r="54" spans="1:14">
      <c r="B54" s="320"/>
      <c r="C54" s="317"/>
      <c r="D54" s="317"/>
      <c r="E54" s="317"/>
      <c r="F54" s="317"/>
      <c r="G54" s="317"/>
      <c r="H54" s="317"/>
      <c r="I54" s="317"/>
      <c r="J54" s="311"/>
      <c r="K54" s="44"/>
      <c r="L54" s="318"/>
      <c r="M54" s="426"/>
      <c r="N54" s="273"/>
    </row>
    <row r="55" spans="1:14" ht="15.75" thickBot="1">
      <c r="B55" s="910" t="s">
        <v>953</v>
      </c>
      <c r="C55" s="864"/>
      <c r="D55" s="864"/>
      <c r="E55" s="864"/>
      <c r="F55" s="864"/>
      <c r="G55" s="864"/>
      <c r="H55" s="864"/>
      <c r="I55" s="864"/>
      <c r="J55" s="864"/>
      <c r="K55" s="864"/>
      <c r="L55" s="864"/>
      <c r="M55" s="865"/>
      <c r="N55" s="104">
        <f>SUM(N48:N54)</f>
        <v>147440.62614261723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8">
        <f>VLOOKUP(A60,TRANSPORTE!A1:D117,4,FALSE)</f>
        <v>1222.0638821488531</v>
      </c>
      <c r="M60" s="909"/>
      <c r="N60" s="287">
        <f>K60*L60</f>
        <v>488.82555285954123</v>
      </c>
    </row>
    <row r="61" spans="1:14">
      <c r="A61" t="s">
        <v>1229</v>
      </c>
      <c r="B61" s="46" t="str">
        <f>VLOOKUP(A61,TRANSPORTE!A1:D117,3,FALSE)</f>
        <v>Transporte de arena</v>
      </c>
      <c r="C61" s="47"/>
      <c r="D61" s="47"/>
      <c r="E61" s="47"/>
      <c r="F61" s="47"/>
      <c r="G61" s="47"/>
      <c r="H61" s="311" t="s">
        <v>339</v>
      </c>
      <c r="I61" s="279">
        <v>0.378</v>
      </c>
      <c r="J61" s="286">
        <v>1</v>
      </c>
      <c r="K61" s="279">
        <f>I61*J61</f>
        <v>0.378</v>
      </c>
      <c r="L61" s="908">
        <f>VLOOKUP(A61,TRANSPORTE!A1:D117,4,FALSE)</f>
        <v>1222.0638821488531</v>
      </c>
      <c r="M61" s="909"/>
      <c r="N61" s="287">
        <f t="shared" ref="N61:N62" si="1">K61*L61</f>
        <v>461.94014745226644</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8">
        <f>VLOOKUP(A62,TRANSPORTE!A1:D117,4,FALSE)</f>
        <v>1222.0638821488531</v>
      </c>
      <c r="M62" s="909"/>
      <c r="N62" s="287">
        <f t="shared" si="1"/>
        <v>615.92019660302196</v>
      </c>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1566.6858969148298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67466.780451800994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223425.3519003723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44685.070380074467</v>
      </c>
      <c r="M84" s="857"/>
      <c r="N84" s="51"/>
    </row>
    <row r="85" spans="1:14">
      <c r="B85" s="89" t="s">
        <v>973</v>
      </c>
      <c r="C85" s="90"/>
      <c r="D85" s="90"/>
      <c r="E85" s="90"/>
      <c r="F85" s="90"/>
      <c r="G85" s="90"/>
      <c r="H85" s="90"/>
      <c r="I85" s="87"/>
      <c r="J85" s="88"/>
      <c r="K85" s="304">
        <v>0.05</v>
      </c>
      <c r="L85" s="856">
        <f>N79*K85</f>
        <v>11171.267595018617</v>
      </c>
      <c r="M85" s="857"/>
      <c r="N85" s="51"/>
    </row>
    <row r="86" spans="1:14" ht="15.75" thickBot="1">
      <c r="B86" s="91" t="s">
        <v>974</v>
      </c>
      <c r="C86" s="92"/>
      <c r="D86" s="92"/>
      <c r="E86" s="92"/>
      <c r="F86" s="92"/>
      <c r="G86" s="92"/>
      <c r="H86" s="92"/>
      <c r="I86" s="93"/>
      <c r="J86" s="94"/>
      <c r="K86" s="305">
        <v>0.05</v>
      </c>
      <c r="L86" s="858">
        <f>N79*K86</f>
        <v>11171.267595018617</v>
      </c>
      <c r="M86" s="859"/>
      <c r="N86" s="51"/>
    </row>
    <row r="87" spans="1:14" ht="15.75" thickBot="1">
      <c r="B87" s="821" t="s">
        <v>953</v>
      </c>
      <c r="C87" s="822"/>
      <c r="D87" s="822"/>
      <c r="E87" s="822"/>
      <c r="F87" s="822"/>
      <c r="G87" s="822"/>
      <c r="H87" s="822"/>
      <c r="I87" s="822"/>
      <c r="J87" s="822"/>
      <c r="K87" s="822"/>
      <c r="L87" s="822"/>
      <c r="M87" s="823"/>
      <c r="N87" s="52">
        <f>L84+L85+L86</f>
        <v>67027.6055701117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290452.95747048402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1345.39621807204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1655.1541570657496</v>
      </c>
      <c r="N48" s="272">
        <f>K48*M48</f>
        <v>827.57707853287479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367258.87161721574</v>
      </c>
      <c r="N49" s="272">
        <f>K49*M49</f>
        <v>370931.46033338789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4829.9717903634446</v>
      </c>
      <c r="N50" s="272">
        <f>K50*M50</f>
        <v>1448.9915371090333</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0" t="s">
        <v>953</v>
      </c>
      <c r="C55" s="864"/>
      <c r="D55" s="864"/>
      <c r="E55" s="864"/>
      <c r="F55" s="864"/>
      <c r="G55" s="864"/>
      <c r="H55" s="864"/>
      <c r="I55" s="864"/>
      <c r="J55" s="864"/>
      <c r="K55" s="864"/>
      <c r="L55" s="864"/>
      <c r="M55" s="865"/>
      <c r="N55" s="104">
        <f>SUM(N48:N54)</f>
        <v>373208.0289490298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8">
        <f>VLOOKUP(A60,TRANSPORTE!A1:D117,4,FALSE)</f>
        <v>1222.0638821488531</v>
      </c>
      <c r="M60" s="909"/>
      <c r="N60" s="287">
        <f>K60*L60</f>
        <v>1234.2845209703416</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1234.2845209703416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26907.924361440797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402695.63404951303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80539.126809902606</v>
      </c>
      <c r="M84" s="857"/>
      <c r="N84" s="51"/>
    </row>
    <row r="85" spans="1:14">
      <c r="B85" s="89" t="s">
        <v>973</v>
      </c>
      <c r="C85" s="90"/>
      <c r="D85" s="90"/>
      <c r="E85" s="90"/>
      <c r="F85" s="90"/>
      <c r="G85" s="90"/>
      <c r="H85" s="90"/>
      <c r="I85" s="87"/>
      <c r="J85" s="88"/>
      <c r="K85" s="304">
        <v>0.05</v>
      </c>
      <c r="L85" s="856">
        <f>N79*K85</f>
        <v>20134.781702475651</v>
      </c>
      <c r="M85" s="857"/>
      <c r="N85" s="51"/>
    </row>
    <row r="86" spans="1:14" ht="15.75" thickBot="1">
      <c r="B86" s="91" t="s">
        <v>974</v>
      </c>
      <c r="C86" s="92"/>
      <c r="D86" s="92"/>
      <c r="E86" s="92"/>
      <c r="F86" s="92"/>
      <c r="G86" s="92"/>
      <c r="H86" s="92"/>
      <c r="I86" s="93"/>
      <c r="J86" s="94"/>
      <c r="K86" s="305">
        <v>0.05</v>
      </c>
      <c r="L86" s="858">
        <f>N79*K86</f>
        <v>20134.781702475651</v>
      </c>
      <c r="M86" s="859"/>
      <c r="N86" s="51"/>
    </row>
    <row r="87" spans="1:14" ht="15.75" thickBot="1">
      <c r="B87" s="821" t="s">
        <v>953</v>
      </c>
      <c r="C87" s="822"/>
      <c r="D87" s="822"/>
      <c r="E87" s="822"/>
      <c r="F87" s="822"/>
      <c r="G87" s="822"/>
      <c r="H87" s="822"/>
      <c r="I87" s="822"/>
      <c r="J87" s="822"/>
      <c r="K87" s="822"/>
      <c r="L87" s="822"/>
      <c r="M87" s="823"/>
      <c r="N87" s="52">
        <f>L84+L85+L86</f>
        <v>120808.69021485391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523504.32426436694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9.25" customHeight="1" thickBot="1">
      <c r="A31" t="s">
        <v>1845</v>
      </c>
      <c r="B31" s="80" t="s">
        <v>1135</v>
      </c>
      <c r="C31" s="963" t="s">
        <v>2143</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71.649414538135986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1655.1541570657496</v>
      </c>
      <c r="N48" s="272">
        <f>K48*M48</f>
        <v>82.757707853287485</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33785.956172717364</v>
      </c>
      <c r="N49" s="272">
        <f>K49*M49</f>
        <v>33785.956172717364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33868.713880570649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1432.9882907627198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35373.351585871504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7074.6703171743011</v>
      </c>
      <c r="M84" s="857"/>
      <c r="N84" s="51"/>
    </row>
    <row r="85" spans="1:14">
      <c r="B85" s="89" t="s">
        <v>973</v>
      </c>
      <c r="C85" s="90"/>
      <c r="D85" s="90"/>
      <c r="E85" s="90"/>
      <c r="F85" s="90"/>
      <c r="G85" s="90"/>
      <c r="H85" s="90"/>
      <c r="I85" s="87"/>
      <c r="J85" s="88"/>
      <c r="K85" s="304">
        <v>0.05</v>
      </c>
      <c r="L85" s="856">
        <f>N79*K85</f>
        <v>1768.6675792935753</v>
      </c>
      <c r="M85" s="857"/>
      <c r="N85" s="51"/>
    </row>
    <row r="86" spans="1:14" ht="15.75" thickBot="1">
      <c r="B86" s="91" t="s">
        <v>974</v>
      </c>
      <c r="C86" s="92"/>
      <c r="D86" s="92"/>
      <c r="E86" s="92"/>
      <c r="F86" s="92"/>
      <c r="G86" s="92"/>
      <c r="H86" s="92"/>
      <c r="I86" s="93"/>
      <c r="J86" s="94"/>
      <c r="K86" s="305">
        <v>0.05</v>
      </c>
      <c r="L86" s="858">
        <f>N79*K86</f>
        <v>1768.6675792935753</v>
      </c>
      <c r="M86" s="859"/>
      <c r="N86" s="51"/>
    </row>
    <row r="87" spans="1:14" ht="15.75" thickBot="1">
      <c r="B87" s="821" t="s">
        <v>953</v>
      </c>
      <c r="C87" s="822"/>
      <c r="D87" s="822"/>
      <c r="E87" s="822"/>
      <c r="F87" s="822"/>
      <c r="G87" s="822"/>
      <c r="H87" s="822"/>
      <c r="I87" s="822"/>
      <c r="J87" s="822"/>
      <c r="K87" s="822"/>
      <c r="L87" s="822"/>
      <c r="M87" s="823"/>
      <c r="N87" s="52">
        <f>L84+L85+L86</f>
        <v>10612.005475761451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45985.357061632953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1683</v>
      </c>
      <c r="C31" s="963" t="s">
        <v>2144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336">
        <v>1.25</v>
      </c>
      <c r="N36" s="272">
        <f>K36/M36</f>
        <v>2998.6380381669596</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1886.7062180720402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4885.3442562390001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15634.540642774309</v>
      </c>
      <c r="N48" s="272">
        <f>K48*M48</f>
        <v>7817.2703213871546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1655.1541570657496</v>
      </c>
      <c r="N49" s="272">
        <f>K49*M49</f>
        <v>827.57707853287479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367258.87161721574</v>
      </c>
      <c r="N50" s="272">
        <f>K50*M50</f>
        <v>370931.46033338789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4829.9717903634446</v>
      </c>
      <c r="N51" s="272">
        <f>K51*M51</f>
        <v>1448.9915371090333</v>
      </c>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381025.29927041696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8">
        <f>VLOOKUP(A58,TRANSPORTE!A1:D117,4,FALSE)</f>
        <v>1222.0638821488531</v>
      </c>
      <c r="M58" s="909"/>
      <c r="N58" s="287">
        <f>K58*L58</f>
        <v>1234.2845209703416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8">
        <f>VLOOKUP(A59,TRANSPORTE!A1:D117,4,FALSE)</f>
        <v>1222.0638821488531</v>
      </c>
      <c r="M59" s="909"/>
      <c r="N59" s="287">
        <f>K59*L59</f>
        <v>611.03194107442653</v>
      </c>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1845.3164620447683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37734.124361440801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425490.08435014158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85098.016870028325</v>
      </c>
      <c r="M82" s="857"/>
      <c r="N82" s="51"/>
    </row>
    <row r="83" spans="1:14">
      <c r="B83" s="89" t="s">
        <v>973</v>
      </c>
      <c r="C83" s="90"/>
      <c r="D83" s="90"/>
      <c r="E83" s="90"/>
      <c r="F83" s="90"/>
      <c r="G83" s="90"/>
      <c r="H83" s="90"/>
      <c r="I83" s="87"/>
      <c r="J83" s="88"/>
      <c r="K83" s="304">
        <v>0.05</v>
      </c>
      <c r="L83" s="856">
        <f>N77*K83</f>
        <v>21274.504217507081</v>
      </c>
      <c r="M83" s="857"/>
      <c r="N83" s="51"/>
    </row>
    <row r="84" spans="1:14" ht="15.75" thickBot="1">
      <c r="B84" s="91" t="s">
        <v>974</v>
      </c>
      <c r="C84" s="92"/>
      <c r="D84" s="92"/>
      <c r="E84" s="92"/>
      <c r="F84" s="92"/>
      <c r="G84" s="92"/>
      <c r="H84" s="92"/>
      <c r="I84" s="93"/>
      <c r="J84" s="94"/>
      <c r="K84" s="305">
        <v>0.05</v>
      </c>
      <c r="L84" s="858">
        <f>N77*K84</f>
        <v>21274.504217507081</v>
      </c>
      <c r="M84" s="859"/>
      <c r="N84" s="51"/>
    </row>
    <row r="85" spans="1:14" ht="15.75" thickBot="1">
      <c r="B85" s="821" t="s">
        <v>953</v>
      </c>
      <c r="C85" s="822"/>
      <c r="D85" s="822"/>
      <c r="E85" s="822"/>
      <c r="F85" s="822"/>
      <c r="G85" s="822"/>
      <c r="H85" s="822"/>
      <c r="I85" s="822"/>
      <c r="J85" s="822"/>
      <c r="K85" s="822"/>
      <c r="L85" s="822"/>
      <c r="M85" s="823"/>
      <c r="N85" s="52">
        <f>L82+L83+L84</f>
        <v>127647.02530504249</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553137.10965518409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1.5" customHeight="1" thickBot="1">
      <c r="A31" t="s">
        <v>1845</v>
      </c>
      <c r="B31" s="80" t="s">
        <v>1684</v>
      </c>
      <c r="C31" s="963" t="s">
        <v>2145</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336">
        <v>18.75</v>
      </c>
      <c r="N36" s="272">
        <f>K36/M36</f>
        <v>199.90920254446399</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107.73674787146933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307.64595041593333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15634.540642774309</v>
      </c>
      <c r="N48" s="272">
        <f>K48*M48</f>
        <v>781.72703213871546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1655.1541570657496</v>
      </c>
      <c r="N49" s="272">
        <f>K49*M49</f>
        <v>82.757707853287485</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33785.956172717364</v>
      </c>
      <c r="N50" s="272">
        <f>K50*M50</f>
        <v>33785.956172717364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34650.440912709368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8">
        <f>VLOOKUP(A58,TRANSPORTE!A1:D117,4,FALSE)</f>
        <v>1222.0638821488531</v>
      </c>
      <c r="M58" s="909"/>
      <c r="N58" s="287">
        <f>K58*L58</f>
        <v>61.103194107442654</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61.103194107442654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2154.7349574293867</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37173.925014662127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7434.7850029324254</v>
      </c>
      <c r="M82" s="857"/>
      <c r="N82" s="51"/>
    </row>
    <row r="83" spans="1:14">
      <c r="B83" s="89" t="s">
        <v>973</v>
      </c>
      <c r="C83" s="90"/>
      <c r="D83" s="90"/>
      <c r="E83" s="90"/>
      <c r="F83" s="90"/>
      <c r="G83" s="90"/>
      <c r="H83" s="90"/>
      <c r="I83" s="87"/>
      <c r="J83" s="88"/>
      <c r="K83" s="304">
        <v>0.05</v>
      </c>
      <c r="L83" s="856">
        <f>N77*K83</f>
        <v>1858.6962507331064</v>
      </c>
      <c r="M83" s="857"/>
      <c r="N83" s="51"/>
    </row>
    <row r="84" spans="1:14" ht="15.75" thickBot="1">
      <c r="B84" s="91" t="s">
        <v>974</v>
      </c>
      <c r="C84" s="92"/>
      <c r="D84" s="92"/>
      <c r="E84" s="92"/>
      <c r="F84" s="92"/>
      <c r="G84" s="92"/>
      <c r="H84" s="92"/>
      <c r="I84" s="93"/>
      <c r="J84" s="94"/>
      <c r="K84" s="305">
        <v>0.05</v>
      </c>
      <c r="L84" s="858">
        <f>N77*K84</f>
        <v>1858.6962507331064</v>
      </c>
      <c r="M84" s="859"/>
      <c r="N84" s="51"/>
    </row>
    <row r="85" spans="1:14" ht="15.75" thickBot="1">
      <c r="B85" s="821" t="s">
        <v>953</v>
      </c>
      <c r="C85" s="822"/>
      <c r="D85" s="822"/>
      <c r="E85" s="822"/>
      <c r="F85" s="822"/>
      <c r="G85" s="822"/>
      <c r="H85" s="822"/>
      <c r="I85" s="822"/>
      <c r="J85" s="822"/>
      <c r="K85" s="822"/>
      <c r="L85" s="822"/>
      <c r="M85" s="823"/>
      <c r="N85" s="52">
        <f>L82+L83+L84</f>
        <v>11152.177504398638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48326.102519060762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134.53962180720401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367258.87161721574</v>
      </c>
      <c r="N48" s="272">
        <f>K48*M48</f>
        <v>25708.121013205106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4829.9717903634446</v>
      </c>
      <c r="N49" s="272">
        <f>K49*M49</f>
        <v>1448.9915371090333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27157.112550314137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8">
        <f>VLOOKUP(A58,TRANSPORTE!A1:D117,4,FALSE)</f>
        <v>1222.0638821488531</v>
      </c>
      <c r="M58" s="909"/>
      <c r="N58" s="287">
        <f>K58*L58</f>
        <v>85.544471750419717</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85.544471750419717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2690.7924361440801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30067.989080015846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6013.59781600317</v>
      </c>
      <c r="M82" s="857"/>
      <c r="N82" s="51"/>
    </row>
    <row r="83" spans="1:14">
      <c r="B83" s="89" t="s">
        <v>973</v>
      </c>
      <c r="C83" s="90"/>
      <c r="D83" s="90"/>
      <c r="E83" s="90"/>
      <c r="F83" s="90"/>
      <c r="G83" s="90"/>
      <c r="H83" s="90"/>
      <c r="I83" s="87"/>
      <c r="J83" s="88"/>
      <c r="K83" s="304">
        <v>0.05</v>
      </c>
      <c r="L83" s="856">
        <f>N77*K83</f>
        <v>1503.3994540007925</v>
      </c>
      <c r="M83" s="857"/>
      <c r="N83" s="51"/>
    </row>
    <row r="84" spans="1:14" ht="15.75" thickBot="1">
      <c r="B84" s="91" t="s">
        <v>974</v>
      </c>
      <c r="C84" s="92"/>
      <c r="D84" s="92"/>
      <c r="E84" s="92"/>
      <c r="F84" s="92"/>
      <c r="G84" s="92"/>
      <c r="H84" s="92"/>
      <c r="I84" s="93"/>
      <c r="J84" s="94"/>
      <c r="K84" s="305">
        <v>0.05</v>
      </c>
      <c r="L84" s="858">
        <f>N77*K84</f>
        <v>1503.3994540007925</v>
      </c>
      <c r="M84" s="859"/>
      <c r="N84" s="51"/>
    </row>
    <row r="85" spans="1:14" ht="15.75" thickBot="1">
      <c r="B85" s="821" t="s">
        <v>953</v>
      </c>
      <c r="C85" s="822"/>
      <c r="D85" s="822"/>
      <c r="E85" s="822"/>
      <c r="F85" s="822"/>
      <c r="G85" s="822"/>
      <c r="H85" s="822"/>
      <c r="I85" s="822"/>
      <c r="J85" s="822"/>
      <c r="K85" s="822"/>
      <c r="L85" s="822"/>
      <c r="M85" s="823"/>
      <c r="N85" s="52">
        <f>L82+L83+L84</f>
        <v>9020.396724004755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39088.385804020603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71.649414538135986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32719.373533193655</v>
      </c>
      <c r="N48" s="272">
        <f>K48*M48</f>
        <v>40899.216916492071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40899.216916492071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1432.9882907627198</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42403.854621792925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8480.770924358585</v>
      </c>
      <c r="M82" s="857"/>
      <c r="N82" s="51"/>
    </row>
    <row r="83" spans="1:14">
      <c r="B83" s="89" t="s">
        <v>973</v>
      </c>
      <c r="C83" s="90"/>
      <c r="D83" s="90"/>
      <c r="E83" s="90"/>
      <c r="F83" s="90"/>
      <c r="G83" s="90"/>
      <c r="H83" s="90"/>
      <c r="I83" s="87"/>
      <c r="J83" s="88"/>
      <c r="K83" s="304">
        <v>0.05</v>
      </c>
      <c r="L83" s="856">
        <f>N77*K83</f>
        <v>2120.1927310896463</v>
      </c>
      <c r="M83" s="857"/>
      <c r="N83" s="51"/>
    </row>
    <row r="84" spans="1:14" ht="15.75" thickBot="1">
      <c r="B84" s="91" t="s">
        <v>974</v>
      </c>
      <c r="C84" s="92"/>
      <c r="D84" s="92"/>
      <c r="E84" s="92"/>
      <c r="F84" s="92"/>
      <c r="G84" s="92"/>
      <c r="H84" s="92"/>
      <c r="I84" s="93"/>
      <c r="J84" s="94"/>
      <c r="K84" s="305">
        <v>0.05</v>
      </c>
      <c r="L84" s="858">
        <f>N77*K84</f>
        <v>2120.1927310896463</v>
      </c>
      <c r="M84" s="859"/>
      <c r="N84" s="51"/>
    </row>
    <row r="85" spans="1:14" ht="15.75" thickBot="1">
      <c r="B85" s="821" t="s">
        <v>953</v>
      </c>
      <c r="C85" s="822"/>
      <c r="D85" s="822"/>
      <c r="E85" s="822"/>
      <c r="F85" s="822"/>
      <c r="G85" s="822"/>
      <c r="H85" s="822"/>
      <c r="I85" s="822"/>
      <c r="J85" s="822"/>
      <c r="K85" s="822"/>
      <c r="L85" s="822"/>
      <c r="M85" s="823"/>
      <c r="N85" s="52">
        <f>L82+L83+L84</f>
        <v>12721.156386537878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55125.011008330803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161.605121807204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429998.64432139369</v>
      </c>
      <c r="N48" s="272">
        <f>K48*M48</f>
        <v>859.99728864278734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367258.87161721574</v>
      </c>
      <c r="N49" s="272">
        <f>K49*M49</f>
        <v>25708.121013205106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4829.9717903634446</v>
      </c>
      <c r="N50" s="272">
        <f>K50*M50</f>
        <v>1448.9915371090333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28017.109838956923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8">
        <f>VLOOKUP(A58,TRANSPORTE!A1:D117,4,FALSE)</f>
        <v>1222.0638821488531</v>
      </c>
      <c r="M58" s="909"/>
      <c r="N58" s="287">
        <f>K58*L58</f>
        <v>87.988599514717436</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87.988599514717436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3232.1024361440795</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31498.805996422921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6299.761199284585</v>
      </c>
      <c r="M82" s="857"/>
      <c r="N82" s="51"/>
    </row>
    <row r="83" spans="1:14">
      <c r="B83" s="89" t="s">
        <v>973</v>
      </c>
      <c r="C83" s="90"/>
      <c r="D83" s="90"/>
      <c r="E83" s="90"/>
      <c r="F83" s="90"/>
      <c r="G83" s="90"/>
      <c r="H83" s="90"/>
      <c r="I83" s="87"/>
      <c r="J83" s="88"/>
      <c r="K83" s="304">
        <v>0.05</v>
      </c>
      <c r="L83" s="856">
        <f>N77*K83</f>
        <v>1574.9402998211463</v>
      </c>
      <c r="M83" s="857"/>
      <c r="N83" s="51"/>
    </row>
    <row r="84" spans="1:14" ht="15.75" thickBot="1">
      <c r="B84" s="91" t="s">
        <v>974</v>
      </c>
      <c r="C84" s="92"/>
      <c r="D84" s="92"/>
      <c r="E84" s="92"/>
      <c r="F84" s="92"/>
      <c r="G84" s="92"/>
      <c r="H84" s="92"/>
      <c r="I84" s="93"/>
      <c r="J84" s="94"/>
      <c r="K84" s="305">
        <v>0.05</v>
      </c>
      <c r="L84" s="858">
        <f>N77*K84</f>
        <v>1574.9402998211463</v>
      </c>
      <c r="M84" s="859"/>
      <c r="N84" s="51"/>
    </row>
    <row r="85" spans="1:14" ht="15.75" thickBot="1">
      <c r="B85" s="821" t="s">
        <v>953</v>
      </c>
      <c r="C85" s="822"/>
      <c r="D85" s="822"/>
      <c r="E85" s="822"/>
      <c r="F85" s="822"/>
      <c r="G85" s="822"/>
      <c r="H85" s="822"/>
      <c r="I85" s="822"/>
      <c r="J85" s="822"/>
      <c r="K85" s="822"/>
      <c r="L85" s="822"/>
      <c r="M85" s="823"/>
      <c r="N85" s="52">
        <f>L82+L83+L84</f>
        <v>9449.6417989268775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40948.447795349799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89.693081204802667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429998.64432139369</v>
      </c>
      <c r="N48" s="272">
        <f>K48*M48</f>
        <v>859.99728864278734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32719.373533193655</v>
      </c>
      <c r="N49" s="272">
        <f>K49*M49</f>
        <v>40899.216916492071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41759.214205134856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8">
        <f>VLOOKUP(A58,TRANSPORTE!A1:D117,4,FALSE)</f>
        <v>1222.0638821488531</v>
      </c>
      <c r="M58" s="909"/>
      <c r="N58" s="287">
        <f>K58*L58</f>
        <v>2.444127764297706</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2.444127764297706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1793.8616240960532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43645.21303820001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8729.0426076400017</v>
      </c>
      <c r="M82" s="857"/>
      <c r="N82" s="51"/>
    </row>
    <row r="83" spans="1:14">
      <c r="B83" s="89" t="s">
        <v>973</v>
      </c>
      <c r="C83" s="90"/>
      <c r="D83" s="90"/>
      <c r="E83" s="90"/>
      <c r="F83" s="90"/>
      <c r="G83" s="90"/>
      <c r="H83" s="90"/>
      <c r="I83" s="87"/>
      <c r="J83" s="88"/>
      <c r="K83" s="304">
        <v>0.05</v>
      </c>
      <c r="L83" s="856">
        <f>N77*K83</f>
        <v>2182.2606519100004</v>
      </c>
      <c r="M83" s="857"/>
      <c r="N83" s="51"/>
    </row>
    <row r="84" spans="1:14" ht="15.75" thickBot="1">
      <c r="B84" s="91" t="s">
        <v>974</v>
      </c>
      <c r="C84" s="92"/>
      <c r="D84" s="92"/>
      <c r="E84" s="92"/>
      <c r="F84" s="92"/>
      <c r="G84" s="92"/>
      <c r="H84" s="92"/>
      <c r="I84" s="93"/>
      <c r="J84" s="94"/>
      <c r="K84" s="305">
        <v>0.05</v>
      </c>
      <c r="L84" s="858">
        <f>N77*K84</f>
        <v>2182.2606519100004</v>
      </c>
      <c r="M84" s="859"/>
      <c r="N84" s="51"/>
    </row>
    <row r="85" spans="1:14" ht="15.75" thickBot="1">
      <c r="B85" s="821" t="s">
        <v>953</v>
      </c>
      <c r="C85" s="822"/>
      <c r="D85" s="822"/>
      <c r="E85" s="822"/>
      <c r="F85" s="822"/>
      <c r="G85" s="822"/>
      <c r="H85" s="822"/>
      <c r="I85" s="822"/>
      <c r="J85" s="822"/>
      <c r="K85" s="822"/>
      <c r="L85" s="822"/>
      <c r="M85" s="823"/>
      <c r="N85" s="52">
        <f>L82+L83+L84</f>
        <v>13093.563911460004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56738.776949660016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22.554583333333333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6349.1358068141653</v>
      </c>
      <c r="N48" s="272">
        <f>K48*M48</f>
        <v>6984.0493874955828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6984.0493874955828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451.09166666666664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7457.6956374955826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1491.5391274991166</v>
      </c>
      <c r="M82" s="857"/>
      <c r="N82" s="51"/>
    </row>
    <row r="83" spans="1:14">
      <c r="B83" s="89" t="s">
        <v>973</v>
      </c>
      <c r="C83" s="90"/>
      <c r="D83" s="90"/>
      <c r="E83" s="90"/>
      <c r="F83" s="90"/>
      <c r="G83" s="90"/>
      <c r="H83" s="90"/>
      <c r="I83" s="87"/>
      <c r="J83" s="88"/>
      <c r="K83" s="304">
        <v>0.05</v>
      </c>
      <c r="L83" s="856">
        <f>N77*K83</f>
        <v>372.88478187477915</v>
      </c>
      <c r="M83" s="857"/>
      <c r="N83" s="51"/>
    </row>
    <row r="84" spans="1:14" ht="15.75" thickBot="1">
      <c r="B84" s="91" t="s">
        <v>974</v>
      </c>
      <c r="C84" s="92"/>
      <c r="D84" s="92"/>
      <c r="E84" s="92"/>
      <c r="F84" s="92"/>
      <c r="G84" s="92"/>
      <c r="H84" s="92"/>
      <c r="I84" s="93"/>
      <c r="J84" s="94"/>
      <c r="K84" s="305">
        <v>0.05</v>
      </c>
      <c r="L84" s="858">
        <f>N77*K84</f>
        <v>372.88478187477915</v>
      </c>
      <c r="M84" s="859"/>
      <c r="N84" s="51"/>
    </row>
    <row r="85" spans="1:14" ht="15.75" thickBot="1">
      <c r="B85" s="821" t="s">
        <v>953</v>
      </c>
      <c r="C85" s="822"/>
      <c r="D85" s="822"/>
      <c r="E85" s="822"/>
      <c r="F85" s="822"/>
      <c r="G85" s="822"/>
      <c r="H85" s="822"/>
      <c r="I85" s="822"/>
      <c r="J85" s="822"/>
      <c r="K85" s="822"/>
      <c r="L85" s="822"/>
      <c r="M85" s="823"/>
      <c r="N85" s="52">
        <f>L82+L83+L84</f>
        <v>2237.3086912486747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9695.0043287442568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22.554583333333333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6291.2605927676332</v>
      </c>
      <c r="N48" s="272">
        <f>K48*M48</f>
        <v>6920.3866520443971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6920.3866520443971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451.09166666666664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7394.0329020443969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1478.8065804088794</v>
      </c>
      <c r="M82" s="857"/>
      <c r="N82" s="51"/>
    </row>
    <row r="83" spans="1:14">
      <c r="B83" s="89" t="s">
        <v>973</v>
      </c>
      <c r="C83" s="90"/>
      <c r="D83" s="90"/>
      <c r="E83" s="90"/>
      <c r="F83" s="90"/>
      <c r="G83" s="90"/>
      <c r="H83" s="90"/>
      <c r="I83" s="87"/>
      <c r="J83" s="88"/>
      <c r="K83" s="304">
        <v>0.05</v>
      </c>
      <c r="L83" s="856">
        <f>N77*K83</f>
        <v>369.70164510221986</v>
      </c>
      <c r="M83" s="857"/>
      <c r="N83" s="51"/>
    </row>
    <row r="84" spans="1:14" ht="15.75" thickBot="1">
      <c r="B84" s="91" t="s">
        <v>974</v>
      </c>
      <c r="C84" s="92"/>
      <c r="D84" s="92"/>
      <c r="E84" s="92"/>
      <c r="F84" s="92"/>
      <c r="G84" s="92"/>
      <c r="H84" s="92"/>
      <c r="I84" s="93"/>
      <c r="J84" s="94"/>
      <c r="K84" s="305">
        <v>0.05</v>
      </c>
      <c r="L84" s="858">
        <f>N77*K84</f>
        <v>369.70164510221986</v>
      </c>
      <c r="M84" s="859"/>
      <c r="N84" s="51"/>
    </row>
    <row r="85" spans="1:14" ht="15.75" thickBot="1">
      <c r="B85" s="821" t="s">
        <v>953</v>
      </c>
      <c r="C85" s="822"/>
      <c r="D85" s="822"/>
      <c r="E85" s="822"/>
      <c r="F85" s="822"/>
      <c r="G85" s="822"/>
      <c r="H85" s="822"/>
      <c r="I85" s="822"/>
      <c r="J85" s="822"/>
      <c r="K85" s="822"/>
      <c r="L85" s="822"/>
      <c r="M85" s="823"/>
      <c r="N85" s="52">
        <f>L82+L83+L84</f>
        <v>2218.2098706133193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9612.2427726577152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324.78600000000006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42044.384150899379</v>
      </c>
      <c r="N48" s="272">
        <f>K48*M48</f>
        <v>46248.822565989321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46248.822565989321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8">
        <f>VLOOKUP(A58,TRANSPORTE!A1:D117,4,FALSE)</f>
        <v>1222.0638821488531</v>
      </c>
      <c r="M58" s="909"/>
      <c r="N58" s="287">
        <f>K58*L58</f>
        <v>1344.2702703637385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1344.2702703637385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6495.72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54413.598836353063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10882.719767270613</v>
      </c>
      <c r="M82" s="857"/>
      <c r="N82" s="51"/>
    </row>
    <row r="83" spans="1:14">
      <c r="B83" s="89" t="s">
        <v>973</v>
      </c>
      <c r="C83" s="90"/>
      <c r="D83" s="90"/>
      <c r="E83" s="90"/>
      <c r="F83" s="90"/>
      <c r="G83" s="90"/>
      <c r="H83" s="90"/>
      <c r="I83" s="87"/>
      <c r="J83" s="88"/>
      <c r="K83" s="304">
        <v>0.05</v>
      </c>
      <c r="L83" s="856">
        <f>N77*K83</f>
        <v>2720.6799418176533</v>
      </c>
      <c r="M83" s="857"/>
      <c r="N83" s="51"/>
    </row>
    <row r="84" spans="1:14" ht="15.75" thickBot="1">
      <c r="B84" s="91" t="s">
        <v>974</v>
      </c>
      <c r="C84" s="92"/>
      <c r="D84" s="92"/>
      <c r="E84" s="92"/>
      <c r="F84" s="92"/>
      <c r="G84" s="92"/>
      <c r="H84" s="92"/>
      <c r="I84" s="93"/>
      <c r="J84" s="94"/>
      <c r="K84" s="305">
        <v>0.05</v>
      </c>
      <c r="L84" s="858">
        <f>N77*K84</f>
        <v>2720.6799418176533</v>
      </c>
      <c r="M84" s="859"/>
      <c r="N84" s="51"/>
    </row>
    <row r="85" spans="1:14" ht="15.75" thickBot="1">
      <c r="B85" s="821" t="s">
        <v>953</v>
      </c>
      <c r="C85" s="822"/>
      <c r="D85" s="822"/>
      <c r="E85" s="822"/>
      <c r="F85" s="822"/>
      <c r="G85" s="822"/>
      <c r="H85" s="822"/>
      <c r="I85" s="822"/>
      <c r="J85" s="822"/>
      <c r="K85" s="822"/>
      <c r="L85" s="822"/>
      <c r="M85" s="823"/>
      <c r="N85" s="52">
        <f>L82+L83+L84</f>
        <v>16324.079650905918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70737.678487258978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7"/>
      <c r="J36" s="268"/>
      <c r="K36" s="269">
        <f>VLOOKUP(A36,EQUIPOS!A6:D163,4,FALSE)</f>
        <v>3748.2975477086998</v>
      </c>
      <c r="L36" s="270"/>
      <c r="M36" s="336">
        <v>3</v>
      </c>
      <c r="N36" s="272">
        <f>K36/M36</f>
        <v>1249.4325159028999</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451.0916666666667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1700.5241825695666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42078.494050114256</v>
      </c>
      <c r="N48" s="272">
        <f>K48*M48</f>
        <v>52598.117562642816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52598.117562642816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8">
        <f>VLOOKUP(A60,TRANSPORTE!A1:D117,4,FALSE)</f>
        <v>1222.0638821488531</v>
      </c>
      <c r="M60" s="909"/>
      <c r="N60" s="287">
        <f>K60*L60</f>
        <v>1527.5798526860663</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1527.5798526860663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4510.916666666667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60337.138264565117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12067.427652913024</v>
      </c>
      <c r="M84" s="857"/>
      <c r="N84" s="51"/>
    </row>
    <row r="85" spans="1:14">
      <c r="B85" s="89" t="s">
        <v>973</v>
      </c>
      <c r="C85" s="90"/>
      <c r="D85" s="90"/>
      <c r="E85" s="90"/>
      <c r="F85" s="90"/>
      <c r="G85" s="90"/>
      <c r="H85" s="90"/>
      <c r="I85" s="87"/>
      <c r="J85" s="88"/>
      <c r="K85" s="304">
        <v>0.05</v>
      </c>
      <c r="L85" s="856">
        <f>N79*K85</f>
        <v>3016.856913228256</v>
      </c>
      <c r="M85" s="857"/>
      <c r="N85" s="51"/>
    </row>
    <row r="86" spans="1:14" ht="15.75" thickBot="1">
      <c r="B86" s="91" t="s">
        <v>974</v>
      </c>
      <c r="C86" s="92"/>
      <c r="D86" s="92"/>
      <c r="E86" s="92"/>
      <c r="F86" s="92"/>
      <c r="G86" s="92"/>
      <c r="H86" s="92"/>
      <c r="I86" s="93"/>
      <c r="J86" s="94"/>
      <c r="K86" s="305">
        <v>0.05</v>
      </c>
      <c r="L86" s="858">
        <f>N79*K86</f>
        <v>3016.856913228256</v>
      </c>
      <c r="M86" s="859"/>
      <c r="N86" s="51"/>
    </row>
    <row r="87" spans="1:14" ht="15.75" thickBot="1">
      <c r="B87" s="821" t="s">
        <v>953</v>
      </c>
      <c r="C87" s="822"/>
      <c r="D87" s="822"/>
      <c r="E87" s="822"/>
      <c r="F87" s="822"/>
      <c r="G87" s="822"/>
      <c r="H87" s="822"/>
      <c r="I87" s="822"/>
      <c r="J87" s="822"/>
      <c r="K87" s="822"/>
      <c r="L87" s="822"/>
      <c r="M87" s="823"/>
      <c r="N87" s="52">
        <f>L84+L85+L86</f>
        <v>18101.141479369537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78438.279743934661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197</v>
      </c>
      <c r="B36" s="870" t="str">
        <f>VLOOKUP(A36,EQUIPOS!A6:D154,3,FALSE)</f>
        <v>Equipo de perforación (TRACKDRILL), potencia 40 HP, 2100 golpes / minuto</v>
      </c>
      <c r="C36" s="871"/>
      <c r="D36" s="871"/>
      <c r="E36" s="871"/>
      <c r="F36" s="871"/>
      <c r="G36" s="871"/>
      <c r="H36" s="872"/>
      <c r="I36" s="267"/>
      <c r="J36" s="268"/>
      <c r="K36" s="269">
        <f>VLOOKUP(A36,EQUIPOS!A6:D163,4,FALSE)</f>
        <v>92287.28521489758</v>
      </c>
      <c r="L36" s="270"/>
      <c r="M36" s="336">
        <v>2.5</v>
      </c>
      <c r="N36" s="272">
        <f>K36/M36</f>
        <v>36914.914085959033</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402.04310903601998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37316.957194995055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21660.082200815243</v>
      </c>
      <c r="N48" s="272">
        <f>K48*M48</f>
        <v>21876.683022823396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21876.683022823396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8040.862180720399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67234.502398538854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13446.900479707772</v>
      </c>
      <c r="M84" s="857"/>
      <c r="N84" s="51"/>
    </row>
    <row r="85" spans="1:14">
      <c r="B85" s="89" t="s">
        <v>973</v>
      </c>
      <c r="C85" s="90"/>
      <c r="D85" s="90"/>
      <c r="E85" s="90"/>
      <c r="F85" s="90"/>
      <c r="G85" s="90"/>
      <c r="H85" s="90"/>
      <c r="I85" s="87"/>
      <c r="J85" s="88"/>
      <c r="K85" s="304">
        <v>0.05</v>
      </c>
      <c r="L85" s="856">
        <f>N79*K85</f>
        <v>3361.7251199269431</v>
      </c>
      <c r="M85" s="857"/>
      <c r="N85" s="51"/>
    </row>
    <row r="86" spans="1:14" ht="15.75" thickBot="1">
      <c r="B86" s="91" t="s">
        <v>974</v>
      </c>
      <c r="C86" s="92"/>
      <c r="D86" s="92"/>
      <c r="E86" s="92"/>
      <c r="F86" s="92"/>
      <c r="G86" s="92"/>
      <c r="H86" s="92"/>
      <c r="I86" s="93"/>
      <c r="J86" s="94"/>
      <c r="K86" s="305">
        <v>0.05</v>
      </c>
      <c r="L86" s="858">
        <f>N79*K86</f>
        <v>3361.7251199269431</v>
      </c>
      <c r="M86" s="859"/>
      <c r="N86" s="51"/>
    </row>
    <row r="87" spans="1:14" ht="15.75" thickBot="1">
      <c r="B87" s="821" t="s">
        <v>953</v>
      </c>
      <c r="C87" s="822"/>
      <c r="D87" s="822"/>
      <c r="E87" s="822"/>
      <c r="F87" s="822"/>
      <c r="G87" s="822"/>
      <c r="H87" s="822"/>
      <c r="I87" s="822"/>
      <c r="J87" s="822"/>
      <c r="K87" s="822"/>
      <c r="L87" s="822"/>
      <c r="M87" s="823"/>
      <c r="N87" s="52">
        <f>L84+L85+L86</f>
        <v>20170.350719561662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87404.853118100524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197</v>
      </c>
      <c r="B36" s="870" t="str">
        <f>VLOOKUP(A36,EQUIPOS!A6:D154,3,FALSE)</f>
        <v>Equipo de perforación (TRACKDRILL), potencia 40 HP, 2100 golpes / minuto</v>
      </c>
      <c r="C36" s="871"/>
      <c r="D36" s="871"/>
      <c r="E36" s="871"/>
      <c r="F36" s="871"/>
      <c r="G36" s="871"/>
      <c r="H36" s="872"/>
      <c r="I36" s="267"/>
      <c r="J36" s="268"/>
      <c r="K36" s="269">
        <f>VLOOKUP(A36,EQUIPOS!A6:D163,4,FALSE)</f>
        <v>92287.28521489758</v>
      </c>
      <c r="L36" s="270"/>
      <c r="M36" s="336">
        <v>1.25</v>
      </c>
      <c r="N36" s="272">
        <f>K36/M36</f>
        <v>73829.828171918067</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1074.7412180720401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74904.569389990109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21660.082200815243</v>
      </c>
      <c r="N48" s="272">
        <f>K48*M48</f>
        <v>21876.683022823396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21876.683022823396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21494.824361440798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118276.07677425431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23655.215354850865</v>
      </c>
      <c r="M84" s="857"/>
      <c r="N84" s="51"/>
    </row>
    <row r="85" spans="1:14">
      <c r="B85" s="89" t="s">
        <v>973</v>
      </c>
      <c r="C85" s="90"/>
      <c r="D85" s="90"/>
      <c r="E85" s="90"/>
      <c r="F85" s="90"/>
      <c r="G85" s="90"/>
      <c r="H85" s="90"/>
      <c r="I85" s="87"/>
      <c r="J85" s="88"/>
      <c r="K85" s="304">
        <v>0.05</v>
      </c>
      <c r="L85" s="856">
        <f>N79*K85</f>
        <v>5913.8038387127162</v>
      </c>
      <c r="M85" s="857"/>
      <c r="N85" s="51"/>
    </row>
    <row r="86" spans="1:14" ht="15.75" thickBot="1">
      <c r="B86" s="91" t="s">
        <v>974</v>
      </c>
      <c r="C86" s="92"/>
      <c r="D86" s="92"/>
      <c r="E86" s="92"/>
      <c r="F86" s="92"/>
      <c r="G86" s="92"/>
      <c r="H86" s="92"/>
      <c r="I86" s="93"/>
      <c r="J86" s="94"/>
      <c r="K86" s="305">
        <v>0.05</v>
      </c>
      <c r="L86" s="858">
        <f>N79*K86</f>
        <v>5913.8038387127162</v>
      </c>
      <c r="M86" s="859"/>
      <c r="N86" s="51"/>
    </row>
    <row r="87" spans="1:14" ht="15.75" thickBot="1">
      <c r="B87" s="821" t="s">
        <v>953</v>
      </c>
      <c r="C87" s="822"/>
      <c r="D87" s="822"/>
      <c r="E87" s="822"/>
      <c r="F87" s="822"/>
      <c r="G87" s="822"/>
      <c r="H87" s="822"/>
      <c r="I87" s="822"/>
      <c r="J87" s="822"/>
      <c r="K87" s="822"/>
      <c r="L87" s="822"/>
      <c r="M87" s="823"/>
      <c r="N87" s="52">
        <f>L84+L85+L86</f>
        <v>35482.823032276297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153758.89980653062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314</v>
      </c>
      <c r="B36" s="870" t="str">
        <f>VLOOKUP(A36,EQUIPOS!A6:D154,3,FALSE)</f>
        <v xml:space="preserve">Retroexcavadora E-200 sobre orugas
</v>
      </c>
      <c r="C36" s="871"/>
      <c r="D36" s="871"/>
      <c r="E36" s="871"/>
      <c r="F36" s="871"/>
      <c r="G36" s="871"/>
      <c r="H36" s="872"/>
      <c r="I36" s="267"/>
      <c r="J36" s="268"/>
      <c r="K36" s="269">
        <f>VLOOKUP(A36,EQUIPOS!A6:D163,4,FALSE)</f>
        <v>140145.3703110436</v>
      </c>
      <c r="L36" s="270"/>
      <c r="M36" s="336">
        <v>23</v>
      </c>
      <c r="N36" s="272">
        <f>K36/M36</f>
        <v>6093.2769700453737</v>
      </c>
    </row>
    <row r="37" spans="1:14">
      <c r="A37" s="113" t="s">
        <v>328</v>
      </c>
      <c r="B37" s="870" t="str">
        <f>VLOOKUP(A37,EQUIPOS!A7:D154,3,FALSE)</f>
        <v xml:space="preserve">Taco metálico o puntal (escamas en concreto)
</v>
      </c>
      <c r="C37" s="871"/>
      <c r="D37" s="871"/>
      <c r="E37" s="871"/>
      <c r="F37" s="871"/>
      <c r="G37" s="871"/>
      <c r="H37" s="872"/>
      <c r="I37" s="421"/>
      <c r="J37" s="422"/>
      <c r="K37" s="269">
        <f>VLOOKUP(A37,EQUIPOS!A7:D164,4,FALSE)</f>
        <v>62.849153732290809</v>
      </c>
      <c r="L37" s="335"/>
      <c r="M37" s="336">
        <v>1</v>
      </c>
      <c r="N37" s="272">
        <f>K37/M37</f>
        <v>62.849153732290809</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N75*M41</f>
        <v>1074.7412180720401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7230.8673418497046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4592.4207900098363</v>
      </c>
      <c r="N48" s="272">
        <f>K48*M48</f>
        <v>1607.3472765034426</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9272.9821962655442</v>
      </c>
      <c r="N49" s="272">
        <f>K49*M49</f>
        <v>9272.9821962655442</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2863.7310301032812</v>
      </c>
      <c r="N50" s="272">
        <f>K50*M50</f>
        <v>10882.177914392469</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380111.90222395718</v>
      </c>
      <c r="N51" s="272">
        <f>K51*M51</f>
        <v>68420.142400312296</v>
      </c>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90182.649787473754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8">
        <f>VLOOKUP(A58,TRANSPORTE!A1:D117,4,FALSE)</f>
        <v>1222.0638821488531</v>
      </c>
      <c r="M58" s="909"/>
      <c r="N58" s="287">
        <f>K58*L58</f>
        <v>219.97149878679355</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219.97149878679355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21494.824361440798</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119128.31298955105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23825.66259791021</v>
      </c>
      <c r="M82" s="857"/>
      <c r="N82" s="51"/>
    </row>
    <row r="83" spans="1:14">
      <c r="B83" s="89" t="s">
        <v>973</v>
      </c>
      <c r="C83" s="90"/>
      <c r="D83" s="90"/>
      <c r="E83" s="90"/>
      <c r="F83" s="90"/>
      <c r="G83" s="90"/>
      <c r="H83" s="90"/>
      <c r="I83" s="87"/>
      <c r="J83" s="88"/>
      <c r="K83" s="304">
        <v>0.05</v>
      </c>
      <c r="L83" s="856">
        <f>N77*K83</f>
        <v>5956.4156494775525</v>
      </c>
      <c r="M83" s="857"/>
      <c r="N83" s="51"/>
    </row>
    <row r="84" spans="1:14" ht="15.75" thickBot="1">
      <c r="B84" s="91" t="s">
        <v>974</v>
      </c>
      <c r="C84" s="92"/>
      <c r="D84" s="92"/>
      <c r="E84" s="92"/>
      <c r="F84" s="92"/>
      <c r="G84" s="92"/>
      <c r="H84" s="92"/>
      <c r="I84" s="93"/>
      <c r="J84" s="94"/>
      <c r="K84" s="305">
        <v>0.05</v>
      </c>
      <c r="L84" s="858">
        <f>N77*K84</f>
        <v>5956.4156494775525</v>
      </c>
      <c r="M84" s="859"/>
      <c r="N84" s="51"/>
    </row>
    <row r="85" spans="1:14" ht="15.75" thickBot="1">
      <c r="B85" s="821" t="s">
        <v>953</v>
      </c>
      <c r="C85" s="822"/>
      <c r="D85" s="822"/>
      <c r="E85" s="822"/>
      <c r="F85" s="822"/>
      <c r="G85" s="822"/>
      <c r="H85" s="822"/>
      <c r="I85" s="822"/>
      <c r="J85" s="822"/>
      <c r="K85" s="822"/>
      <c r="L85" s="822"/>
      <c r="M85" s="823"/>
      <c r="N85" s="52">
        <f>L82+L83+L84</f>
        <v>35738.493896865315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154866.80688641637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N75*M41</f>
        <v>53.737060903601993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3183.489036871058</v>
      </c>
      <c r="N48" s="272">
        <f>K48*M48</f>
        <v>3183.489036871058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932.17588413657143</v>
      </c>
      <c r="N49" s="272">
        <f>K49*M49</f>
        <v>3728.7035365462857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1" t="s">
        <v>953</v>
      </c>
      <c r="C53" s="822"/>
      <c r="D53" s="822"/>
      <c r="E53" s="822"/>
      <c r="F53" s="822"/>
      <c r="G53" s="822"/>
      <c r="H53" s="822"/>
      <c r="I53" s="822"/>
      <c r="J53" s="822"/>
      <c r="K53" s="822"/>
      <c r="L53" s="822"/>
      <c r="M53" s="823"/>
      <c r="N53" s="394">
        <f>SUM(N48:N52)</f>
        <v>6912.1925734173437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B58" s="46"/>
      <c r="C58" s="317"/>
      <c r="D58" s="317"/>
      <c r="E58" s="317"/>
      <c r="F58" s="317"/>
      <c r="G58" s="317"/>
      <c r="H58" s="311"/>
      <c r="I58" s="279"/>
      <c r="J58" s="286"/>
      <c r="K58" s="279"/>
      <c r="L58" s="908"/>
      <c r="M58" s="909"/>
      <c r="N58" s="287"/>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60">
        <f>SUM(N69:N74)</f>
        <v>537.37060903601991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7503.3002433569654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1500.6600486713933</v>
      </c>
      <c r="M82" s="857"/>
      <c r="N82" s="51"/>
    </row>
    <row r="83" spans="1:14">
      <c r="B83" s="89" t="s">
        <v>973</v>
      </c>
      <c r="C83" s="90"/>
      <c r="D83" s="90"/>
      <c r="E83" s="90"/>
      <c r="F83" s="90"/>
      <c r="G83" s="90"/>
      <c r="H83" s="90"/>
      <c r="I83" s="87"/>
      <c r="J83" s="88"/>
      <c r="K83" s="304">
        <v>0.05</v>
      </c>
      <c r="L83" s="856">
        <f>N77*K83</f>
        <v>375.16501216784832</v>
      </c>
      <c r="M83" s="857"/>
      <c r="N83" s="51"/>
    </row>
    <row r="84" spans="1:14" ht="15.75" thickBot="1">
      <c r="B84" s="91" t="s">
        <v>974</v>
      </c>
      <c r="C84" s="92"/>
      <c r="D84" s="92"/>
      <c r="E84" s="92"/>
      <c r="F84" s="92"/>
      <c r="G84" s="92"/>
      <c r="H84" s="92"/>
      <c r="I84" s="93"/>
      <c r="J84" s="94"/>
      <c r="K84" s="305">
        <v>0.05</v>
      </c>
      <c r="L84" s="858">
        <f>N77*K84</f>
        <v>375.16501216784832</v>
      </c>
      <c r="M84" s="859"/>
      <c r="N84" s="51"/>
    </row>
    <row r="85" spans="1:14" ht="15.75" thickBot="1">
      <c r="B85" s="821" t="s">
        <v>953</v>
      </c>
      <c r="C85" s="822"/>
      <c r="D85" s="822"/>
      <c r="E85" s="822"/>
      <c r="F85" s="822"/>
      <c r="G85" s="822"/>
      <c r="H85" s="822"/>
      <c r="I85" s="822"/>
      <c r="J85" s="822"/>
      <c r="K85" s="822"/>
      <c r="L85" s="822"/>
      <c r="M85" s="823"/>
      <c r="N85" s="52">
        <f>L82+L83+L84</f>
        <v>2250.9900730070899</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9754.2903163640549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269</v>
      </c>
      <c r="B36" s="870" t="str">
        <f>VLOOKUP(A36,EQUIPOS!A6:D154,3,FALSE)</f>
        <v>Motoniveladora  potencia 215 HP, ancho de cuchilla 4,27 m, peso 18 ton.</v>
      </c>
      <c r="C36" s="871"/>
      <c r="D36" s="871"/>
      <c r="E36" s="871"/>
      <c r="F36" s="871"/>
      <c r="G36" s="871"/>
      <c r="H36" s="872"/>
      <c r="I36" s="267"/>
      <c r="J36" s="268"/>
      <c r="K36" s="269">
        <f>VLOOKUP(A36,EQUIPOS!A6:D163,4,FALSE)</f>
        <v>143116.81545796839</v>
      </c>
      <c r="L36" s="270"/>
      <c r="M36" s="336">
        <v>15</v>
      </c>
      <c r="N36" s="272">
        <f>K36/M36</f>
        <v>9541.1210305312252</v>
      </c>
    </row>
    <row r="37" spans="1:14">
      <c r="A37" s="113" t="s">
        <v>365</v>
      </c>
      <c r="B37" s="870" t="str">
        <f>VLOOKUP(A37,EQUIPOS!A7:D154,3,FALSE)</f>
        <v xml:space="preserve">Vibrocompatador, potencia 153 HP, peso 10 Ton. </v>
      </c>
      <c r="C37" s="871"/>
      <c r="D37" s="871"/>
      <c r="E37" s="871"/>
      <c r="F37" s="871"/>
      <c r="G37" s="871"/>
      <c r="H37" s="872"/>
      <c r="I37" s="421"/>
      <c r="J37" s="422"/>
      <c r="K37" s="269">
        <f>VLOOKUP(A37,EQUIPOS!A7:D164,4,FALSE)</f>
        <v>102226.29675569171</v>
      </c>
      <c r="L37" s="335"/>
      <c r="M37" s="336">
        <v>15</v>
      </c>
      <c r="N37" s="272">
        <f>K37/M37</f>
        <v>6815.0864503794473</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112.11635150600333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16468.323832416674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15634.540642774309</v>
      </c>
      <c r="N48" s="272">
        <f>K48*M48</f>
        <v>16416.267674913026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40.105241526805976</v>
      </c>
      <c r="N49" s="272">
        <f>K49*M49</f>
        <v>1203.1572458041792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17619.424920717203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8">
        <f>VLOOKUP(A60,TRANSPORTE!A1:D117,4,FALSE)</f>
        <v>1222.0638821488531</v>
      </c>
      <c r="M60" s="909"/>
      <c r="N60" s="287">
        <f>K60*L60</f>
        <v>1283.1670762562958</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1283.1670762562958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2242.3270301200664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37613.242859510239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7522.6485719020484</v>
      </c>
      <c r="M84" s="857"/>
      <c r="N84" s="51"/>
    </row>
    <row r="85" spans="1:14">
      <c r="B85" s="89" t="s">
        <v>973</v>
      </c>
      <c r="C85" s="90"/>
      <c r="D85" s="90"/>
      <c r="E85" s="90"/>
      <c r="F85" s="90"/>
      <c r="G85" s="90"/>
      <c r="H85" s="90"/>
      <c r="I85" s="87"/>
      <c r="J85" s="88"/>
      <c r="K85" s="304">
        <v>0.05</v>
      </c>
      <c r="L85" s="856">
        <f>N79*K85</f>
        <v>1880.6621429755121</v>
      </c>
      <c r="M85" s="857"/>
      <c r="N85" s="51"/>
    </row>
    <row r="86" spans="1:14" ht="15.75" thickBot="1">
      <c r="B86" s="91" t="s">
        <v>974</v>
      </c>
      <c r="C86" s="92"/>
      <c r="D86" s="92"/>
      <c r="E86" s="92"/>
      <c r="F86" s="92"/>
      <c r="G86" s="92"/>
      <c r="H86" s="92"/>
      <c r="I86" s="93"/>
      <c r="J86" s="94"/>
      <c r="K86" s="305">
        <v>0.05</v>
      </c>
      <c r="L86" s="858">
        <f>N79*K86</f>
        <v>1880.6621429755121</v>
      </c>
      <c r="M86" s="859"/>
      <c r="N86" s="51"/>
    </row>
    <row r="87" spans="1:14" ht="15.75" thickBot="1">
      <c r="B87" s="821" t="s">
        <v>953</v>
      </c>
      <c r="C87" s="822"/>
      <c r="D87" s="822"/>
      <c r="E87" s="822"/>
      <c r="F87" s="822"/>
      <c r="G87" s="822"/>
      <c r="H87" s="822"/>
      <c r="I87" s="822"/>
      <c r="J87" s="822"/>
      <c r="K87" s="822"/>
      <c r="L87" s="822"/>
      <c r="M87" s="823"/>
      <c r="N87" s="52">
        <f>L84+L85+L86</f>
        <v>11283.972857853072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48897.21571736331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2.25" customHeight="1" thickBot="1">
      <c r="A31" t="s">
        <v>1845</v>
      </c>
      <c r="B31" s="80" t="s">
        <v>1144</v>
      </c>
      <c r="C31" s="963" t="s">
        <v>2155</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4829.9717903634446</v>
      </c>
      <c r="N50" s="272">
        <f>K50*M50</f>
        <v>9659.9435807268892</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78042.632160271096</v>
      </c>
      <c r="N51" s="272">
        <f>K51*M51</f>
        <v>39021.316080135548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112963.1810113957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131275.98907151585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26255.197814303174</v>
      </c>
      <c r="M84" s="857"/>
      <c r="N84" s="51"/>
    </row>
    <row r="85" spans="1:14">
      <c r="B85" s="89" t="s">
        <v>973</v>
      </c>
      <c r="C85" s="90"/>
      <c r="D85" s="90"/>
      <c r="E85" s="90"/>
      <c r="F85" s="90"/>
      <c r="G85" s="90"/>
      <c r="H85" s="90"/>
      <c r="I85" s="87"/>
      <c r="J85" s="88"/>
      <c r="K85" s="304">
        <v>0.05</v>
      </c>
      <c r="L85" s="856">
        <f>N79*K85</f>
        <v>6563.7994535757934</v>
      </c>
      <c r="M85" s="857"/>
      <c r="N85" s="51"/>
    </row>
    <row r="86" spans="1:14" ht="15.75" thickBot="1">
      <c r="B86" s="91" t="s">
        <v>974</v>
      </c>
      <c r="C86" s="92"/>
      <c r="D86" s="92"/>
      <c r="E86" s="92"/>
      <c r="F86" s="92"/>
      <c r="G86" s="92"/>
      <c r="H86" s="92"/>
      <c r="I86" s="93"/>
      <c r="J86" s="94"/>
      <c r="K86" s="305">
        <v>0.05</v>
      </c>
      <c r="L86" s="858">
        <f>N79*K86</f>
        <v>6563.7994535757934</v>
      </c>
      <c r="M86" s="859"/>
      <c r="N86" s="51"/>
    </row>
    <row r="87" spans="1:14" ht="15.75" thickBot="1">
      <c r="B87" s="821" t="s">
        <v>953</v>
      </c>
      <c r="C87" s="822"/>
      <c r="D87" s="822"/>
      <c r="E87" s="822"/>
      <c r="F87" s="822"/>
      <c r="G87" s="822"/>
      <c r="H87" s="822"/>
      <c r="I87" s="822"/>
      <c r="J87" s="822"/>
      <c r="K87" s="822"/>
      <c r="L87" s="822"/>
      <c r="M87" s="823"/>
      <c r="N87" s="52">
        <f>L84+L85+L86</f>
        <v>39382.796721454753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170658.78579297062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1.5" customHeight="1" thickBot="1">
      <c r="A31" t="s">
        <v>1845</v>
      </c>
      <c r="B31" s="80" t="s">
        <v>1692</v>
      </c>
      <c r="C31" s="963" t="s">
        <v>2156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4829.9717903634446</v>
      </c>
      <c r="N50" s="272">
        <f>K50*M50</f>
        <v>9659.9435807268892</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122233.18869557793</v>
      </c>
      <c r="N51" s="272">
        <f>K51*M51</f>
        <v>61116.594347788967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135058.45927904913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153371.26733916931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30674.253467833863</v>
      </c>
      <c r="M84" s="857"/>
      <c r="N84" s="51"/>
    </row>
    <row r="85" spans="1:14">
      <c r="B85" s="89" t="s">
        <v>973</v>
      </c>
      <c r="C85" s="90"/>
      <c r="D85" s="90"/>
      <c r="E85" s="90"/>
      <c r="F85" s="90"/>
      <c r="G85" s="90"/>
      <c r="H85" s="90"/>
      <c r="I85" s="87"/>
      <c r="J85" s="88"/>
      <c r="K85" s="304">
        <v>0.05</v>
      </c>
      <c r="L85" s="856">
        <f>N79*K85</f>
        <v>7668.5633669584658</v>
      </c>
      <c r="M85" s="857"/>
      <c r="N85" s="51"/>
    </row>
    <row r="86" spans="1:14" ht="15.75" thickBot="1">
      <c r="B86" s="91" t="s">
        <v>974</v>
      </c>
      <c r="C86" s="92"/>
      <c r="D86" s="92"/>
      <c r="E86" s="92"/>
      <c r="F86" s="92"/>
      <c r="G86" s="92"/>
      <c r="H86" s="92"/>
      <c r="I86" s="93"/>
      <c r="J86" s="94"/>
      <c r="K86" s="305">
        <v>0.05</v>
      </c>
      <c r="L86" s="858">
        <f>N79*K86</f>
        <v>7668.5633669584658</v>
      </c>
      <c r="M86" s="859"/>
      <c r="N86" s="51"/>
    </row>
    <row r="87" spans="1:14" ht="15.75" thickBot="1">
      <c r="B87" s="821" t="s">
        <v>953</v>
      </c>
      <c r="C87" s="822"/>
      <c r="D87" s="822"/>
      <c r="E87" s="822"/>
      <c r="F87" s="822"/>
      <c r="G87" s="822"/>
      <c r="H87" s="822"/>
      <c r="I87" s="822"/>
      <c r="J87" s="822"/>
      <c r="K87" s="822"/>
      <c r="L87" s="822"/>
      <c r="M87" s="823"/>
      <c r="N87" s="52">
        <f>L84+L85+L86</f>
        <v>46011.380201750791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199382.64754092009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1693</v>
      </c>
      <c r="C31" s="963" t="s">
        <v>2157</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4829.9717903634446</v>
      </c>
      <c r="N50" s="272">
        <f>K50*M50</f>
        <v>9659.9435807268892</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146680.04321978285</v>
      </c>
      <c r="N51" s="272">
        <f>K51*M51</f>
        <v>73340.021609891424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147281.88654115156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165594.69460127174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33118.938920254346</v>
      </c>
      <c r="M84" s="857"/>
      <c r="N84" s="51"/>
    </row>
    <row r="85" spans="1:14">
      <c r="B85" s="89" t="s">
        <v>973</v>
      </c>
      <c r="C85" s="90"/>
      <c r="D85" s="90"/>
      <c r="E85" s="90"/>
      <c r="F85" s="90"/>
      <c r="G85" s="90"/>
      <c r="H85" s="90"/>
      <c r="I85" s="87"/>
      <c r="J85" s="88"/>
      <c r="K85" s="304">
        <v>0.05</v>
      </c>
      <c r="L85" s="856">
        <f>N79*K85</f>
        <v>8279.7347300635865</v>
      </c>
      <c r="M85" s="857"/>
      <c r="N85" s="51"/>
    </row>
    <row r="86" spans="1:14" ht="15.75" thickBot="1">
      <c r="B86" s="91" t="s">
        <v>974</v>
      </c>
      <c r="C86" s="92"/>
      <c r="D86" s="92"/>
      <c r="E86" s="92"/>
      <c r="F86" s="92"/>
      <c r="G86" s="92"/>
      <c r="H86" s="92"/>
      <c r="I86" s="93"/>
      <c r="J86" s="94"/>
      <c r="K86" s="305">
        <v>0.05</v>
      </c>
      <c r="L86" s="858">
        <f>N79*K86</f>
        <v>8279.7347300635865</v>
      </c>
      <c r="M86" s="859"/>
      <c r="N86" s="51"/>
    </row>
    <row r="87" spans="1:14" ht="15.75" thickBot="1">
      <c r="B87" s="821" t="s">
        <v>953</v>
      </c>
      <c r="C87" s="822"/>
      <c r="D87" s="822"/>
      <c r="E87" s="822"/>
      <c r="F87" s="822"/>
      <c r="G87" s="822"/>
      <c r="H87" s="822"/>
      <c r="I87" s="822"/>
      <c r="J87" s="822"/>
      <c r="K87" s="822"/>
      <c r="L87" s="822"/>
      <c r="M87" s="823"/>
      <c r="N87" s="52">
        <f>L84+L85+L86</f>
        <v>49678.408380381523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215273.10298165327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9.25" customHeight="1" thickBot="1">
      <c r="A31" t="s">
        <v>1845</v>
      </c>
      <c r="B31" s="80" t="s">
        <v>1694</v>
      </c>
      <c r="C31" s="963" t="s">
        <v>2158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4638.9250500923836</v>
      </c>
      <c r="N49" s="272">
        <f>K49*M49</f>
        <v>5334.7638076062403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4829.9717903634446</v>
      </c>
      <c r="N50" s="272">
        <f>K50*M50</f>
        <v>9659.9435807268892</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323221.82085777161</v>
      </c>
      <c r="N51" s="272">
        <f>K51*M51</f>
        <v>161610.91042888581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235552.77536014596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253865.58342026614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50773.116684053231</v>
      </c>
      <c r="M84" s="857"/>
      <c r="N84" s="51"/>
    </row>
    <row r="85" spans="1:14">
      <c r="B85" s="89" t="s">
        <v>973</v>
      </c>
      <c r="C85" s="90"/>
      <c r="D85" s="90"/>
      <c r="E85" s="90"/>
      <c r="F85" s="90"/>
      <c r="G85" s="90"/>
      <c r="H85" s="90"/>
      <c r="I85" s="87"/>
      <c r="J85" s="88"/>
      <c r="K85" s="304">
        <v>0.05</v>
      </c>
      <c r="L85" s="856">
        <f>N79*K85</f>
        <v>12693.279171013308</v>
      </c>
      <c r="M85" s="857"/>
      <c r="N85" s="51"/>
    </row>
    <row r="86" spans="1:14" ht="15.75" thickBot="1">
      <c r="B86" s="91" t="s">
        <v>974</v>
      </c>
      <c r="C86" s="92"/>
      <c r="D86" s="92"/>
      <c r="E86" s="92"/>
      <c r="F86" s="92"/>
      <c r="G86" s="92"/>
      <c r="H86" s="92"/>
      <c r="I86" s="93"/>
      <c r="J86" s="94"/>
      <c r="K86" s="305">
        <v>0.05</v>
      </c>
      <c r="L86" s="858">
        <f>N79*K86</f>
        <v>12693.279171013308</v>
      </c>
      <c r="M86" s="859"/>
      <c r="N86" s="51"/>
    </row>
    <row r="87" spans="1:14" ht="15.75" thickBot="1">
      <c r="B87" s="821" t="s">
        <v>953</v>
      </c>
      <c r="C87" s="822"/>
      <c r="D87" s="822"/>
      <c r="E87" s="822"/>
      <c r="F87" s="822"/>
      <c r="G87" s="822"/>
      <c r="H87" s="822"/>
      <c r="I87" s="822"/>
      <c r="J87" s="822"/>
      <c r="K87" s="822"/>
      <c r="L87" s="822"/>
      <c r="M87" s="823"/>
      <c r="N87" s="52">
        <f>L84+L85+L86</f>
        <v>76159.675026079844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330025.25844634598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1145</v>
      </c>
      <c r="C31" s="963" t="s">
        <v>1734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4638.9250500923836</v>
      </c>
      <c r="N49" s="272">
        <f>K49*M49</f>
        <v>2319.4625250461918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4829.9717903634446</v>
      </c>
      <c r="N50" s="272">
        <f>K50*M50</f>
        <v>4829.9717903634446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108126.98293260894</v>
      </c>
      <c r="N51" s="272">
        <f>K51*M51</f>
        <v>108126.98293260894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174223.57479094557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192536.38285106575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38507.276570213151</v>
      </c>
      <c r="M84" s="857"/>
      <c r="N84" s="51"/>
    </row>
    <row r="85" spans="1:14">
      <c r="B85" s="89" t="s">
        <v>973</v>
      </c>
      <c r="C85" s="90"/>
      <c r="D85" s="90"/>
      <c r="E85" s="90"/>
      <c r="F85" s="90"/>
      <c r="G85" s="90"/>
      <c r="H85" s="90"/>
      <c r="I85" s="87"/>
      <c r="J85" s="88"/>
      <c r="K85" s="304">
        <v>0.05</v>
      </c>
      <c r="L85" s="856">
        <f>N79*K85</f>
        <v>9626.8191425532877</v>
      </c>
      <c r="M85" s="857"/>
      <c r="N85" s="51"/>
    </row>
    <row r="86" spans="1:14" ht="15.75" thickBot="1">
      <c r="B86" s="91" t="s">
        <v>974</v>
      </c>
      <c r="C86" s="92"/>
      <c r="D86" s="92"/>
      <c r="E86" s="92"/>
      <c r="F86" s="92"/>
      <c r="G86" s="92"/>
      <c r="H86" s="92"/>
      <c r="I86" s="93"/>
      <c r="J86" s="94"/>
      <c r="K86" s="305">
        <v>0.05</v>
      </c>
      <c r="L86" s="858">
        <f>N79*K86</f>
        <v>9626.8191425532877</v>
      </c>
      <c r="M86" s="859"/>
      <c r="N86" s="51"/>
    </row>
    <row r="87" spans="1:14" ht="15.75" thickBot="1">
      <c r="B87" s="821" t="s">
        <v>953</v>
      </c>
      <c r="C87" s="822"/>
      <c r="D87" s="822"/>
      <c r="E87" s="822"/>
      <c r="F87" s="822"/>
      <c r="G87" s="822"/>
      <c r="H87" s="822"/>
      <c r="I87" s="822"/>
      <c r="J87" s="822"/>
      <c r="K87" s="822"/>
      <c r="L87" s="822"/>
      <c r="M87" s="823"/>
      <c r="N87" s="52">
        <f>L84+L85+L86</f>
        <v>57760.914855319723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250297.29770638546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1695</v>
      </c>
      <c r="C31" s="963" t="s">
        <v>1696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4638.9250500923836</v>
      </c>
      <c r="N49" s="272">
        <f>K49*M49</f>
        <v>2319.4625250461918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4829.9717903634446</v>
      </c>
      <c r="N50" s="272">
        <f>K50*M50</f>
        <v>4829.9717903634446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108126.98293260894</v>
      </c>
      <c r="N51" s="272">
        <f>K51*M51</f>
        <v>108126.98293260894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174223.57479094557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192536.38285106575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38507.276570213151</v>
      </c>
      <c r="M84" s="857"/>
      <c r="N84" s="51"/>
    </row>
    <row r="85" spans="1:14">
      <c r="B85" s="89" t="s">
        <v>973</v>
      </c>
      <c r="C85" s="90"/>
      <c r="D85" s="90"/>
      <c r="E85" s="90"/>
      <c r="F85" s="90"/>
      <c r="G85" s="90"/>
      <c r="H85" s="90"/>
      <c r="I85" s="87"/>
      <c r="J85" s="88"/>
      <c r="K85" s="304">
        <v>0.05</v>
      </c>
      <c r="L85" s="856">
        <f>N79*K85</f>
        <v>9626.8191425532877</v>
      </c>
      <c r="M85" s="857"/>
      <c r="N85" s="51"/>
    </row>
    <row r="86" spans="1:14" ht="15.75" thickBot="1">
      <c r="B86" s="91" t="s">
        <v>974</v>
      </c>
      <c r="C86" s="92"/>
      <c r="D86" s="92"/>
      <c r="E86" s="92"/>
      <c r="F86" s="92"/>
      <c r="G86" s="92"/>
      <c r="H86" s="92"/>
      <c r="I86" s="93"/>
      <c r="J86" s="94"/>
      <c r="K86" s="305">
        <v>0.05</v>
      </c>
      <c r="L86" s="858">
        <f>N79*K86</f>
        <v>9626.8191425532877</v>
      </c>
      <c r="M86" s="859"/>
      <c r="N86" s="51"/>
    </row>
    <row r="87" spans="1:14" ht="15.75" thickBot="1">
      <c r="B87" s="821" t="s">
        <v>953</v>
      </c>
      <c r="C87" s="822"/>
      <c r="D87" s="822"/>
      <c r="E87" s="822"/>
      <c r="F87" s="822"/>
      <c r="G87" s="822"/>
      <c r="H87" s="822"/>
      <c r="I87" s="822"/>
      <c r="J87" s="822"/>
      <c r="K87" s="822"/>
      <c r="L87" s="822"/>
      <c r="M87" s="823"/>
      <c r="N87" s="52">
        <f>L84+L85+L86</f>
        <v>57760.914855319723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250297.29770638546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1697</v>
      </c>
      <c r="C31" s="963" t="s">
        <v>1698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4638.9250500923836</v>
      </c>
      <c r="N49" s="272">
        <f>K49*M49</f>
        <v>2319.4625250461918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4829.9717903634446</v>
      </c>
      <c r="N50" s="272">
        <f>K50*M50</f>
        <v>4829.9717903634446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108126.98293260894</v>
      </c>
      <c r="N51" s="272">
        <f>K51*M51</f>
        <v>108126.98293260894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174223.57479094557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192536.38285106575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38507.276570213151</v>
      </c>
      <c r="M84" s="857"/>
      <c r="N84" s="51"/>
    </row>
    <row r="85" spans="1:14">
      <c r="B85" s="89" t="s">
        <v>973</v>
      </c>
      <c r="C85" s="90"/>
      <c r="D85" s="90"/>
      <c r="E85" s="90"/>
      <c r="F85" s="90"/>
      <c r="G85" s="90"/>
      <c r="H85" s="90"/>
      <c r="I85" s="87"/>
      <c r="J85" s="88"/>
      <c r="K85" s="304">
        <v>0.05</v>
      </c>
      <c r="L85" s="856">
        <f>N79*K85</f>
        <v>9626.8191425532877</v>
      </c>
      <c r="M85" s="857"/>
      <c r="N85" s="51"/>
    </row>
    <row r="86" spans="1:14" ht="15.75" thickBot="1">
      <c r="B86" s="91" t="s">
        <v>974</v>
      </c>
      <c r="C86" s="92"/>
      <c r="D86" s="92"/>
      <c r="E86" s="92"/>
      <c r="F86" s="92"/>
      <c r="G86" s="92"/>
      <c r="H86" s="92"/>
      <c r="I86" s="93"/>
      <c r="J86" s="94"/>
      <c r="K86" s="305">
        <v>0.05</v>
      </c>
      <c r="L86" s="858">
        <f>N79*K86</f>
        <v>9626.8191425532877</v>
      </c>
      <c r="M86" s="859"/>
      <c r="N86" s="51"/>
    </row>
    <row r="87" spans="1:14" ht="15.75" thickBot="1">
      <c r="B87" s="821" t="s">
        <v>953</v>
      </c>
      <c r="C87" s="822"/>
      <c r="D87" s="822"/>
      <c r="E87" s="822"/>
      <c r="F87" s="822"/>
      <c r="G87" s="822"/>
      <c r="H87" s="822"/>
      <c r="I87" s="822"/>
      <c r="J87" s="822"/>
      <c r="K87" s="822"/>
      <c r="L87" s="822"/>
      <c r="M87" s="823"/>
      <c r="N87" s="52">
        <f>L84+L85+L86</f>
        <v>57760.914855319723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250297.29770638546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1699</v>
      </c>
      <c r="C31" s="963" t="s">
        <v>1700</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53588.325039024552</v>
      </c>
      <c r="N48" s="272">
        <f>K48*M48</f>
        <v>58947.157542927009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4638.9250500923836</v>
      </c>
      <c r="N49" s="272">
        <f>K49*M49</f>
        <v>2319.4625250461918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4829.9717903634446</v>
      </c>
      <c r="N50" s="272">
        <f>K50*M50</f>
        <v>4829.9717903634446</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108126.98293260894</v>
      </c>
      <c r="N51" s="272">
        <f>K51*M51</f>
        <v>108126.98293260894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174223.57479094557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8">
        <f>VLOOKUP(A60,TRANSPORTE!A1:D117,4,FALSE)</f>
        <v>1222.0638821488531</v>
      </c>
      <c r="M60" s="909"/>
      <c r="N60" s="287">
        <f>K60*L60</f>
        <v>1344.2702703637385</v>
      </c>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1344.2702703637385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192536.38285106575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38507.276570213151</v>
      </c>
      <c r="M84" s="857"/>
      <c r="N84" s="51"/>
    </row>
    <row r="85" spans="1:14">
      <c r="B85" s="89" t="s">
        <v>973</v>
      </c>
      <c r="C85" s="90"/>
      <c r="D85" s="90"/>
      <c r="E85" s="90"/>
      <c r="F85" s="90"/>
      <c r="G85" s="90"/>
      <c r="H85" s="90"/>
      <c r="I85" s="87"/>
      <c r="J85" s="88"/>
      <c r="K85" s="304">
        <v>0.05</v>
      </c>
      <c r="L85" s="856">
        <f>N79*K85</f>
        <v>9626.8191425532877</v>
      </c>
      <c r="M85" s="857"/>
      <c r="N85" s="51"/>
    </row>
    <row r="86" spans="1:14" ht="15.75" thickBot="1">
      <c r="B86" s="91" t="s">
        <v>974</v>
      </c>
      <c r="C86" s="92"/>
      <c r="D86" s="92"/>
      <c r="E86" s="92"/>
      <c r="F86" s="92"/>
      <c r="G86" s="92"/>
      <c r="H86" s="92"/>
      <c r="I86" s="93"/>
      <c r="J86" s="94"/>
      <c r="K86" s="305">
        <v>0.05</v>
      </c>
      <c r="L86" s="858">
        <f>N79*K86</f>
        <v>9626.8191425532877</v>
      </c>
      <c r="M86" s="859"/>
      <c r="N86" s="51"/>
    </row>
    <row r="87" spans="1:14" ht="15.75" thickBot="1">
      <c r="B87" s="821" t="s">
        <v>953</v>
      </c>
      <c r="C87" s="822"/>
      <c r="D87" s="822"/>
      <c r="E87" s="822"/>
      <c r="F87" s="822"/>
      <c r="G87" s="822"/>
      <c r="H87" s="822"/>
      <c r="I87" s="822"/>
      <c r="J87" s="822"/>
      <c r="K87" s="822"/>
      <c r="L87" s="822"/>
      <c r="M87" s="823"/>
      <c r="N87" s="52">
        <f>L84+L85+L86</f>
        <v>57760.914855319723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250297.29770638546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8.5" customHeight="1" thickBot="1">
      <c r="A31" t="s">
        <v>1845</v>
      </c>
      <c r="B31" s="80" t="s">
        <v>1701</v>
      </c>
      <c r="C31" s="963" t="s">
        <v>1702</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2288.9209347753799</v>
      </c>
      <c r="M84" s="857"/>
      <c r="N84" s="51"/>
    </row>
    <row r="85" spans="1:14">
      <c r="B85" s="89" t="s">
        <v>973</v>
      </c>
      <c r="C85" s="90"/>
      <c r="D85" s="90"/>
      <c r="E85" s="90"/>
      <c r="F85" s="90"/>
      <c r="G85" s="90"/>
      <c r="H85" s="90"/>
      <c r="I85" s="87"/>
      <c r="J85" s="88"/>
      <c r="K85" s="304">
        <v>0.05</v>
      </c>
      <c r="L85" s="856">
        <f>N79*K85</f>
        <v>572.23023369384498</v>
      </c>
      <c r="M85" s="857"/>
      <c r="N85" s="51"/>
    </row>
    <row r="86" spans="1:14" ht="15.75" thickBot="1">
      <c r="B86" s="91" t="s">
        <v>974</v>
      </c>
      <c r="C86" s="92"/>
      <c r="D86" s="92"/>
      <c r="E86" s="92"/>
      <c r="F86" s="92"/>
      <c r="G86" s="92"/>
      <c r="H86" s="92"/>
      <c r="I86" s="93"/>
      <c r="J86" s="94"/>
      <c r="K86" s="305">
        <v>0.05</v>
      </c>
      <c r="L86" s="858">
        <f>N79*K86</f>
        <v>572.23023369384498</v>
      </c>
      <c r="M86" s="859"/>
      <c r="N86" s="51"/>
    </row>
    <row r="87" spans="1:14" ht="15.75" thickBot="1">
      <c r="B87" s="821" t="s">
        <v>953</v>
      </c>
      <c r="C87" s="822"/>
      <c r="D87" s="822"/>
      <c r="E87" s="822"/>
      <c r="F87" s="822"/>
      <c r="G87" s="822"/>
      <c r="H87" s="822"/>
      <c r="I87" s="822"/>
      <c r="J87" s="822"/>
      <c r="K87" s="822"/>
      <c r="L87" s="822"/>
      <c r="M87" s="823"/>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 customHeight="1" thickBot="1">
      <c r="A31" t="s">
        <v>1845</v>
      </c>
      <c r="B31" s="80" t="s">
        <v>1703</v>
      </c>
      <c r="C31" s="963" t="s">
        <v>1704</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9136.4075899850723</v>
      </c>
      <c r="N48" s="272">
        <f>K48*M48</f>
        <v>11877.329866980594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11877.329866980594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13493.381085052633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2698.6762170105267</v>
      </c>
      <c r="M84" s="857"/>
      <c r="N84" s="51"/>
    </row>
    <row r="85" spans="1:14">
      <c r="B85" s="89" t="s">
        <v>973</v>
      </c>
      <c r="C85" s="90"/>
      <c r="D85" s="90"/>
      <c r="E85" s="90"/>
      <c r="F85" s="90"/>
      <c r="G85" s="90"/>
      <c r="H85" s="90"/>
      <c r="I85" s="87"/>
      <c r="J85" s="88"/>
      <c r="K85" s="304">
        <v>0.05</v>
      </c>
      <c r="L85" s="856">
        <f>N79*K85</f>
        <v>674.66905425263167</v>
      </c>
      <c r="M85" s="857"/>
      <c r="N85" s="51"/>
    </row>
    <row r="86" spans="1:14" ht="15.75" thickBot="1">
      <c r="B86" s="91" t="s">
        <v>974</v>
      </c>
      <c r="C86" s="92"/>
      <c r="D86" s="92"/>
      <c r="E86" s="92"/>
      <c r="F86" s="92"/>
      <c r="G86" s="92"/>
      <c r="H86" s="92"/>
      <c r="I86" s="93"/>
      <c r="J86" s="94"/>
      <c r="K86" s="305">
        <v>0.05</v>
      </c>
      <c r="L86" s="858">
        <f>N79*K86</f>
        <v>674.66905425263167</v>
      </c>
      <c r="M86" s="859"/>
      <c r="N86" s="51"/>
    </row>
    <row r="87" spans="1:14" ht="15.75" thickBot="1">
      <c r="B87" s="821" t="s">
        <v>953</v>
      </c>
      <c r="C87" s="822"/>
      <c r="D87" s="822"/>
      <c r="E87" s="822"/>
      <c r="F87" s="822"/>
      <c r="G87" s="822"/>
      <c r="H87" s="822"/>
      <c r="I87" s="822"/>
      <c r="J87" s="822"/>
      <c r="K87" s="822"/>
      <c r="L87" s="822"/>
      <c r="M87" s="823"/>
      <c r="N87" s="52">
        <f>L84+L85+L86</f>
        <v>4048.01432551579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17541.395410568424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75" customHeight="1" thickBot="1">
      <c r="A31" t="s">
        <v>1845</v>
      </c>
      <c r="B31" s="80" t="s">
        <v>1705</v>
      </c>
      <c r="C31" s="963" t="s">
        <v>2159</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2288.9209347753799</v>
      </c>
      <c r="M84" s="857"/>
      <c r="N84" s="51"/>
    </row>
    <row r="85" spans="1:14">
      <c r="B85" s="89" t="s">
        <v>973</v>
      </c>
      <c r="C85" s="90"/>
      <c r="D85" s="90"/>
      <c r="E85" s="90"/>
      <c r="F85" s="90"/>
      <c r="G85" s="90"/>
      <c r="H85" s="90"/>
      <c r="I85" s="87"/>
      <c r="J85" s="88"/>
      <c r="K85" s="304">
        <v>0.05</v>
      </c>
      <c r="L85" s="856">
        <f>N79*K85</f>
        <v>572.23023369384498</v>
      </c>
      <c r="M85" s="857"/>
      <c r="N85" s="51"/>
    </row>
    <row r="86" spans="1:14" ht="15.75" thickBot="1">
      <c r="B86" s="91" t="s">
        <v>974</v>
      </c>
      <c r="C86" s="92"/>
      <c r="D86" s="92"/>
      <c r="E86" s="92"/>
      <c r="F86" s="92"/>
      <c r="G86" s="92"/>
      <c r="H86" s="92"/>
      <c r="I86" s="93"/>
      <c r="J86" s="94"/>
      <c r="K86" s="305">
        <v>0.05</v>
      </c>
      <c r="L86" s="858">
        <f>N79*K86</f>
        <v>572.23023369384498</v>
      </c>
      <c r="M86" s="859"/>
      <c r="N86" s="51"/>
    </row>
    <row r="87" spans="1:14" ht="15.75" thickBot="1">
      <c r="B87" s="821" t="s">
        <v>953</v>
      </c>
      <c r="C87" s="822"/>
      <c r="D87" s="822"/>
      <c r="E87" s="822"/>
      <c r="F87" s="822"/>
      <c r="G87" s="822"/>
      <c r="H87" s="822"/>
      <c r="I87" s="822"/>
      <c r="J87" s="822"/>
      <c r="K87" s="822"/>
      <c r="L87" s="822"/>
      <c r="M87" s="823"/>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30" customHeight="1" thickBot="1">
      <c r="A31" t="s">
        <v>1845</v>
      </c>
      <c r="B31" s="80" t="s">
        <v>1706</v>
      </c>
      <c r="C31" s="963" t="s">
        <v>2160</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c r="C41" s="879"/>
      <c r="D41" s="879"/>
      <c r="E41" s="38"/>
      <c r="F41" s="39"/>
      <c r="G41" s="39"/>
      <c r="H41" s="40"/>
      <c r="I41" s="36"/>
      <c r="J41" s="37"/>
      <c r="K41" s="279"/>
      <c r="L41" s="276"/>
      <c r="M41" s="401"/>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9136.4075899850723</v>
      </c>
      <c r="N48" s="272">
        <f>K48*M48</f>
        <v>11877.329866980594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11877.329866980594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13493.381085052633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2698.6762170105267</v>
      </c>
      <c r="M84" s="857"/>
      <c r="N84" s="51"/>
    </row>
    <row r="85" spans="1:14">
      <c r="B85" s="89" t="s">
        <v>973</v>
      </c>
      <c r="C85" s="90"/>
      <c r="D85" s="90"/>
      <c r="E85" s="90"/>
      <c r="F85" s="90"/>
      <c r="G85" s="90"/>
      <c r="H85" s="90"/>
      <c r="I85" s="87"/>
      <c r="J85" s="88"/>
      <c r="K85" s="304">
        <v>0.05</v>
      </c>
      <c r="L85" s="856">
        <f>N79*K85</f>
        <v>674.66905425263167</v>
      </c>
      <c r="M85" s="857"/>
      <c r="N85" s="51"/>
    </row>
    <row r="86" spans="1:14" ht="15.75" thickBot="1">
      <c r="B86" s="91" t="s">
        <v>974</v>
      </c>
      <c r="C86" s="92"/>
      <c r="D86" s="92"/>
      <c r="E86" s="92"/>
      <c r="F86" s="92"/>
      <c r="G86" s="92"/>
      <c r="H86" s="92"/>
      <c r="I86" s="93"/>
      <c r="J86" s="94"/>
      <c r="K86" s="305">
        <v>0.05</v>
      </c>
      <c r="L86" s="858">
        <f>N79*K86</f>
        <v>674.66905425263167</v>
      </c>
      <c r="M86" s="859"/>
      <c r="N86" s="51"/>
    </row>
    <row r="87" spans="1:14" ht="15.75" thickBot="1">
      <c r="B87" s="821" t="s">
        <v>953</v>
      </c>
      <c r="C87" s="822"/>
      <c r="D87" s="822"/>
      <c r="E87" s="822"/>
      <c r="F87" s="822"/>
      <c r="G87" s="822"/>
      <c r="H87" s="822"/>
      <c r="I87" s="822"/>
      <c r="J87" s="822"/>
      <c r="K87" s="822"/>
      <c r="L87" s="822"/>
      <c r="M87" s="823"/>
      <c r="N87" s="52">
        <f>L84+L85+L86</f>
        <v>4048.01432551579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17541.395410568424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7"/>
      <c r="J36" s="268"/>
      <c r="K36" s="269">
        <f>VLOOKUP(A36,EQUIPOS!A6:D163,4,FALSE)</f>
        <v>63891.435472307327</v>
      </c>
      <c r="L36" s="270"/>
      <c r="M36" s="336">
        <v>15</v>
      </c>
      <c r="N36" s="272">
        <f>K36/M36</f>
        <v>4259.429031487155</v>
      </c>
    </row>
    <row r="37" spans="1:14">
      <c r="A37" s="113" t="s">
        <v>174</v>
      </c>
      <c r="B37" s="870" t="str">
        <f>VLOOKUP(A37,EQUIPOS!A7:D154,3,FALSE)</f>
        <v>Compactador vibratorio tipo DD-20</v>
      </c>
      <c r="C37" s="871"/>
      <c r="D37" s="871"/>
      <c r="E37" s="871"/>
      <c r="F37" s="871"/>
      <c r="G37" s="871"/>
      <c r="H37" s="872"/>
      <c r="I37" s="421"/>
      <c r="J37" s="422"/>
      <c r="K37" s="269">
        <f>VLOOKUP(A37,EQUIPOS!A7:D164,4,FALSE)</f>
        <v>75848.625414918904</v>
      </c>
      <c r="L37" s="335"/>
      <c r="M37" s="336">
        <v>15</v>
      </c>
      <c r="N37" s="272">
        <f>K37/M37</f>
        <v>5056.5750276612607</v>
      </c>
    </row>
    <row r="38" spans="1:14">
      <c r="A38" s="113" t="s">
        <v>269</v>
      </c>
      <c r="B38" s="870" t="str">
        <f>VLOOKUP(A38,EQUIPOS!A8:D154,3,FALSE)</f>
        <v>Motoniveladora  potencia 215 HP, ancho de cuchilla 4,27 m, peso 18 ton.</v>
      </c>
      <c r="C38" s="871"/>
      <c r="D38" s="871"/>
      <c r="E38" s="871"/>
      <c r="F38" s="871"/>
      <c r="G38" s="871"/>
      <c r="H38" s="872"/>
      <c r="I38" s="328"/>
      <c r="J38" s="330"/>
      <c r="K38" s="269">
        <f>VLOOKUP(A38,EQUIPOS!A8:D165,4,FALSE)</f>
        <v>143116.81545796839</v>
      </c>
      <c r="L38" s="423"/>
      <c r="M38" s="424">
        <v>15</v>
      </c>
      <c r="N38" s="272">
        <f>K38/M38</f>
        <v>9541.1210305312252</v>
      </c>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N75*M41</f>
        <v>44.846540602401326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SUM(N36:N41)</f>
        <v>18901.971630282042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15634.540642774309</v>
      </c>
      <c r="N48" s="272">
        <f>K48*M48</f>
        <v>20324.902835606601</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40.105241526805976</v>
      </c>
      <c r="N49" s="272">
        <f>K49*M49</f>
        <v>1203.1572458041792</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0" t="s">
        <v>953</v>
      </c>
      <c r="C53" s="864"/>
      <c r="D53" s="864"/>
      <c r="E53" s="864"/>
      <c r="F53" s="864"/>
      <c r="G53" s="864"/>
      <c r="H53" s="864"/>
      <c r="I53" s="864"/>
      <c r="J53" s="864"/>
      <c r="K53" s="864"/>
      <c r="L53" s="864"/>
      <c r="M53" s="865"/>
      <c r="N53" s="104">
        <f>SUM(N48:N52)</f>
        <v>21528.060081410782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7" t="s">
        <v>961</v>
      </c>
      <c r="M57" s="886"/>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8">
        <f>VLOOKUP(A58,TRANSPORTE!A1:D117,4,FALSE)</f>
        <v>1222.0638821488531</v>
      </c>
      <c r="M58" s="909"/>
      <c r="N58" s="287">
        <f>K58*L58</f>
        <v>1588.683046793509</v>
      </c>
    </row>
    <row r="59" spans="1:14">
      <c r="B59" s="46"/>
      <c r="C59" s="47"/>
      <c r="D59" s="47"/>
      <c r="E59" s="47"/>
      <c r="F59" s="47"/>
      <c r="G59" s="4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1588.683046793509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1">
        <f>SUM(N69:N74)</f>
        <v>2242.3270301200664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44261.041788606395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4"/>
      <c r="J81" s="334"/>
      <c r="K81" s="302" t="s">
        <v>970</v>
      </c>
      <c r="L81" s="868" t="s">
        <v>971</v>
      </c>
      <c r="M81" s="869"/>
      <c r="N81" s="303"/>
    </row>
    <row r="82" spans="1:14">
      <c r="B82" s="854" t="s">
        <v>972</v>
      </c>
      <c r="C82" s="855"/>
      <c r="D82" s="855"/>
      <c r="E82" s="855"/>
      <c r="F82" s="855"/>
      <c r="G82" s="855"/>
      <c r="H82" s="855"/>
      <c r="I82" s="87"/>
      <c r="J82" s="88"/>
      <c r="K82" s="304">
        <v>0.2</v>
      </c>
      <c r="L82" s="856">
        <f>N77*K82</f>
        <v>8852.2083577212798</v>
      </c>
      <c r="M82" s="857"/>
      <c r="N82" s="51"/>
    </row>
    <row r="83" spans="1:14">
      <c r="B83" s="89" t="s">
        <v>973</v>
      </c>
      <c r="C83" s="90"/>
      <c r="D83" s="90"/>
      <c r="E83" s="90"/>
      <c r="F83" s="90"/>
      <c r="G83" s="90"/>
      <c r="H83" s="90"/>
      <c r="I83" s="87"/>
      <c r="J83" s="88"/>
      <c r="K83" s="304">
        <v>0.05</v>
      </c>
      <c r="L83" s="856">
        <f>N77*K83</f>
        <v>2213.0520894303199</v>
      </c>
      <c r="M83" s="857"/>
      <c r="N83" s="51"/>
    </row>
    <row r="84" spans="1:14" ht="15.75" thickBot="1">
      <c r="B84" s="91" t="s">
        <v>974</v>
      </c>
      <c r="C84" s="92"/>
      <c r="D84" s="92"/>
      <c r="E84" s="92"/>
      <c r="F84" s="92"/>
      <c r="G84" s="92"/>
      <c r="H84" s="92"/>
      <c r="I84" s="93"/>
      <c r="J84" s="94"/>
      <c r="K84" s="305">
        <v>0.05</v>
      </c>
      <c r="L84" s="858">
        <f>N77*K84</f>
        <v>2213.0520894303199</v>
      </c>
      <c r="M84" s="859"/>
      <c r="N84" s="51"/>
    </row>
    <row r="85" spans="1:14" ht="15.75" thickBot="1">
      <c r="B85" s="821" t="s">
        <v>953</v>
      </c>
      <c r="C85" s="822"/>
      <c r="D85" s="822"/>
      <c r="E85" s="822"/>
      <c r="F85" s="822"/>
      <c r="G85" s="822"/>
      <c r="H85" s="822"/>
      <c r="I85" s="822"/>
      <c r="J85" s="822"/>
      <c r="K85" s="822"/>
      <c r="L85" s="822"/>
      <c r="M85" s="823"/>
      <c r="N85" s="52">
        <f>L82+L83+L84</f>
        <v>13278.312536581918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8">
        <f>N77+N85</f>
        <v>57539.354325188309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106.68624361440799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11733.492960207424</v>
      </c>
      <c r="N48" s="272">
        <f>K48*M48</f>
        <v>8213.4450721451958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8213.4450721451958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1">
        <f>SUM(N71:N76)</f>
        <v>2133.7248722881595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10453.856188047763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2090.7712376095528</v>
      </c>
      <c r="M84" s="857"/>
      <c r="N84" s="51"/>
    </row>
    <row r="85" spans="1:14">
      <c r="B85" s="89" t="s">
        <v>973</v>
      </c>
      <c r="C85" s="90"/>
      <c r="D85" s="90"/>
      <c r="E85" s="90"/>
      <c r="F85" s="90"/>
      <c r="G85" s="90"/>
      <c r="H85" s="90"/>
      <c r="I85" s="87"/>
      <c r="J85" s="88"/>
      <c r="K85" s="304">
        <v>0.05</v>
      </c>
      <c r="L85" s="856">
        <f>N79*K85</f>
        <v>522.69280940238821</v>
      </c>
      <c r="M85" s="857"/>
      <c r="N85" s="51"/>
    </row>
    <row r="86" spans="1:14" ht="15.75" thickBot="1">
      <c r="B86" s="91" t="s">
        <v>974</v>
      </c>
      <c r="C86" s="92"/>
      <c r="D86" s="92"/>
      <c r="E86" s="92"/>
      <c r="F86" s="92"/>
      <c r="G86" s="92"/>
      <c r="H86" s="92"/>
      <c r="I86" s="93"/>
      <c r="J86" s="94"/>
      <c r="K86" s="305">
        <v>0.05</v>
      </c>
      <c r="L86" s="858">
        <f>N79*K86</f>
        <v>522.69280940238821</v>
      </c>
      <c r="M86" s="859"/>
      <c r="N86" s="51"/>
    </row>
    <row r="87" spans="1:14" ht="15.75" thickBot="1">
      <c r="B87" s="821" t="s">
        <v>953</v>
      </c>
      <c r="C87" s="822"/>
      <c r="D87" s="822"/>
      <c r="E87" s="822"/>
      <c r="F87" s="822"/>
      <c r="G87" s="822"/>
      <c r="H87" s="822"/>
      <c r="I87" s="822"/>
      <c r="J87" s="822"/>
      <c r="K87" s="822"/>
      <c r="L87" s="822"/>
      <c r="M87" s="823"/>
      <c r="N87" s="52">
        <f>L84+L85+L86</f>
        <v>3136.1568564143295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52">
        <f>N79+N87</f>
        <v>13590.013044462092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537.37060903602003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47002.259143969932</v>
      </c>
      <c r="N48" s="272">
        <f>K48*M48</f>
        <v>9400.4518287939864</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1719.1057584193049</v>
      </c>
      <c r="N49" s="272">
        <f>K49*M49</f>
        <v>1805.0610463402702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0" t="s">
        <v>953</v>
      </c>
      <c r="C55" s="864"/>
      <c r="D55" s="864"/>
      <c r="E55" s="864"/>
      <c r="F55" s="864"/>
      <c r="G55" s="864"/>
      <c r="H55" s="864"/>
      <c r="I55" s="864"/>
      <c r="J55" s="864"/>
      <c r="K55" s="864"/>
      <c r="L55" s="864"/>
      <c r="M55" s="865"/>
      <c r="N55" s="104">
        <f>SUM(N48:N54)</f>
        <v>11205.512875134256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60">
        <f>SUM(N71:N76)</f>
        <v>10747.412180720399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22490.295664890677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4498.0591329781355</v>
      </c>
      <c r="M84" s="857"/>
      <c r="N84" s="51"/>
    </row>
    <row r="85" spans="1:14">
      <c r="B85" s="89" t="s">
        <v>973</v>
      </c>
      <c r="C85" s="90"/>
      <c r="D85" s="90"/>
      <c r="E85" s="90"/>
      <c r="F85" s="90"/>
      <c r="G85" s="90"/>
      <c r="H85" s="90"/>
      <c r="I85" s="87"/>
      <c r="J85" s="88"/>
      <c r="K85" s="304">
        <v>0.05</v>
      </c>
      <c r="L85" s="856">
        <f>N79*K85</f>
        <v>1124.5147832445339</v>
      </c>
      <c r="M85" s="857"/>
      <c r="N85" s="51"/>
    </row>
    <row r="86" spans="1:14" ht="15.75" thickBot="1">
      <c r="B86" s="91" t="s">
        <v>974</v>
      </c>
      <c r="C86" s="92"/>
      <c r="D86" s="92"/>
      <c r="E86" s="92"/>
      <c r="F86" s="92"/>
      <c r="G86" s="92"/>
      <c r="H86" s="92"/>
      <c r="I86" s="93"/>
      <c r="J86" s="94"/>
      <c r="K86" s="305">
        <v>0.05</v>
      </c>
      <c r="L86" s="858">
        <f>N79*K86</f>
        <v>1124.5147832445339</v>
      </c>
      <c r="M86" s="859"/>
      <c r="N86" s="51"/>
    </row>
    <row r="87" spans="1:14" ht="15.75" thickBot="1">
      <c r="B87" s="821" t="s">
        <v>953</v>
      </c>
      <c r="C87" s="822"/>
      <c r="D87" s="822"/>
      <c r="E87" s="822"/>
      <c r="F87" s="822"/>
      <c r="G87" s="822"/>
      <c r="H87" s="822"/>
      <c r="I87" s="822"/>
      <c r="J87" s="822"/>
      <c r="K87" s="822"/>
      <c r="L87" s="822"/>
      <c r="M87" s="823"/>
      <c r="N87" s="52">
        <f>L84+L85+L86</f>
        <v>6747.0886994672028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29237.38436435788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1500</v>
      </c>
      <c r="N36" s="272">
        <f>K36/M36</f>
        <v>30.728084605112148</v>
      </c>
    </row>
    <row r="37" spans="1:14">
      <c r="A37" s="113" t="s">
        <v>361</v>
      </c>
      <c r="B37" s="870" t="str">
        <f>VLOOKUP(A37,EQUIPOS!A7:D154,3,FALSE)</f>
        <v>Vehículo delineador</v>
      </c>
      <c r="C37" s="871"/>
      <c r="D37" s="871"/>
      <c r="E37" s="871"/>
      <c r="F37" s="871"/>
      <c r="G37" s="871"/>
      <c r="H37" s="872"/>
      <c r="I37" s="421"/>
      <c r="J37" s="422"/>
      <c r="K37" s="269">
        <f>VLOOKUP(A37,EQUIPOS!A7:D164,4,FALSE)</f>
        <v>81032.135126839465</v>
      </c>
      <c r="L37" s="335"/>
      <c r="M37" s="336">
        <v>1500</v>
      </c>
      <c r="N37" s="272">
        <f>K37/M37</f>
        <v>54.021423417892976</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0.22423270301200668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84.973740726017127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6842.0142400312288</v>
      </c>
      <c r="N48" s="272">
        <f>K48*M48</f>
        <v>314.73265504143654</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89058.337651781083</v>
      </c>
      <c r="N49" s="272">
        <f>K49*M49</f>
        <v>1246.8167271249351</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28432.448391612099</v>
      </c>
      <c r="N50" s="272">
        <f>K50*M50</f>
        <v>12.225952808393203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1573.775334974765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22.423270301200667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1681.172346001983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336.23446920039663</v>
      </c>
      <c r="M84" s="857"/>
      <c r="N84" s="51"/>
    </row>
    <row r="85" spans="1:14">
      <c r="B85" s="89" t="s">
        <v>973</v>
      </c>
      <c r="C85" s="90"/>
      <c r="D85" s="90"/>
      <c r="E85" s="90"/>
      <c r="F85" s="90"/>
      <c r="G85" s="90"/>
      <c r="H85" s="90"/>
      <c r="I85" s="87"/>
      <c r="J85" s="88"/>
      <c r="K85" s="304">
        <v>0.05</v>
      </c>
      <c r="L85" s="856">
        <f>N79*K85</f>
        <v>84.058617300099158</v>
      </c>
      <c r="M85" s="857"/>
      <c r="N85" s="51"/>
    </row>
    <row r="86" spans="1:14" ht="15.75" thickBot="1">
      <c r="B86" s="91" t="s">
        <v>974</v>
      </c>
      <c r="C86" s="92"/>
      <c r="D86" s="92"/>
      <c r="E86" s="92"/>
      <c r="F86" s="92"/>
      <c r="G86" s="92"/>
      <c r="H86" s="92"/>
      <c r="I86" s="93"/>
      <c r="J86" s="94"/>
      <c r="K86" s="305">
        <v>0.05</v>
      </c>
      <c r="L86" s="858">
        <f>N79*K86</f>
        <v>84.058617300099158</v>
      </c>
      <c r="M86" s="859"/>
      <c r="N86" s="51"/>
    </row>
    <row r="87" spans="1:14" ht="15.75" thickBot="1">
      <c r="B87" s="821" t="s">
        <v>953</v>
      </c>
      <c r="C87" s="822"/>
      <c r="D87" s="822"/>
      <c r="E87" s="822"/>
      <c r="F87" s="822"/>
      <c r="G87" s="822"/>
      <c r="H87" s="822"/>
      <c r="I87" s="822"/>
      <c r="J87" s="822"/>
      <c r="K87" s="822"/>
      <c r="L87" s="822"/>
      <c r="M87" s="823"/>
      <c r="N87" s="52">
        <f>L84+L85+L86</f>
        <v>504.35170380059498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2185.5240498025778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1200</v>
      </c>
      <c r="N36" s="272">
        <f>K36/M36</f>
        <v>38.410105756390188</v>
      </c>
    </row>
    <row r="37" spans="1:14">
      <c r="A37" s="113" t="s">
        <v>201</v>
      </c>
      <c r="B37" s="870" t="str">
        <f>VLOOKUP(A37,EQUIPOS!A7:D154,3,FALSE)</f>
        <v>Equipo autopropulsado para pintura termoplástica</v>
      </c>
      <c r="C37" s="871"/>
      <c r="D37" s="871"/>
      <c r="E37" s="871"/>
      <c r="F37" s="871"/>
      <c r="G37" s="871"/>
      <c r="H37" s="872"/>
      <c r="I37" s="421"/>
      <c r="J37" s="422"/>
      <c r="K37" s="269">
        <f>VLOOKUP(A37,EQUIPOS!A7:D164,4,FALSE)</f>
        <v>73313.022671719416</v>
      </c>
      <c r="L37" s="335"/>
      <c r="M37" s="336">
        <v>1200</v>
      </c>
      <c r="N37" s="272">
        <f>K37/M37</f>
        <v>61.094185559766181</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0.39306379543167497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99.897355111588041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6842.0142400312288</v>
      </c>
      <c r="N48" s="272">
        <f>K48*M48</f>
        <v>738.9375379233727</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11085.305543098504</v>
      </c>
      <c r="N49" s="272">
        <f>K49*M49</f>
        <v>864.65383236168327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1603.591370285056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39.306379543167495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1742.7951049398114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348.5590209879623</v>
      </c>
      <c r="M84" s="857"/>
      <c r="N84" s="51"/>
    </row>
    <row r="85" spans="1:14">
      <c r="B85" s="89" t="s">
        <v>973</v>
      </c>
      <c r="C85" s="90"/>
      <c r="D85" s="90"/>
      <c r="E85" s="90"/>
      <c r="F85" s="90"/>
      <c r="G85" s="90"/>
      <c r="H85" s="90"/>
      <c r="I85" s="87"/>
      <c r="J85" s="88"/>
      <c r="K85" s="304">
        <v>0.05</v>
      </c>
      <c r="L85" s="856">
        <f>N79*K85</f>
        <v>87.139755246990575</v>
      </c>
      <c r="M85" s="857"/>
      <c r="N85" s="51"/>
    </row>
    <row r="86" spans="1:14" ht="15.75" thickBot="1">
      <c r="B86" s="91" t="s">
        <v>974</v>
      </c>
      <c r="C86" s="92"/>
      <c r="D86" s="92"/>
      <c r="E86" s="92"/>
      <c r="F86" s="92"/>
      <c r="G86" s="92"/>
      <c r="H86" s="92"/>
      <c r="I86" s="93"/>
      <c r="J86" s="94"/>
      <c r="K86" s="305">
        <v>0.05</v>
      </c>
      <c r="L86" s="858">
        <f>N79*K86</f>
        <v>87.139755246990575</v>
      </c>
      <c r="M86" s="859"/>
      <c r="N86" s="51"/>
    </row>
    <row r="87" spans="1:14" ht="15.75" thickBot="1">
      <c r="B87" s="821" t="s">
        <v>953</v>
      </c>
      <c r="C87" s="822"/>
      <c r="D87" s="822"/>
      <c r="E87" s="822"/>
      <c r="F87" s="822"/>
      <c r="G87" s="822"/>
      <c r="H87" s="822"/>
      <c r="I87" s="822"/>
      <c r="J87" s="822"/>
      <c r="K87" s="822"/>
      <c r="L87" s="822"/>
      <c r="M87" s="823"/>
      <c r="N87" s="52">
        <f>L84+L85+L86</f>
        <v>522.83853148194351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2265.633636421755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199</v>
      </c>
      <c r="B36" s="870" t="str">
        <f>VLOOKUP(A36,EQUIPOS!A6:D154,3,FALSE)</f>
        <v xml:space="preserve">Equipo de pintura (Compresor), Presión máxima de trabajo 3300 psi.
</v>
      </c>
      <c r="C36" s="871"/>
      <c r="D36" s="871"/>
      <c r="E36" s="871"/>
      <c r="F36" s="871"/>
      <c r="G36" s="871"/>
      <c r="H36" s="872"/>
      <c r="I36" s="267"/>
      <c r="J36" s="268"/>
      <c r="K36" s="269">
        <f>VLOOKUP(A36,EQUIPOS!A6:D163,4,FALSE)</f>
        <v>9433.5549438172893</v>
      </c>
      <c r="L36" s="270"/>
      <c r="M36" s="336">
        <v>6.1</v>
      </c>
      <c r="N36" s="272">
        <f>K36/M36</f>
        <v>1546.4844170192277</v>
      </c>
    </row>
    <row r="37" spans="1:14">
      <c r="A37" s="113" t="s">
        <v>138</v>
      </c>
      <c r="B37" s="870" t="str">
        <f>VLOOKUP(A37,EQUIPOS!A7:D154,3,FALSE)</f>
        <v>Camioneta D-300</v>
      </c>
      <c r="C37" s="871"/>
      <c r="D37" s="871"/>
      <c r="E37" s="871"/>
      <c r="F37" s="871"/>
      <c r="G37" s="871"/>
      <c r="H37" s="872"/>
      <c r="I37" s="421"/>
      <c r="J37" s="422"/>
      <c r="K37" s="269">
        <f>VLOOKUP(A37,EQUIPOS!A7:D164,4,FALSE)</f>
        <v>46092.126907668222</v>
      </c>
      <c r="L37" s="335"/>
      <c r="M37" s="336">
        <v>6.1</v>
      </c>
      <c r="N37" s="272">
        <f>K37/M37</f>
        <v>7556.0863783062659</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77.324025330821314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9179.8948206563146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6842.0142400312288</v>
      </c>
      <c r="N48" s="272">
        <f>K48*M48</f>
        <v>2613.6494396919293</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28432.448391612099</v>
      </c>
      <c r="N49" s="272">
        <f>K49*M49</f>
        <v>1421.6224195806051</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89058.337651781083</v>
      </c>
      <c r="N50" s="272">
        <f>K50*M50</f>
        <v>10687.00051821373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14722.272377486264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7732.4025330821314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31634.56973122471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6326.9139462449421</v>
      </c>
      <c r="M84" s="857"/>
      <c r="N84" s="51"/>
    </row>
    <row r="85" spans="1:14">
      <c r="B85" s="89" t="s">
        <v>973</v>
      </c>
      <c r="C85" s="90"/>
      <c r="D85" s="90"/>
      <c r="E85" s="90"/>
      <c r="F85" s="90"/>
      <c r="G85" s="90"/>
      <c r="H85" s="90"/>
      <c r="I85" s="87"/>
      <c r="J85" s="88"/>
      <c r="K85" s="304">
        <v>0.05</v>
      </c>
      <c r="L85" s="856">
        <f>N79*K85</f>
        <v>1581.7284865612355</v>
      </c>
      <c r="M85" s="857"/>
      <c r="N85" s="51"/>
    </row>
    <row r="86" spans="1:14" ht="15.75" thickBot="1">
      <c r="B86" s="91" t="s">
        <v>974</v>
      </c>
      <c r="C86" s="92"/>
      <c r="D86" s="92"/>
      <c r="E86" s="92"/>
      <c r="F86" s="92"/>
      <c r="G86" s="92"/>
      <c r="H86" s="92"/>
      <c r="I86" s="93"/>
      <c r="J86" s="94"/>
      <c r="K86" s="305">
        <v>0.05</v>
      </c>
      <c r="L86" s="858">
        <f>N79*K86</f>
        <v>1581.7284865612355</v>
      </c>
      <c r="M86" s="859"/>
      <c r="N86" s="51"/>
    </row>
    <row r="87" spans="1:14" ht="15.75" thickBot="1">
      <c r="B87" s="821" t="s">
        <v>953</v>
      </c>
      <c r="C87" s="822"/>
      <c r="D87" s="822"/>
      <c r="E87" s="822"/>
      <c r="F87" s="822"/>
      <c r="G87" s="822"/>
      <c r="H87" s="822"/>
      <c r="I87" s="822"/>
      <c r="J87" s="822"/>
      <c r="K87" s="822"/>
      <c r="L87" s="822"/>
      <c r="M87" s="823"/>
      <c r="N87" s="52">
        <f>L84+L85+L86</f>
        <v>9490.3709193674131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41124.940650592122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6</v>
      </c>
      <c r="N36" s="272">
        <f>K36/M36</f>
        <v>7682.021151278037</v>
      </c>
    </row>
    <row r="37" spans="1:14">
      <c r="A37" s="113" t="s">
        <v>1711</v>
      </c>
      <c r="B37" s="870" t="str">
        <f>VLOOKUP(A37,EQUIPOS!A7:D154,3,FALSE)</f>
        <v>Caldera para pintura termoplástica</v>
      </c>
      <c r="C37" s="871"/>
      <c r="D37" s="871"/>
      <c r="E37" s="871"/>
      <c r="F37" s="871"/>
      <c r="G37" s="871"/>
      <c r="H37" s="872"/>
      <c r="I37" s="421"/>
      <c r="J37" s="422"/>
      <c r="K37" s="269">
        <f>VLOOKUP(A37,EQUIPOS!A7:D164,4,FALSE)</f>
        <v>40020.486531530689</v>
      </c>
      <c r="L37" s="335"/>
      <c r="M37" s="336">
        <v>6</v>
      </c>
      <c r="N37" s="272">
        <f>K37/M37</f>
        <v>6670.0810885884484</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89.890050753001674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14441.992290619488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6842.0142400312288</v>
      </c>
      <c r="N48" s="272">
        <f>K48*M48</f>
        <v>6157.8128160281058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11085.305543098504</v>
      </c>
      <c r="N49" s="272">
        <f>K49*M49</f>
        <v>7205.4486030140279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13363.261419042134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8989.0050753001669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36794.258784961785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7358.851756992357</v>
      </c>
      <c r="M84" s="857"/>
      <c r="N84" s="51"/>
    </row>
    <row r="85" spans="1:14">
      <c r="B85" s="89" t="s">
        <v>973</v>
      </c>
      <c r="C85" s="90"/>
      <c r="D85" s="90"/>
      <c r="E85" s="90"/>
      <c r="F85" s="90"/>
      <c r="G85" s="90"/>
      <c r="H85" s="90"/>
      <c r="I85" s="87"/>
      <c r="J85" s="88"/>
      <c r="K85" s="304">
        <v>0.05</v>
      </c>
      <c r="L85" s="856">
        <f>N79*K85</f>
        <v>1839.7129392480892</v>
      </c>
      <c r="M85" s="857"/>
      <c r="N85" s="51"/>
    </row>
    <row r="86" spans="1:14" ht="15.75" thickBot="1">
      <c r="B86" s="91" t="s">
        <v>974</v>
      </c>
      <c r="C86" s="92"/>
      <c r="D86" s="92"/>
      <c r="E86" s="92"/>
      <c r="F86" s="92"/>
      <c r="G86" s="92"/>
      <c r="H86" s="92"/>
      <c r="I86" s="93"/>
      <c r="J86" s="94"/>
      <c r="K86" s="305">
        <v>0.05</v>
      </c>
      <c r="L86" s="858">
        <f>N79*K86</f>
        <v>1839.7129392480892</v>
      </c>
      <c r="M86" s="859"/>
      <c r="N86" s="51"/>
    </row>
    <row r="87" spans="1:14" ht="15.75" thickBot="1">
      <c r="B87" s="821" t="s">
        <v>953</v>
      </c>
      <c r="C87" s="822"/>
      <c r="D87" s="822"/>
      <c r="E87" s="822"/>
      <c r="F87" s="822"/>
      <c r="G87" s="822"/>
      <c r="H87" s="822"/>
      <c r="I87" s="822"/>
      <c r="J87" s="822"/>
      <c r="K87" s="822"/>
      <c r="L87" s="822"/>
      <c r="M87" s="823"/>
      <c r="N87" s="52">
        <f>L84+L85+L86</f>
        <v>11038.277635488535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47832.53642045032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250</v>
      </c>
      <c r="N36" s="272">
        <f>K36/M36</f>
        <v>184.36850763067289</v>
      </c>
    </row>
    <row r="37" spans="1:14">
      <c r="A37" s="113" t="s">
        <v>251</v>
      </c>
      <c r="B37" s="870" t="str">
        <f>VLOOKUP(A37,EQUIPOS!A7:D154,3,FALSE)</f>
        <v>Maquina térmica pegatachas</v>
      </c>
      <c r="C37" s="871"/>
      <c r="D37" s="871"/>
      <c r="E37" s="871"/>
      <c r="F37" s="871"/>
      <c r="G37" s="871"/>
      <c r="H37" s="872"/>
      <c r="I37" s="421"/>
      <c r="J37" s="422"/>
      <c r="K37" s="269">
        <f>VLOOKUP(A37,EQUIPOS!A7:D164,4,FALSE)</f>
        <v>24848.082632158323</v>
      </c>
      <c r="L37" s="335"/>
      <c r="M37" s="336">
        <v>250</v>
      </c>
      <c r="N37" s="272">
        <f>K37/M37</f>
        <v>99.392330528633295</v>
      </c>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1.0747412180720399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284.83557937737828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11085.305543098504</v>
      </c>
      <c r="N48" s="272">
        <f>K48*M48</f>
        <v>886.8244434478803</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11403.357066718716</v>
      </c>
      <c r="N49" s="272">
        <f>K49*M49</f>
        <v>11403.357066718716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12290.181510166596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107.474121807204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12682.491211351178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2536.498242270236</v>
      </c>
      <c r="M84" s="857"/>
      <c r="N84" s="51"/>
    </row>
    <row r="85" spans="1:14">
      <c r="B85" s="89" t="s">
        <v>973</v>
      </c>
      <c r="C85" s="90"/>
      <c r="D85" s="90"/>
      <c r="E85" s="90"/>
      <c r="F85" s="90"/>
      <c r="G85" s="90"/>
      <c r="H85" s="90"/>
      <c r="I85" s="87"/>
      <c r="J85" s="88"/>
      <c r="K85" s="304">
        <v>0.05</v>
      </c>
      <c r="L85" s="856">
        <f>N79*K85</f>
        <v>634.124560567559</v>
      </c>
      <c r="M85" s="857"/>
      <c r="N85" s="51"/>
    </row>
    <row r="86" spans="1:14" ht="15.75" thickBot="1">
      <c r="B86" s="91" t="s">
        <v>974</v>
      </c>
      <c r="C86" s="92"/>
      <c r="D86" s="92"/>
      <c r="E86" s="92"/>
      <c r="F86" s="92"/>
      <c r="G86" s="92"/>
      <c r="H86" s="92"/>
      <c r="I86" s="93"/>
      <c r="J86" s="94"/>
      <c r="K86" s="305">
        <v>0.05</v>
      </c>
      <c r="L86" s="858">
        <f>N79*K86</f>
        <v>634.124560567559</v>
      </c>
      <c r="M86" s="859"/>
      <c r="N86" s="51"/>
    </row>
    <row r="87" spans="1:14" ht="15.75" thickBot="1">
      <c r="B87" s="821" t="s">
        <v>953</v>
      </c>
      <c r="C87" s="822"/>
      <c r="D87" s="822"/>
      <c r="E87" s="822"/>
      <c r="F87" s="822"/>
      <c r="G87" s="822"/>
      <c r="H87" s="822"/>
      <c r="I87" s="822"/>
      <c r="J87" s="822"/>
      <c r="K87" s="822"/>
      <c r="L87" s="822"/>
      <c r="M87" s="823"/>
      <c r="N87" s="52">
        <f>L84+L85+L86</f>
        <v>3804.747363405354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16487.238574756531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3.75</v>
      </c>
      <c r="N36" s="272">
        <f>K36/M36</f>
        <v>12291.23384204486</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89.693081204802652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12380.926923249663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127768.70662990159</v>
      </c>
      <c r="N48" s="272">
        <f>K48*M48</f>
        <v>127768.70662990159</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373776.70385355793</v>
      </c>
      <c r="N49" s="272">
        <f>K49*M49</f>
        <v>373776.70385355793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367258.87161721574</v>
      </c>
      <c r="N50" s="272">
        <f>K50*M50</f>
        <v>11017.766148516472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512563.17663197604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8969.3081204802656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533913.41167570592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106782.68233514119</v>
      </c>
      <c r="M84" s="857"/>
      <c r="N84" s="51"/>
    </row>
    <row r="85" spans="1:14">
      <c r="B85" s="89" t="s">
        <v>973</v>
      </c>
      <c r="C85" s="90"/>
      <c r="D85" s="90"/>
      <c r="E85" s="90"/>
      <c r="F85" s="90"/>
      <c r="G85" s="90"/>
      <c r="H85" s="90"/>
      <c r="I85" s="87"/>
      <c r="J85" s="88"/>
      <c r="K85" s="304">
        <v>0.05</v>
      </c>
      <c r="L85" s="856">
        <f>N79*K85</f>
        <v>26695.670583785297</v>
      </c>
      <c r="M85" s="857"/>
      <c r="N85" s="51"/>
    </row>
    <row r="86" spans="1:14" ht="15.75" thickBot="1">
      <c r="B86" s="91" t="s">
        <v>974</v>
      </c>
      <c r="C86" s="92"/>
      <c r="D86" s="92"/>
      <c r="E86" s="92"/>
      <c r="F86" s="92"/>
      <c r="G86" s="92"/>
      <c r="H86" s="92"/>
      <c r="I86" s="93"/>
      <c r="J86" s="94"/>
      <c r="K86" s="305">
        <v>0.05</v>
      </c>
      <c r="L86" s="858">
        <f>N79*K86</f>
        <v>26695.670583785297</v>
      </c>
      <c r="M86" s="859"/>
      <c r="N86" s="51"/>
    </row>
    <row r="87" spans="1:14" ht="15.75" thickBot="1">
      <c r="B87" s="821" t="s">
        <v>953</v>
      </c>
      <c r="C87" s="822"/>
      <c r="D87" s="822"/>
      <c r="E87" s="822"/>
      <c r="F87" s="822"/>
      <c r="G87" s="822"/>
      <c r="H87" s="822"/>
      <c r="I87" s="822"/>
      <c r="J87" s="822"/>
      <c r="K87" s="822"/>
      <c r="L87" s="822"/>
      <c r="M87" s="823"/>
      <c r="N87" s="52">
        <f>L84+L85+L86</f>
        <v>160174.02350271179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694087.43517841771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8.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3.75</v>
      </c>
      <c r="N36" s="272">
        <f>K36/M36</f>
        <v>12291.23384204486</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89.693081204802652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12380.926923249663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127768.70662990159</v>
      </c>
      <c r="N48" s="272">
        <f>K48*M48</f>
        <v>127768.70662990159</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304089.52177916572</v>
      </c>
      <c r="N49" s="272">
        <f>K49*M49</f>
        <v>304089.52177916572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367258.87161721574</v>
      </c>
      <c r="N50" s="272">
        <f>K50*M50</f>
        <v>11017.766148516472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442875.99455758382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8969.3081204802656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464226.22960131377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92845.245920262765</v>
      </c>
      <c r="M84" s="857"/>
      <c r="N84" s="51"/>
    </row>
    <row r="85" spans="1:14">
      <c r="B85" s="89" t="s">
        <v>973</v>
      </c>
      <c r="C85" s="90"/>
      <c r="D85" s="90"/>
      <c r="E85" s="90"/>
      <c r="F85" s="90"/>
      <c r="G85" s="90"/>
      <c r="H85" s="90"/>
      <c r="I85" s="87"/>
      <c r="J85" s="88"/>
      <c r="K85" s="304">
        <v>0.05</v>
      </c>
      <c r="L85" s="856">
        <f>N79*K85</f>
        <v>23211.311480065691</v>
      </c>
      <c r="M85" s="857"/>
      <c r="N85" s="51"/>
    </row>
    <row r="86" spans="1:14" ht="15.75" thickBot="1">
      <c r="B86" s="91" t="s">
        <v>974</v>
      </c>
      <c r="C86" s="92"/>
      <c r="D86" s="92"/>
      <c r="E86" s="92"/>
      <c r="F86" s="92"/>
      <c r="G86" s="92"/>
      <c r="H86" s="92"/>
      <c r="I86" s="93"/>
      <c r="J86" s="94"/>
      <c r="K86" s="305">
        <v>0.05</v>
      </c>
      <c r="L86" s="858">
        <f>N79*K86</f>
        <v>23211.311480065691</v>
      </c>
      <c r="M86" s="859"/>
      <c r="N86" s="51"/>
    </row>
    <row r="87" spans="1:14" ht="15.75" thickBot="1">
      <c r="B87" s="821" t="s">
        <v>953</v>
      </c>
      <c r="C87" s="822"/>
      <c r="D87" s="822"/>
      <c r="E87" s="822"/>
      <c r="F87" s="822"/>
      <c r="G87" s="822"/>
      <c r="H87" s="822"/>
      <c r="I87" s="822"/>
      <c r="J87" s="822"/>
      <c r="K87" s="822"/>
      <c r="L87" s="822"/>
      <c r="M87" s="823"/>
      <c r="N87" s="52">
        <f>L84+L85+L86</f>
        <v>139267.86888039415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603494.09848170797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3</v>
      </c>
      <c r="N36" s="272">
        <f>K36/M36</f>
        <v>15364.042302556074</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45.109166666666674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15409.151469222741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247072.73644557217</v>
      </c>
      <c r="N48" s="272">
        <f>K48*M48</f>
        <v>247072.73644557217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367258.87161721574</v>
      </c>
      <c r="N49" s="272">
        <f>K49*M49</f>
        <v>22035.532297032943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269108.26874260511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4510.916666666667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289028.33687849453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57805.667375698911</v>
      </c>
      <c r="M84" s="857"/>
      <c r="N84" s="51"/>
    </row>
    <row r="85" spans="1:14">
      <c r="B85" s="89" t="s">
        <v>973</v>
      </c>
      <c r="C85" s="90"/>
      <c r="D85" s="90"/>
      <c r="E85" s="90"/>
      <c r="F85" s="90"/>
      <c r="G85" s="90"/>
      <c r="H85" s="90"/>
      <c r="I85" s="87"/>
      <c r="J85" s="88"/>
      <c r="K85" s="304">
        <v>0.05</v>
      </c>
      <c r="L85" s="856">
        <f>N79*K85</f>
        <v>14451.416843924728</v>
      </c>
      <c r="M85" s="857"/>
      <c r="N85" s="51"/>
    </row>
    <row r="86" spans="1:14" ht="15.75" thickBot="1">
      <c r="B86" s="91" t="s">
        <v>974</v>
      </c>
      <c r="C86" s="92"/>
      <c r="D86" s="92"/>
      <c r="E86" s="92"/>
      <c r="F86" s="92"/>
      <c r="G86" s="92"/>
      <c r="H86" s="92"/>
      <c r="I86" s="93"/>
      <c r="J86" s="94"/>
      <c r="K86" s="305">
        <v>0.05</v>
      </c>
      <c r="L86" s="858">
        <f>N79*K86</f>
        <v>14451.416843924728</v>
      </c>
      <c r="M86" s="859"/>
      <c r="N86" s="51"/>
    </row>
    <row r="87" spans="1:14" ht="15.75" thickBot="1">
      <c r="B87" s="821" t="s">
        <v>953</v>
      </c>
      <c r="C87" s="822"/>
      <c r="D87" s="822"/>
      <c r="E87" s="822"/>
      <c r="F87" s="822"/>
      <c r="G87" s="822"/>
      <c r="H87" s="822"/>
      <c r="I87" s="822"/>
      <c r="J87" s="822"/>
      <c r="K87" s="822"/>
      <c r="L87" s="822"/>
      <c r="M87" s="823"/>
      <c r="N87" s="52">
        <f>L84+L85+L86</f>
        <v>86708.501063548363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375736.83794204291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135</v>
      </c>
      <c r="B36" s="870" t="str">
        <f>VLOOKUP(A36,EQUIPOS!A6:D154,3,FALSE)</f>
        <v>Camión 350</v>
      </c>
      <c r="C36" s="871"/>
      <c r="D36" s="871"/>
      <c r="E36" s="871"/>
      <c r="F36" s="871"/>
      <c r="G36" s="871"/>
      <c r="H36" s="872"/>
      <c r="I36" s="267"/>
      <c r="J36" s="268"/>
      <c r="K36" s="269">
        <f>VLOOKUP(A36,EQUIPOS!A6:D163,4,FALSE)</f>
        <v>47663.355750975497</v>
      </c>
      <c r="L36" s="270"/>
      <c r="M36" s="336">
        <v>6.25</v>
      </c>
      <c r="N36" s="272">
        <f>K36/M36</f>
        <v>7626.1369201560792</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323.210243614408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7949.347163770487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161547.55844518181</v>
      </c>
      <c r="N48" s="272">
        <f>K48*M48</f>
        <v>40386.889611295454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280063.68123663473</v>
      </c>
      <c r="N49" s="272">
        <f>K49*M49</f>
        <v>67812.029355117367</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108198.91896641282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6464.2048722881591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122612.47100247147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24522.494200494297</v>
      </c>
      <c r="M84" s="857"/>
      <c r="N84" s="51"/>
    </row>
    <row r="85" spans="1:14">
      <c r="B85" s="89" t="s">
        <v>973</v>
      </c>
      <c r="C85" s="90"/>
      <c r="D85" s="90"/>
      <c r="E85" s="90"/>
      <c r="F85" s="90"/>
      <c r="G85" s="90"/>
      <c r="H85" s="90"/>
      <c r="I85" s="87"/>
      <c r="J85" s="88"/>
      <c r="K85" s="304">
        <v>0.05</v>
      </c>
      <c r="L85" s="856">
        <f>N79*K85</f>
        <v>6130.6235501235742</v>
      </c>
      <c r="M85" s="857"/>
      <c r="N85" s="51"/>
    </row>
    <row r="86" spans="1:14" ht="15.75" thickBot="1">
      <c r="B86" s="91" t="s">
        <v>974</v>
      </c>
      <c r="C86" s="92"/>
      <c r="D86" s="92"/>
      <c r="E86" s="92"/>
      <c r="F86" s="92"/>
      <c r="G86" s="92"/>
      <c r="H86" s="92"/>
      <c r="I86" s="93"/>
      <c r="J86" s="94"/>
      <c r="K86" s="305">
        <v>0.05</v>
      </c>
      <c r="L86" s="858">
        <f>N79*K86</f>
        <v>6130.6235501235742</v>
      </c>
      <c r="M86" s="859"/>
      <c r="N86" s="51"/>
    </row>
    <row r="87" spans="1:14" ht="15.75" thickBot="1">
      <c r="B87" s="821" t="s">
        <v>953</v>
      </c>
      <c r="C87" s="822"/>
      <c r="D87" s="822"/>
      <c r="E87" s="822"/>
      <c r="F87" s="822"/>
      <c r="G87" s="822"/>
      <c r="H87" s="822"/>
      <c r="I87" s="822"/>
      <c r="J87" s="822"/>
      <c r="K87" s="822"/>
      <c r="L87" s="822"/>
      <c r="M87" s="823"/>
      <c r="N87" s="52">
        <f>L84+L85+L86</f>
        <v>36783.741300741443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159396.2123032129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36.087333333333333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86158.6978374303</v>
      </c>
      <c r="N48" s="272">
        <f>K48*M48</f>
        <v>86158.6978374303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86158.6978374303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3608.7333333333331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89803.518504096966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17960.703700819395</v>
      </c>
      <c r="M84" s="857"/>
      <c r="N84" s="51"/>
    </row>
    <row r="85" spans="1:14">
      <c r="B85" s="89" t="s">
        <v>973</v>
      </c>
      <c r="C85" s="90"/>
      <c r="D85" s="90"/>
      <c r="E85" s="90"/>
      <c r="F85" s="90"/>
      <c r="G85" s="90"/>
      <c r="H85" s="90"/>
      <c r="I85" s="87"/>
      <c r="J85" s="88"/>
      <c r="K85" s="304">
        <v>0.05</v>
      </c>
      <c r="L85" s="856">
        <f>N79*K85</f>
        <v>4490.1759252048487</v>
      </c>
      <c r="M85" s="857"/>
      <c r="N85" s="51"/>
    </row>
    <row r="86" spans="1:14" ht="15.75" thickBot="1">
      <c r="B86" s="91" t="s">
        <v>974</v>
      </c>
      <c r="C86" s="92"/>
      <c r="D86" s="92"/>
      <c r="E86" s="92"/>
      <c r="F86" s="92"/>
      <c r="G86" s="92"/>
      <c r="H86" s="92"/>
      <c r="I86" s="93"/>
      <c r="J86" s="94"/>
      <c r="K86" s="305">
        <v>0.05</v>
      </c>
      <c r="L86" s="858">
        <f>N79*K86</f>
        <v>4490.1759252048487</v>
      </c>
      <c r="M86" s="859"/>
      <c r="N86" s="51"/>
    </row>
    <row r="87" spans="1:14" ht="15.75" thickBot="1">
      <c r="B87" s="821" t="s">
        <v>953</v>
      </c>
      <c r="C87" s="822"/>
      <c r="D87" s="822"/>
      <c r="E87" s="822"/>
      <c r="F87" s="822"/>
      <c r="G87" s="822"/>
      <c r="H87" s="822"/>
      <c r="I87" s="822"/>
      <c r="J87" s="822"/>
      <c r="K87" s="822"/>
      <c r="L87" s="822"/>
      <c r="M87" s="823"/>
      <c r="N87" s="52">
        <f>L84+L85+L86</f>
        <v>26941.055551229096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116744.57405532605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37.331724137931033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57084.933648898295</v>
      </c>
      <c r="N48" s="272">
        <f>K48*M48</f>
        <v>57084.933648898295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57084.933648898295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3733.1724137931033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60855.43778682933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12171.087557365867</v>
      </c>
      <c r="M84" s="857"/>
      <c r="N84" s="51"/>
    </row>
    <row r="85" spans="1:14">
      <c r="B85" s="89" t="s">
        <v>973</v>
      </c>
      <c r="C85" s="90"/>
      <c r="D85" s="90"/>
      <c r="E85" s="90"/>
      <c r="F85" s="90"/>
      <c r="G85" s="90"/>
      <c r="H85" s="90"/>
      <c r="I85" s="87"/>
      <c r="J85" s="88"/>
      <c r="K85" s="304">
        <v>0.05</v>
      </c>
      <c r="L85" s="856">
        <f>N79*K85</f>
        <v>3042.7718893414667</v>
      </c>
      <c r="M85" s="857"/>
      <c r="N85" s="51"/>
    </row>
    <row r="86" spans="1:14" ht="15.75" thickBot="1">
      <c r="B86" s="91" t="s">
        <v>974</v>
      </c>
      <c r="C86" s="92"/>
      <c r="D86" s="92"/>
      <c r="E86" s="92"/>
      <c r="F86" s="92"/>
      <c r="G86" s="92"/>
      <c r="H86" s="92"/>
      <c r="I86" s="93"/>
      <c r="J86" s="94"/>
      <c r="K86" s="305">
        <v>0.05</v>
      </c>
      <c r="L86" s="858">
        <f>N79*K86</f>
        <v>3042.7718893414667</v>
      </c>
      <c r="M86" s="859"/>
      <c r="N86" s="51"/>
    </row>
    <row r="87" spans="1:14" ht="15.75" thickBot="1">
      <c r="B87" s="821" t="s">
        <v>953</v>
      </c>
      <c r="C87" s="822"/>
      <c r="D87" s="822"/>
      <c r="E87" s="822"/>
      <c r="F87" s="822"/>
      <c r="G87" s="822"/>
      <c r="H87" s="822"/>
      <c r="I87" s="822"/>
      <c r="J87" s="822"/>
      <c r="K87" s="822"/>
      <c r="L87" s="822"/>
      <c r="M87" s="823"/>
      <c r="N87" s="52">
        <f>L84+L85+L86</f>
        <v>18256.631336048802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79112.069122878136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37.331724137931033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53215.666311354005</v>
      </c>
      <c r="N48" s="272">
        <f>K48*M48</f>
        <v>53215.666311354005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53215.666311354005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3733.1724137931033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56986.17044928504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11397.234089857009</v>
      </c>
      <c r="M84" s="857"/>
      <c r="N84" s="51"/>
    </row>
    <row r="85" spans="1:14">
      <c r="B85" s="89" t="s">
        <v>973</v>
      </c>
      <c r="C85" s="90"/>
      <c r="D85" s="90"/>
      <c r="E85" s="90"/>
      <c r="F85" s="90"/>
      <c r="G85" s="90"/>
      <c r="H85" s="90"/>
      <c r="I85" s="87"/>
      <c r="J85" s="88"/>
      <c r="K85" s="304">
        <v>0.05</v>
      </c>
      <c r="L85" s="856">
        <f>N79*K85</f>
        <v>2849.3085224642523</v>
      </c>
      <c r="M85" s="857"/>
      <c r="N85" s="51"/>
    </row>
    <row r="86" spans="1:14" ht="15.75" thickBot="1">
      <c r="B86" s="91" t="s">
        <v>974</v>
      </c>
      <c r="C86" s="92"/>
      <c r="D86" s="92"/>
      <c r="E86" s="92"/>
      <c r="F86" s="92"/>
      <c r="G86" s="92"/>
      <c r="H86" s="92"/>
      <c r="I86" s="93"/>
      <c r="J86" s="94"/>
      <c r="K86" s="305">
        <v>0.05</v>
      </c>
      <c r="L86" s="858">
        <f>N79*K86</f>
        <v>2849.3085224642523</v>
      </c>
      <c r="M86" s="859"/>
      <c r="N86" s="51"/>
    </row>
    <row r="87" spans="1:14" ht="15.75" thickBot="1">
      <c r="B87" s="821" t="s">
        <v>953</v>
      </c>
      <c r="C87" s="822"/>
      <c r="D87" s="822"/>
      <c r="E87" s="822"/>
      <c r="F87" s="822"/>
      <c r="G87" s="822"/>
      <c r="H87" s="822"/>
      <c r="I87" s="822"/>
      <c r="J87" s="822"/>
      <c r="K87" s="822"/>
      <c r="L87" s="822"/>
      <c r="M87" s="823"/>
      <c r="N87" s="52">
        <f>L84+L85+L86</f>
        <v>17095.851134785513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74082.02158407055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7"/>
      <c r="J36" s="268"/>
      <c r="K36" s="269">
        <f>VLOOKUP(A36,EQUIPOS!A6:D163,4,FALSE)</f>
        <v>7357.4722426604703</v>
      </c>
      <c r="L36" s="270"/>
      <c r="M36" s="336">
        <v>1.25</v>
      </c>
      <c r="N36" s="272">
        <f>K36/M36</f>
        <v>5885.9777941283764</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0.02</v>
      </c>
      <c r="N41" s="344">
        <f>N77*M41</f>
        <v>538.15848722881594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6424.1362813571923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2863.7310301032812</v>
      </c>
      <c r="N48" s="272">
        <f>K48*M48</f>
        <v>27491.8178889915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380111.90222395718</v>
      </c>
      <c r="N49" s="272">
        <f>K49*M49</f>
        <v>45613.428266874856</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19190.900033299993</v>
      </c>
      <c r="N50" s="272">
        <f>K50*M50</f>
        <v>9595.4500166499965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82700.696172516356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26907.924361440797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116032.75681531435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23206.55136306287</v>
      </c>
      <c r="M84" s="857"/>
      <c r="N84" s="51"/>
    </row>
    <row r="85" spans="1:14">
      <c r="B85" s="89" t="s">
        <v>973</v>
      </c>
      <c r="C85" s="90"/>
      <c r="D85" s="90"/>
      <c r="E85" s="90"/>
      <c r="F85" s="90"/>
      <c r="G85" s="90"/>
      <c r="H85" s="90"/>
      <c r="I85" s="87"/>
      <c r="J85" s="88"/>
      <c r="K85" s="304">
        <v>0.05</v>
      </c>
      <c r="L85" s="856">
        <f>N79*K85</f>
        <v>5801.6378407657176</v>
      </c>
      <c r="M85" s="857"/>
      <c r="N85" s="51"/>
    </row>
    <row r="86" spans="1:14" ht="15.75" thickBot="1">
      <c r="B86" s="91" t="s">
        <v>974</v>
      </c>
      <c r="C86" s="92"/>
      <c r="D86" s="92"/>
      <c r="E86" s="92"/>
      <c r="F86" s="92"/>
      <c r="G86" s="92"/>
      <c r="H86" s="92"/>
      <c r="I86" s="93"/>
      <c r="J86" s="94"/>
      <c r="K86" s="305">
        <v>0.05</v>
      </c>
      <c r="L86" s="858">
        <f>N79*K86</f>
        <v>5801.6378407657176</v>
      </c>
      <c r="M86" s="859"/>
      <c r="N86" s="51"/>
    </row>
    <row r="87" spans="1:14" ht="15.75" thickBot="1">
      <c r="B87" s="821" t="s">
        <v>953</v>
      </c>
      <c r="C87" s="822"/>
      <c r="D87" s="822"/>
      <c r="E87" s="822"/>
      <c r="F87" s="822"/>
      <c r="G87" s="822"/>
      <c r="H87" s="822"/>
      <c r="I87" s="822"/>
      <c r="J87" s="822"/>
      <c r="K87" s="822"/>
      <c r="L87" s="822"/>
      <c r="M87" s="823"/>
      <c r="N87" s="52">
        <f>L84+L85+L86</f>
        <v>34809.827044594305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150842.58385990866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7.7329999999999997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15204.476088958289</v>
      </c>
      <c r="N48" s="272">
        <f>K48*M48</f>
        <v>15204.476088958289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15204.476088958289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773.3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15985.509088958288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3197.1018177916576</v>
      </c>
      <c r="M84" s="857"/>
      <c r="N84" s="51"/>
    </row>
    <row r="85" spans="1:14">
      <c r="B85" s="89" t="s">
        <v>973</v>
      </c>
      <c r="C85" s="90"/>
      <c r="D85" s="90"/>
      <c r="E85" s="90"/>
      <c r="F85" s="90"/>
      <c r="G85" s="90"/>
      <c r="H85" s="90"/>
      <c r="I85" s="87"/>
      <c r="J85" s="88"/>
      <c r="K85" s="304">
        <v>0.05</v>
      </c>
      <c r="L85" s="856">
        <f>N79*K85</f>
        <v>799.2754544479144</v>
      </c>
      <c r="M85" s="857"/>
      <c r="N85" s="51"/>
    </row>
    <row r="86" spans="1:14" ht="15.75" thickBot="1">
      <c r="B86" s="91" t="s">
        <v>974</v>
      </c>
      <c r="C86" s="92"/>
      <c r="D86" s="92"/>
      <c r="E86" s="92"/>
      <c r="F86" s="92"/>
      <c r="G86" s="92"/>
      <c r="H86" s="92"/>
      <c r="I86" s="93"/>
      <c r="J86" s="94"/>
      <c r="K86" s="305">
        <v>0.05</v>
      </c>
      <c r="L86" s="858">
        <f>N79*K86</f>
        <v>799.2754544479144</v>
      </c>
      <c r="M86" s="859"/>
      <c r="N86" s="51"/>
    </row>
    <row r="87" spans="1:14" ht="15.75" thickBot="1">
      <c r="B87" s="821" t="s">
        <v>953</v>
      </c>
      <c r="C87" s="822"/>
      <c r="D87" s="822"/>
      <c r="E87" s="822"/>
      <c r="F87" s="822"/>
      <c r="G87" s="822"/>
      <c r="H87" s="822"/>
      <c r="I87" s="822"/>
      <c r="J87" s="822"/>
      <c r="K87" s="822"/>
      <c r="L87" s="822"/>
      <c r="M87" s="823"/>
      <c r="N87" s="52">
        <f>L84+L85+L86</f>
        <v>4795.6527266874864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20781.161815645773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5"/>
      <c r="C1" s="927"/>
      <c r="D1" s="928"/>
      <c r="E1" s="928"/>
      <c r="F1" s="928"/>
      <c r="G1" s="928"/>
      <c r="H1" s="928"/>
      <c r="I1" s="928"/>
      <c r="J1" s="929"/>
      <c r="K1" s="930" t="s">
        <v>933</v>
      </c>
      <c r="L1" s="932" t="s">
        <v>2198</v>
      </c>
      <c r="M1" s="933"/>
      <c r="N1" s="934"/>
    </row>
    <row r="2" spans="2:14" ht="24.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160</v>
      </c>
      <c r="N36" s="272">
        <f>K36/M36</f>
        <v>288.07579317292641</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20.102155451800996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308.17794862472738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24919.446018953229</v>
      </c>
      <c r="N48" s="272">
        <f>K48*M48</f>
        <v>24919.446018953229</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367258.87161721574</v>
      </c>
      <c r="N49" s="272">
        <f>K49*M49</f>
        <v>11017.766148516472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35937.212167469697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2010.2155451800998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38255.605661274523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7651.1211322549052</v>
      </c>
      <c r="M84" s="857"/>
      <c r="N84" s="51"/>
    </row>
    <row r="85" spans="1:14">
      <c r="B85" s="89" t="s">
        <v>973</v>
      </c>
      <c r="C85" s="90"/>
      <c r="D85" s="90"/>
      <c r="E85" s="90"/>
      <c r="F85" s="90"/>
      <c r="G85" s="90"/>
      <c r="H85" s="90"/>
      <c r="I85" s="87"/>
      <c r="J85" s="88"/>
      <c r="K85" s="304">
        <v>0.05</v>
      </c>
      <c r="L85" s="856">
        <f>N79*K85</f>
        <v>1912.7802830637263</v>
      </c>
      <c r="M85" s="857"/>
      <c r="N85" s="51"/>
    </row>
    <row r="86" spans="1:14" ht="15.75" thickBot="1">
      <c r="B86" s="91" t="s">
        <v>974</v>
      </c>
      <c r="C86" s="92"/>
      <c r="D86" s="92"/>
      <c r="E86" s="92"/>
      <c r="F86" s="92"/>
      <c r="G86" s="92"/>
      <c r="H86" s="92"/>
      <c r="I86" s="93"/>
      <c r="J86" s="94"/>
      <c r="K86" s="305">
        <v>0.05</v>
      </c>
      <c r="L86" s="858">
        <f>N79*K86</f>
        <v>1912.7802830637263</v>
      </c>
      <c r="M86" s="859"/>
      <c r="N86" s="51"/>
    </row>
    <row r="87" spans="1:14" ht="15.75" thickBot="1">
      <c r="B87" s="821" t="s">
        <v>953</v>
      </c>
      <c r="C87" s="822"/>
      <c r="D87" s="822"/>
      <c r="E87" s="822"/>
      <c r="F87" s="822"/>
      <c r="G87" s="822"/>
      <c r="H87" s="822"/>
      <c r="I87" s="822"/>
      <c r="J87" s="822"/>
      <c r="K87" s="822"/>
      <c r="L87" s="822"/>
      <c r="M87" s="823"/>
      <c r="N87" s="52">
        <f>L84+L85+L86</f>
        <v>11476.681698382357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49732.287359656882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72.174666666666667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7506.4115145067171</v>
      </c>
      <c r="N48" s="272">
        <f>K48*M48</f>
        <v>300.25646058026871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21730.537354848821</v>
      </c>
      <c r="N49" s="272">
        <f>K49*M49</f>
        <v>8692.2149419395282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505.44889657660622</v>
      </c>
      <c r="N50" s="272">
        <f>K50*M50</f>
        <v>1516.3466897298185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10508.818092249616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721.74666666666667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11302.739425582948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2260.5478851165894</v>
      </c>
      <c r="M84" s="857"/>
      <c r="N84" s="51"/>
    </row>
    <row r="85" spans="1:14">
      <c r="B85" s="89" t="s">
        <v>973</v>
      </c>
      <c r="C85" s="90"/>
      <c r="D85" s="90"/>
      <c r="E85" s="90"/>
      <c r="F85" s="90"/>
      <c r="G85" s="90"/>
      <c r="H85" s="90"/>
      <c r="I85" s="87"/>
      <c r="J85" s="88"/>
      <c r="K85" s="304">
        <v>0.05</v>
      </c>
      <c r="L85" s="856">
        <f>N79*K85</f>
        <v>565.13697127914736</v>
      </c>
      <c r="M85" s="857"/>
      <c r="N85" s="51"/>
    </row>
    <row r="86" spans="1:14" ht="15.75" thickBot="1">
      <c r="B86" s="91" t="s">
        <v>974</v>
      </c>
      <c r="C86" s="92"/>
      <c r="D86" s="92"/>
      <c r="E86" s="92"/>
      <c r="F86" s="92"/>
      <c r="G86" s="92"/>
      <c r="H86" s="92"/>
      <c r="I86" s="93"/>
      <c r="J86" s="94"/>
      <c r="K86" s="305">
        <v>0.05</v>
      </c>
      <c r="L86" s="858">
        <f>N79*K86</f>
        <v>565.13697127914736</v>
      </c>
      <c r="M86" s="859"/>
      <c r="N86" s="51"/>
    </row>
    <row r="87" spans="1:14" ht="15.75" thickBot="1">
      <c r="B87" s="821" t="s">
        <v>953</v>
      </c>
      <c r="C87" s="822"/>
      <c r="D87" s="822"/>
      <c r="E87" s="822"/>
      <c r="F87" s="822"/>
      <c r="G87" s="822"/>
      <c r="H87" s="822"/>
      <c r="I87" s="822"/>
      <c r="J87" s="822"/>
      <c r="K87" s="822"/>
      <c r="L87" s="822"/>
      <c r="M87" s="823"/>
      <c r="N87" s="52">
        <f>L84+L85+L86</f>
        <v>3390.8218276748844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14693.561253257833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72.174666666666667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32715.037831406971</v>
      </c>
      <c r="N48" s="272">
        <f>K48*M48</f>
        <v>13086.015132562788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505.44889657660622</v>
      </c>
      <c r="N49" s="272">
        <f>K49*M49</f>
        <v>1516.3466897298185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14602.361822292607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721.74666666666667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15396.283155625939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3079.2566311251881</v>
      </c>
      <c r="M84" s="857"/>
      <c r="N84" s="51"/>
    </row>
    <row r="85" spans="1:14">
      <c r="B85" s="89" t="s">
        <v>973</v>
      </c>
      <c r="C85" s="90"/>
      <c r="D85" s="90"/>
      <c r="E85" s="90"/>
      <c r="F85" s="90"/>
      <c r="G85" s="90"/>
      <c r="H85" s="90"/>
      <c r="I85" s="87"/>
      <c r="J85" s="88"/>
      <c r="K85" s="304">
        <v>0.05</v>
      </c>
      <c r="L85" s="856">
        <f>N79*K85</f>
        <v>769.81415778129701</v>
      </c>
      <c r="M85" s="857"/>
      <c r="N85" s="51"/>
    </row>
    <row r="86" spans="1:14" ht="15.75" thickBot="1">
      <c r="B86" s="91" t="s">
        <v>974</v>
      </c>
      <c r="C86" s="92"/>
      <c r="D86" s="92"/>
      <c r="E86" s="92"/>
      <c r="F86" s="92"/>
      <c r="G86" s="92"/>
      <c r="H86" s="92"/>
      <c r="I86" s="93"/>
      <c r="J86" s="94"/>
      <c r="K86" s="305">
        <v>0.05</v>
      </c>
      <c r="L86" s="858">
        <f>N79*K86</f>
        <v>769.81415778129701</v>
      </c>
      <c r="M86" s="859"/>
      <c r="N86" s="51"/>
    </row>
    <row r="87" spans="1:14" ht="15.75" thickBot="1">
      <c r="B87" s="821" t="s">
        <v>953</v>
      </c>
      <c r="C87" s="822"/>
      <c r="D87" s="822"/>
      <c r="E87" s="822"/>
      <c r="F87" s="822"/>
      <c r="G87" s="822"/>
      <c r="H87" s="822"/>
      <c r="I87" s="822"/>
      <c r="J87" s="822"/>
      <c r="K87" s="822"/>
      <c r="L87" s="822"/>
      <c r="M87" s="823"/>
      <c r="N87" s="52">
        <f>L84+L85+L86</f>
        <v>4618.8849466877818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20015.168102313721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286.59765815254394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7506.4115145067171</v>
      </c>
      <c r="N48" s="272">
        <f>K48*M48</f>
        <v>600.51292116053742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21730.537354848821</v>
      </c>
      <c r="N49" s="272">
        <f>K49*M49</f>
        <v>8692.2149419395282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505.44889657660622</v>
      </c>
      <c r="N50" s="272">
        <f>K50*M50</f>
        <v>1516.3466897298185</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14452.339288939054</v>
      </c>
      <c r="N51" s="272">
        <f>K51*M51</f>
        <v>21678.508933408582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32487.583486238465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1">
        <f>SUM(N71:N76)</f>
        <v>2865.9765815254395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35640.157725916448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7128.0315451832903</v>
      </c>
      <c r="M84" s="857"/>
      <c r="N84" s="51"/>
    </row>
    <row r="85" spans="1:14">
      <c r="B85" s="89" t="s">
        <v>973</v>
      </c>
      <c r="C85" s="90"/>
      <c r="D85" s="90"/>
      <c r="E85" s="90"/>
      <c r="F85" s="90"/>
      <c r="G85" s="90"/>
      <c r="H85" s="90"/>
      <c r="I85" s="87"/>
      <c r="J85" s="88"/>
      <c r="K85" s="304">
        <v>0.05</v>
      </c>
      <c r="L85" s="856">
        <f>N79*K85</f>
        <v>1782.0078862958226</v>
      </c>
      <c r="M85" s="857"/>
      <c r="N85" s="51"/>
    </row>
    <row r="86" spans="1:14" ht="15.75" thickBot="1">
      <c r="B86" s="91" t="s">
        <v>974</v>
      </c>
      <c r="C86" s="92"/>
      <c r="D86" s="92"/>
      <c r="E86" s="92"/>
      <c r="F86" s="92"/>
      <c r="G86" s="92"/>
      <c r="H86" s="92"/>
      <c r="I86" s="93"/>
      <c r="J86" s="94"/>
      <c r="K86" s="305">
        <v>0.05</v>
      </c>
      <c r="L86" s="858">
        <f>N79*K86</f>
        <v>1782.0078862958226</v>
      </c>
      <c r="M86" s="859"/>
      <c r="N86" s="51"/>
    </row>
    <row r="87" spans="1:14" ht="15.75" thickBot="1">
      <c r="B87" s="821" t="s">
        <v>953</v>
      </c>
      <c r="C87" s="822"/>
      <c r="D87" s="822"/>
      <c r="E87" s="822"/>
      <c r="F87" s="822"/>
      <c r="G87" s="822"/>
      <c r="H87" s="822"/>
      <c r="I87" s="822"/>
      <c r="J87" s="822"/>
      <c r="K87" s="822"/>
      <c r="L87" s="822"/>
      <c r="M87" s="823"/>
      <c r="N87" s="52">
        <f>L84+L85+L86</f>
        <v>10692.047317774934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46332.205043691385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286.59765815254394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32715.037831406971</v>
      </c>
      <c r="N48" s="272">
        <f>K48*M48</f>
        <v>13086.015132562788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505.44889657660622</v>
      </c>
      <c r="N49" s="272">
        <f>K49*M49</f>
        <v>1516.3466897298185</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14452.339288939054</v>
      </c>
      <c r="N50" s="272">
        <f>K50*M50</f>
        <v>21678.508933408582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36280.870755701188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2865.9765815254395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39433.444995379177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7886.6889990758355</v>
      </c>
      <c r="M84" s="857"/>
      <c r="N84" s="51"/>
    </row>
    <row r="85" spans="1:14">
      <c r="B85" s="89" t="s">
        <v>973</v>
      </c>
      <c r="C85" s="90"/>
      <c r="D85" s="90"/>
      <c r="E85" s="90"/>
      <c r="F85" s="90"/>
      <c r="G85" s="90"/>
      <c r="H85" s="90"/>
      <c r="I85" s="87"/>
      <c r="J85" s="88"/>
      <c r="K85" s="304">
        <v>0.05</v>
      </c>
      <c r="L85" s="856">
        <f>N79*K85</f>
        <v>1971.6722497689589</v>
      </c>
      <c r="M85" s="857"/>
      <c r="N85" s="51"/>
    </row>
    <row r="86" spans="1:14" ht="15.75" thickBot="1">
      <c r="B86" s="91" t="s">
        <v>974</v>
      </c>
      <c r="C86" s="92"/>
      <c r="D86" s="92"/>
      <c r="E86" s="92"/>
      <c r="F86" s="92"/>
      <c r="G86" s="92"/>
      <c r="H86" s="92"/>
      <c r="I86" s="93"/>
      <c r="J86" s="94"/>
      <c r="K86" s="305">
        <v>0.05</v>
      </c>
      <c r="L86" s="858">
        <f>N79*K86</f>
        <v>1971.6722497689589</v>
      </c>
      <c r="M86" s="859"/>
      <c r="N86" s="51"/>
    </row>
    <row r="87" spans="1:14" ht="15.75" thickBot="1">
      <c r="B87" s="821" t="s">
        <v>953</v>
      </c>
      <c r="C87" s="822"/>
      <c r="D87" s="822"/>
      <c r="E87" s="822"/>
      <c r="F87" s="822"/>
      <c r="G87" s="822"/>
      <c r="H87" s="822"/>
      <c r="I87" s="822"/>
      <c r="J87" s="822"/>
      <c r="K87" s="822"/>
      <c r="L87" s="822"/>
      <c r="M87" s="823"/>
      <c r="N87" s="52">
        <f>L84+L85+L86</f>
        <v>11830.033498613753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51263.47849399293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241</v>
      </c>
      <c r="B36" s="870" t="str">
        <f>VLOOKUP(A36,EQUIPOS!A6:D154,3,FALSE)</f>
        <v>Grúa (capacidad 15 ton)</v>
      </c>
      <c r="C36" s="871"/>
      <c r="D36" s="871"/>
      <c r="E36" s="871"/>
      <c r="F36" s="871"/>
      <c r="G36" s="871"/>
      <c r="H36" s="872"/>
      <c r="I36" s="267"/>
      <c r="J36" s="268"/>
      <c r="K36" s="269">
        <f>VLOOKUP(A36,EQUIPOS!A6:D163,4,FALSE)</f>
        <v>174071.5495585333</v>
      </c>
      <c r="L36" s="270"/>
      <c r="M36" s="336">
        <v>0.75</v>
      </c>
      <c r="N36" s="272">
        <f>K36/M36</f>
        <v>232095.39941137773</v>
      </c>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0.2</v>
      </c>
      <c r="N41" s="344">
        <f>N77*M41</f>
        <v>8969.3081204802675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241064.707531858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44846.540602401335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300911.24813425937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60182.249626851873</v>
      </c>
      <c r="M84" s="857"/>
      <c r="N84" s="51"/>
    </row>
    <row r="85" spans="1:14">
      <c r="B85" s="89" t="s">
        <v>973</v>
      </c>
      <c r="C85" s="90"/>
      <c r="D85" s="90"/>
      <c r="E85" s="90"/>
      <c r="F85" s="90"/>
      <c r="G85" s="90"/>
      <c r="H85" s="90"/>
      <c r="I85" s="87"/>
      <c r="J85" s="88"/>
      <c r="K85" s="304">
        <v>0.05</v>
      </c>
      <c r="L85" s="856">
        <f>N79*K85</f>
        <v>15045.562406712968</v>
      </c>
      <c r="M85" s="857"/>
      <c r="N85" s="51"/>
    </row>
    <row r="86" spans="1:14" ht="15.75" thickBot="1">
      <c r="B86" s="91" t="s">
        <v>974</v>
      </c>
      <c r="C86" s="92"/>
      <c r="D86" s="92"/>
      <c r="E86" s="92"/>
      <c r="F86" s="92"/>
      <c r="G86" s="92"/>
      <c r="H86" s="92"/>
      <c r="I86" s="93"/>
      <c r="J86" s="94"/>
      <c r="K86" s="305">
        <v>0.05</v>
      </c>
      <c r="L86" s="858">
        <f>N79*K86</f>
        <v>15045.562406712968</v>
      </c>
      <c r="M86" s="859"/>
      <c r="N86" s="51"/>
    </row>
    <row r="87" spans="1:14" ht="15.75" thickBot="1">
      <c r="B87" s="821" t="s">
        <v>953</v>
      </c>
      <c r="C87" s="822"/>
      <c r="D87" s="822"/>
      <c r="E87" s="822"/>
      <c r="F87" s="822"/>
      <c r="G87" s="822"/>
      <c r="H87" s="822"/>
      <c r="I87" s="822"/>
      <c r="J87" s="822"/>
      <c r="K87" s="822"/>
      <c r="L87" s="822"/>
      <c r="M87" s="823"/>
      <c r="N87" s="52">
        <f>L84+L85+L86</f>
        <v>90273.37444027781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391184.62257453718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0.2</v>
      </c>
      <c r="N41" s="344">
        <f>N77*M41</f>
        <v>6726.9810903601992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1">
        <f>SUM(N71:N76)</f>
        <v>33634.905451800994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55361.886542161192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11072.377308432238</v>
      </c>
      <c r="M84" s="857"/>
      <c r="N84" s="51"/>
    </row>
    <row r="85" spans="1:14">
      <c r="B85" s="89" t="s">
        <v>973</v>
      </c>
      <c r="C85" s="90"/>
      <c r="D85" s="90"/>
      <c r="E85" s="90"/>
      <c r="F85" s="90"/>
      <c r="G85" s="90"/>
      <c r="H85" s="90"/>
      <c r="I85" s="87"/>
      <c r="J85" s="88"/>
      <c r="K85" s="304">
        <v>0.05</v>
      </c>
      <c r="L85" s="856">
        <f>N79*K85</f>
        <v>2768.0943271080596</v>
      </c>
      <c r="M85" s="857"/>
      <c r="N85" s="51"/>
    </row>
    <row r="86" spans="1:14" ht="15.75" thickBot="1">
      <c r="B86" s="91" t="s">
        <v>974</v>
      </c>
      <c r="C86" s="92"/>
      <c r="D86" s="92"/>
      <c r="E86" s="92"/>
      <c r="F86" s="92"/>
      <c r="G86" s="92"/>
      <c r="H86" s="92"/>
      <c r="I86" s="93"/>
      <c r="J86" s="94"/>
      <c r="K86" s="305">
        <v>0.05</v>
      </c>
      <c r="L86" s="858">
        <f>N79*K86</f>
        <v>2768.0943271080596</v>
      </c>
      <c r="M86" s="859"/>
      <c r="N86" s="51"/>
    </row>
    <row r="87" spans="1:14" ht="15.75" thickBot="1">
      <c r="B87" s="821" t="s">
        <v>953</v>
      </c>
      <c r="C87" s="822"/>
      <c r="D87" s="822"/>
      <c r="E87" s="822"/>
      <c r="F87" s="822"/>
      <c r="G87" s="822"/>
      <c r="H87" s="822"/>
      <c r="I87" s="822"/>
      <c r="J87" s="822"/>
      <c r="K87" s="822"/>
      <c r="L87" s="822"/>
      <c r="M87" s="823"/>
      <c r="N87" s="52">
        <f>L84+L85+L86</f>
        <v>16608.565962648358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71970.452504809553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0.15</v>
      </c>
      <c r="N41" s="344">
        <f>N77*M41</f>
        <v>2686.8530451800998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1">
        <f>SUM(N71:N76)</f>
        <v>17912.353634534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35599.206679714101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7119.8413359428205</v>
      </c>
      <c r="M84" s="857"/>
      <c r="N84" s="51"/>
    </row>
    <row r="85" spans="1:14">
      <c r="B85" s="89" t="s">
        <v>973</v>
      </c>
      <c r="C85" s="90"/>
      <c r="D85" s="90"/>
      <c r="E85" s="90"/>
      <c r="F85" s="90"/>
      <c r="G85" s="90"/>
      <c r="H85" s="90"/>
      <c r="I85" s="87"/>
      <c r="J85" s="88"/>
      <c r="K85" s="304">
        <v>0.05</v>
      </c>
      <c r="L85" s="856">
        <f>N79*K85</f>
        <v>1779.9603339857051</v>
      </c>
      <c r="M85" s="857"/>
      <c r="N85" s="51"/>
    </row>
    <row r="86" spans="1:14" ht="15.75" thickBot="1">
      <c r="B86" s="91" t="s">
        <v>974</v>
      </c>
      <c r="C86" s="92"/>
      <c r="D86" s="92"/>
      <c r="E86" s="92"/>
      <c r="F86" s="92"/>
      <c r="G86" s="92"/>
      <c r="H86" s="92"/>
      <c r="I86" s="93"/>
      <c r="J86" s="94"/>
      <c r="K86" s="305">
        <v>0.05</v>
      </c>
      <c r="L86" s="858">
        <f>N79*K86</f>
        <v>1779.9603339857051</v>
      </c>
      <c r="M86" s="859"/>
      <c r="N86" s="51"/>
    </row>
    <row r="87" spans="1:14" ht="15.75" thickBot="1">
      <c r="B87" s="821" t="s">
        <v>953</v>
      </c>
      <c r="C87" s="822"/>
      <c r="D87" s="822"/>
      <c r="E87" s="822"/>
      <c r="F87" s="822"/>
      <c r="G87" s="822"/>
      <c r="H87" s="822"/>
      <c r="I87" s="822"/>
      <c r="J87" s="822"/>
      <c r="K87" s="822"/>
      <c r="L87" s="822"/>
      <c r="M87" s="823"/>
      <c r="N87" s="52">
        <f>L84+L85+L86</f>
        <v>10679.762003914231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46278.968683628336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0.15</v>
      </c>
      <c r="N41" s="344">
        <f>N77*M41</f>
        <v>2015.1397838850748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13434.265225900499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30449.405009785572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6089.8810019571147</v>
      </c>
      <c r="M84" s="857"/>
      <c r="N84" s="51"/>
    </row>
    <row r="85" spans="1:14">
      <c r="B85" s="89" t="s">
        <v>973</v>
      </c>
      <c r="C85" s="90"/>
      <c r="D85" s="90"/>
      <c r="E85" s="90"/>
      <c r="F85" s="90"/>
      <c r="G85" s="90"/>
      <c r="H85" s="90"/>
      <c r="I85" s="87"/>
      <c r="J85" s="88"/>
      <c r="K85" s="304">
        <v>0.05</v>
      </c>
      <c r="L85" s="856">
        <f>N79*K85</f>
        <v>1522.4702504892787</v>
      </c>
      <c r="M85" s="857"/>
      <c r="N85" s="51"/>
    </row>
    <row r="86" spans="1:14" ht="15.75" thickBot="1">
      <c r="B86" s="91" t="s">
        <v>974</v>
      </c>
      <c r="C86" s="92"/>
      <c r="D86" s="92"/>
      <c r="E86" s="92"/>
      <c r="F86" s="92"/>
      <c r="G86" s="92"/>
      <c r="H86" s="92"/>
      <c r="I86" s="93"/>
      <c r="J86" s="94"/>
      <c r="K86" s="305">
        <v>0.05</v>
      </c>
      <c r="L86" s="858">
        <f>N79*K86</f>
        <v>1522.4702504892787</v>
      </c>
      <c r="M86" s="859"/>
      <c r="N86" s="51"/>
    </row>
    <row r="87" spans="1:14" ht="15.75" thickBot="1">
      <c r="B87" s="821" t="s">
        <v>953</v>
      </c>
      <c r="C87" s="822"/>
      <c r="D87" s="822"/>
      <c r="E87" s="822"/>
      <c r="F87" s="822"/>
      <c r="G87" s="822"/>
      <c r="H87" s="822"/>
      <c r="I87" s="822"/>
      <c r="J87" s="822"/>
      <c r="K87" s="822"/>
      <c r="L87" s="822"/>
      <c r="M87" s="823"/>
      <c r="N87" s="52">
        <f>L84+L85+L86</f>
        <v>9134.8215029356725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39584.226512721245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0.15</v>
      </c>
      <c r="N41" s="344">
        <f>N77*M41</f>
        <v>11305.850572033949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283930.45917755942</v>
      </c>
      <c r="N48" s="272">
        <f>K48*M48</f>
        <v>596253.96427287476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611253.96427287476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75372.337146892998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697932.15199180169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139586.43039836033</v>
      </c>
      <c r="M84" s="857"/>
      <c r="N84" s="51"/>
    </row>
    <row r="85" spans="1:14">
      <c r="B85" s="89" t="s">
        <v>973</v>
      </c>
      <c r="C85" s="90"/>
      <c r="D85" s="90"/>
      <c r="E85" s="90"/>
      <c r="F85" s="90"/>
      <c r="G85" s="90"/>
      <c r="H85" s="90"/>
      <c r="I85" s="87"/>
      <c r="J85" s="88"/>
      <c r="K85" s="304">
        <v>0.05</v>
      </c>
      <c r="L85" s="856">
        <f>N79*K85</f>
        <v>34896.607599590083</v>
      </c>
      <c r="M85" s="857"/>
      <c r="N85" s="51"/>
    </row>
    <row r="86" spans="1:14" ht="15.75" thickBot="1">
      <c r="B86" s="91" t="s">
        <v>974</v>
      </c>
      <c r="C86" s="92"/>
      <c r="D86" s="92"/>
      <c r="E86" s="92"/>
      <c r="F86" s="92"/>
      <c r="G86" s="92"/>
      <c r="H86" s="92"/>
      <c r="I86" s="93"/>
      <c r="J86" s="94"/>
      <c r="K86" s="305">
        <v>0.05</v>
      </c>
      <c r="L86" s="858">
        <f>N79*K86</f>
        <v>34896.607599590083</v>
      </c>
      <c r="M86" s="859"/>
      <c r="N86" s="51"/>
    </row>
    <row r="87" spans="1:14" ht="15.75" thickBot="1">
      <c r="B87" s="821" t="s">
        <v>953</v>
      </c>
      <c r="C87" s="822"/>
      <c r="D87" s="822"/>
      <c r="E87" s="822"/>
      <c r="F87" s="822"/>
      <c r="G87" s="822"/>
      <c r="H87" s="822"/>
      <c r="I87" s="822"/>
      <c r="J87" s="822"/>
      <c r="K87" s="822"/>
      <c r="L87" s="822"/>
      <c r="M87" s="823"/>
      <c r="N87" s="52">
        <f>L84+L85+L86</f>
        <v>209379.64559754051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907311.79758934223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0.15</v>
      </c>
      <c r="N41" s="344">
        <f>N77*M41</f>
        <v>11305.850572033949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283930.45917755942</v>
      </c>
      <c r="N48" s="272">
        <f>K48*M48</f>
        <v>567860.91835511883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582860.91835511883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75372.337146892998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669539.10607404576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133907.82121480917</v>
      </c>
      <c r="M84" s="857"/>
      <c r="N84" s="51"/>
    </row>
    <row r="85" spans="1:14">
      <c r="B85" s="89" t="s">
        <v>973</v>
      </c>
      <c r="C85" s="90"/>
      <c r="D85" s="90"/>
      <c r="E85" s="90"/>
      <c r="F85" s="90"/>
      <c r="G85" s="90"/>
      <c r="H85" s="90"/>
      <c r="I85" s="87"/>
      <c r="J85" s="88"/>
      <c r="K85" s="304">
        <v>0.05</v>
      </c>
      <c r="L85" s="856">
        <f>N79*K85</f>
        <v>33476.955303702292</v>
      </c>
      <c r="M85" s="857"/>
      <c r="N85" s="51"/>
    </row>
    <row r="86" spans="1:14" ht="15.75" thickBot="1">
      <c r="B86" s="91" t="s">
        <v>974</v>
      </c>
      <c r="C86" s="92"/>
      <c r="D86" s="92"/>
      <c r="E86" s="92"/>
      <c r="F86" s="92"/>
      <c r="G86" s="92"/>
      <c r="H86" s="92"/>
      <c r="I86" s="93"/>
      <c r="J86" s="94"/>
      <c r="K86" s="305">
        <v>0.05</v>
      </c>
      <c r="L86" s="858">
        <f>N79*K86</f>
        <v>33476.955303702292</v>
      </c>
      <c r="M86" s="859"/>
      <c r="N86" s="51"/>
    </row>
    <row r="87" spans="1:14" ht="15.75" thickBot="1">
      <c r="B87" s="821" t="s">
        <v>953</v>
      </c>
      <c r="C87" s="822"/>
      <c r="D87" s="822"/>
      <c r="E87" s="822"/>
      <c r="F87" s="822"/>
      <c r="G87" s="822"/>
      <c r="H87" s="822"/>
      <c r="I87" s="822"/>
      <c r="J87" s="822"/>
      <c r="K87" s="822"/>
      <c r="L87" s="822"/>
      <c r="M87" s="823"/>
      <c r="N87" s="52">
        <f>L84+L85+L86</f>
        <v>200861.73182221377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870400.8378962595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4720.6884844632978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283930.45917755942</v>
      </c>
      <c r="N48" s="272">
        <f>K48*M48</f>
        <v>371948.90152260283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386948.90152260283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47206.884844632979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438876.47485169914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87775.294970339834</v>
      </c>
      <c r="M84" s="857"/>
      <c r="N84" s="51"/>
    </row>
    <row r="85" spans="1:14">
      <c r="B85" s="89" t="s">
        <v>973</v>
      </c>
      <c r="C85" s="90"/>
      <c r="D85" s="90"/>
      <c r="E85" s="90"/>
      <c r="F85" s="90"/>
      <c r="G85" s="90"/>
      <c r="H85" s="90"/>
      <c r="I85" s="87"/>
      <c r="J85" s="88"/>
      <c r="K85" s="304">
        <v>0.05</v>
      </c>
      <c r="L85" s="856">
        <f>N79*K85</f>
        <v>21943.823742584958</v>
      </c>
      <c r="M85" s="857"/>
      <c r="N85" s="51"/>
    </row>
    <row r="86" spans="1:14" ht="15.75" thickBot="1">
      <c r="B86" s="91" t="s">
        <v>974</v>
      </c>
      <c r="C86" s="92"/>
      <c r="D86" s="92"/>
      <c r="E86" s="92"/>
      <c r="F86" s="92"/>
      <c r="G86" s="92"/>
      <c r="H86" s="92"/>
      <c r="I86" s="93"/>
      <c r="J86" s="94"/>
      <c r="K86" s="305">
        <v>0.05</v>
      </c>
      <c r="L86" s="858">
        <f>N79*K86</f>
        <v>21943.823742584958</v>
      </c>
      <c r="M86" s="859"/>
      <c r="N86" s="51"/>
    </row>
    <row r="87" spans="1:14" ht="15.75" thickBot="1">
      <c r="B87" s="821" t="s">
        <v>953</v>
      </c>
      <c r="C87" s="822"/>
      <c r="D87" s="822"/>
      <c r="E87" s="822"/>
      <c r="F87" s="822"/>
      <c r="G87" s="822"/>
      <c r="H87" s="822"/>
      <c r="I87" s="822"/>
      <c r="J87" s="822"/>
      <c r="K87" s="822"/>
      <c r="L87" s="822"/>
      <c r="M87" s="823"/>
      <c r="N87" s="52">
        <f>L84+L85+L86</f>
        <v>131662.94245550976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570539.41730720887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3957.0477002118823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283930.45917755942</v>
      </c>
      <c r="N48" s="272">
        <f>K48*M48</f>
        <v>312323.5050953154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327323.5050953154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39570.477002118823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370851.0297976461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74170.205959529223</v>
      </c>
      <c r="M84" s="857"/>
      <c r="N84" s="51"/>
    </row>
    <row r="85" spans="1:14">
      <c r="B85" s="89" t="s">
        <v>973</v>
      </c>
      <c r="C85" s="90"/>
      <c r="D85" s="90"/>
      <c r="E85" s="90"/>
      <c r="F85" s="90"/>
      <c r="G85" s="90"/>
      <c r="H85" s="90"/>
      <c r="I85" s="87"/>
      <c r="J85" s="88"/>
      <c r="K85" s="304">
        <v>0.05</v>
      </c>
      <c r="L85" s="856">
        <f>N79*K85</f>
        <v>18542.551489882306</v>
      </c>
      <c r="M85" s="857"/>
      <c r="N85" s="51"/>
    </row>
    <row r="86" spans="1:14" ht="15.75" thickBot="1">
      <c r="B86" s="91" t="s">
        <v>974</v>
      </c>
      <c r="C86" s="92"/>
      <c r="D86" s="92"/>
      <c r="E86" s="92"/>
      <c r="F86" s="92"/>
      <c r="G86" s="92"/>
      <c r="H86" s="92"/>
      <c r="I86" s="93"/>
      <c r="J86" s="94"/>
      <c r="K86" s="305">
        <v>0.05</v>
      </c>
      <c r="L86" s="858">
        <f>N79*K86</f>
        <v>18542.551489882306</v>
      </c>
      <c r="M86" s="859"/>
      <c r="N86" s="51"/>
    </row>
    <row r="87" spans="1:14" ht="15.75" thickBot="1">
      <c r="B87" s="821" t="s">
        <v>953</v>
      </c>
      <c r="C87" s="822"/>
      <c r="D87" s="822"/>
      <c r="E87" s="822"/>
      <c r="F87" s="822"/>
      <c r="G87" s="822"/>
      <c r="H87" s="822"/>
      <c r="I87" s="822"/>
      <c r="J87" s="822"/>
      <c r="K87" s="822"/>
      <c r="L87" s="822"/>
      <c r="M87" s="823"/>
      <c r="N87" s="52">
        <f>L84+L85+L86</f>
        <v>111255.30893929383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482106.33873693994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A38" s="113"/>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269.07924361440803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283930.45917755942</v>
      </c>
      <c r="N48" s="272">
        <f>K48*M48</f>
        <v>14196.522958877971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40.105241526805976</v>
      </c>
      <c r="N49" s="272">
        <f>K49*M49</f>
        <v>200.52620763402987</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13148.015668112339</v>
      </c>
      <c r="N50" s="272">
        <f>K50*M50</f>
        <v>13148.015668112339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27545.06483462434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30504.936514382825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6100.9873028765651</v>
      </c>
      <c r="M84" s="857"/>
      <c r="N84" s="51"/>
    </row>
    <row r="85" spans="1:14">
      <c r="B85" s="89" t="s">
        <v>973</v>
      </c>
      <c r="C85" s="90"/>
      <c r="D85" s="90"/>
      <c r="E85" s="90"/>
      <c r="F85" s="90"/>
      <c r="G85" s="90"/>
      <c r="H85" s="90"/>
      <c r="I85" s="87"/>
      <c r="J85" s="88"/>
      <c r="K85" s="304">
        <v>0.05</v>
      </c>
      <c r="L85" s="856">
        <f>N79*K85</f>
        <v>1525.2468257191413</v>
      </c>
      <c r="M85" s="857"/>
      <c r="N85" s="51"/>
    </row>
    <row r="86" spans="1:14" ht="15.75" thickBot="1">
      <c r="B86" s="91" t="s">
        <v>974</v>
      </c>
      <c r="C86" s="92"/>
      <c r="D86" s="92"/>
      <c r="E86" s="92"/>
      <c r="F86" s="92"/>
      <c r="G86" s="92"/>
      <c r="H86" s="92"/>
      <c r="I86" s="93"/>
      <c r="J86" s="94"/>
      <c r="K86" s="305">
        <v>0.05</v>
      </c>
      <c r="L86" s="858">
        <f>N79*K86</f>
        <v>1525.2468257191413</v>
      </c>
      <c r="M86" s="859"/>
      <c r="N86" s="51"/>
    </row>
    <row r="87" spans="1:14" ht="15.75" thickBot="1">
      <c r="B87" s="821" t="s">
        <v>953</v>
      </c>
      <c r="C87" s="822"/>
      <c r="D87" s="822"/>
      <c r="E87" s="822"/>
      <c r="F87" s="822"/>
      <c r="G87" s="822"/>
      <c r="H87" s="822"/>
      <c r="I87" s="822"/>
      <c r="J87" s="822"/>
      <c r="K87" s="822"/>
      <c r="L87" s="822"/>
      <c r="M87" s="823"/>
      <c r="N87" s="52">
        <f>L84+L85+L86</f>
        <v>9151.4809543148476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39656.417468697677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0.1</v>
      </c>
      <c r="N41" s="344">
        <f>N77*M41</f>
        <v>108.262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5931.2400441806039</v>
      </c>
      <c r="N48" s="272">
        <f>K48*M48</f>
        <v>5931.2400441806039</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67491.701862381116</v>
      </c>
      <c r="N49" s="272">
        <f>K49*M49</f>
        <v>3374.5850931190562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283930.45917755942</v>
      </c>
      <c r="N50" s="272">
        <f>K50*M50</f>
        <v>21294.784438316954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40.105241526805976</v>
      </c>
      <c r="N51" s="272">
        <f>K51*M51</f>
        <v>200.52620763402987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30801.135783250644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1082.6199999999999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31992.017783250642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6398.4035566501288</v>
      </c>
      <c r="M84" s="857"/>
      <c r="N84" s="51"/>
    </row>
    <row r="85" spans="1:14">
      <c r="B85" s="89" t="s">
        <v>973</v>
      </c>
      <c r="C85" s="90"/>
      <c r="D85" s="90"/>
      <c r="E85" s="90"/>
      <c r="F85" s="90"/>
      <c r="G85" s="90"/>
      <c r="H85" s="90"/>
      <c r="I85" s="87"/>
      <c r="J85" s="88"/>
      <c r="K85" s="304">
        <v>0.05</v>
      </c>
      <c r="L85" s="856">
        <f>N79*K85</f>
        <v>1599.6008891625322</v>
      </c>
      <c r="M85" s="857"/>
      <c r="N85" s="51"/>
    </row>
    <row r="86" spans="1:14" ht="15.75" thickBot="1">
      <c r="B86" s="91" t="s">
        <v>974</v>
      </c>
      <c r="C86" s="92"/>
      <c r="D86" s="92"/>
      <c r="E86" s="92"/>
      <c r="F86" s="92"/>
      <c r="G86" s="92"/>
      <c r="H86" s="92"/>
      <c r="I86" s="93"/>
      <c r="J86" s="94"/>
      <c r="K86" s="305">
        <v>0.05</v>
      </c>
      <c r="L86" s="858">
        <f>N79*K86</f>
        <v>1599.6008891625322</v>
      </c>
      <c r="M86" s="859"/>
      <c r="N86" s="51"/>
    </row>
    <row r="87" spans="1:14" ht="15.75" thickBot="1">
      <c r="B87" s="821" t="s">
        <v>953</v>
      </c>
      <c r="C87" s="822"/>
      <c r="D87" s="822"/>
      <c r="E87" s="822"/>
      <c r="F87" s="822"/>
      <c r="G87" s="822"/>
      <c r="H87" s="822"/>
      <c r="I87" s="822"/>
      <c r="J87" s="822"/>
      <c r="K87" s="822"/>
      <c r="L87" s="822"/>
      <c r="M87" s="823"/>
      <c r="N87" s="52">
        <f>L84+L85+L86</f>
        <v>9597.6053349751928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41589.623118225834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253</v>
      </c>
      <c r="B36" s="870" t="str">
        <f>VLOOKUP(A36,EQUIPOS!A6:D154,3,FALSE)</f>
        <v>Máquina hidrosembradora</v>
      </c>
      <c r="C36" s="871"/>
      <c r="D36" s="871"/>
      <c r="E36" s="871"/>
      <c r="F36" s="871"/>
      <c r="G36" s="871"/>
      <c r="H36" s="872"/>
      <c r="I36" s="267"/>
      <c r="J36" s="268"/>
      <c r="K36" s="269">
        <f>VLOOKUP(A36,EQUIPOS!A6:D163,4,FALSE)</f>
        <v>15844.168624510952</v>
      </c>
      <c r="L36" s="270"/>
      <c r="M36" s="336">
        <v>350</v>
      </c>
      <c r="N36" s="272">
        <f>K36/M36</f>
        <v>45.269053212888437</v>
      </c>
    </row>
    <row r="37" spans="1:14">
      <c r="A37" s="113" t="s">
        <v>138</v>
      </c>
      <c r="B37" s="870" t="str">
        <f>VLOOKUP(A37,EQUIPOS!A7:D154,3,FALSE)</f>
        <v>Camioneta D-300</v>
      </c>
      <c r="C37" s="871"/>
      <c r="D37" s="871"/>
      <c r="E37" s="871"/>
      <c r="F37" s="871"/>
      <c r="G37" s="871"/>
      <c r="H37" s="872"/>
      <c r="I37" s="421"/>
      <c r="J37" s="422"/>
      <c r="K37" s="269">
        <f>VLOOKUP(A37,EQUIPOS!A7:D164,4,FALSE)</f>
        <v>46092.126907668222</v>
      </c>
      <c r="L37" s="335"/>
      <c r="M37" s="336">
        <v>350</v>
      </c>
      <c r="N37" s="272">
        <f>K37/M37</f>
        <v>131.69179116476636</v>
      </c>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4.8049864931144288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181.76583087076921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5931.2400441806039</v>
      </c>
      <c r="N48" s="272">
        <f>K48*M48</f>
        <v>5931.2400441806039</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14384.774602763302</v>
      </c>
      <c r="N49" s="272">
        <f>K49*M49</f>
        <v>5753.909841105321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40.105241526805976</v>
      </c>
      <c r="N50" s="272">
        <f>K50*M50</f>
        <v>200.52620763402987</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67491.701862381116</v>
      </c>
      <c r="N51" s="272">
        <f>K51*M51</f>
        <v>3374.5850931190562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15260.261186039012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96.099729862288569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15538.126746772068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3107.6253493544136</v>
      </c>
      <c r="M84" s="857"/>
      <c r="N84" s="51"/>
    </row>
    <row r="85" spans="1:14">
      <c r="B85" s="89" t="s">
        <v>973</v>
      </c>
      <c r="C85" s="90"/>
      <c r="D85" s="90"/>
      <c r="E85" s="90"/>
      <c r="F85" s="90"/>
      <c r="G85" s="90"/>
      <c r="H85" s="90"/>
      <c r="I85" s="87"/>
      <c r="J85" s="88"/>
      <c r="K85" s="304">
        <v>0.05</v>
      </c>
      <c r="L85" s="856">
        <f>N79*K85</f>
        <v>776.90633733860341</v>
      </c>
      <c r="M85" s="857"/>
      <c r="N85" s="51"/>
    </row>
    <row r="86" spans="1:14" ht="15.75" thickBot="1">
      <c r="B86" s="91" t="s">
        <v>974</v>
      </c>
      <c r="C86" s="92"/>
      <c r="D86" s="92"/>
      <c r="E86" s="92"/>
      <c r="F86" s="92"/>
      <c r="G86" s="92"/>
      <c r="H86" s="92"/>
      <c r="I86" s="93"/>
      <c r="J86" s="94"/>
      <c r="K86" s="305">
        <v>0.05</v>
      </c>
      <c r="L86" s="858">
        <f>N79*K86</f>
        <v>776.90633733860341</v>
      </c>
      <c r="M86" s="859"/>
      <c r="N86" s="51"/>
    </row>
    <row r="87" spans="1:14" ht="15.75" thickBot="1">
      <c r="B87" s="821" t="s">
        <v>953</v>
      </c>
      <c r="C87" s="822"/>
      <c r="D87" s="822"/>
      <c r="E87" s="822"/>
      <c r="F87" s="822"/>
      <c r="G87" s="822"/>
      <c r="H87" s="822"/>
      <c r="I87" s="822"/>
      <c r="J87" s="822"/>
      <c r="K87" s="822"/>
      <c r="L87" s="822"/>
      <c r="M87" s="823"/>
      <c r="N87" s="52">
        <f>L84+L85+L86</f>
        <v>4661.4380240316204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20199.564770803689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9.25" customHeight="1" thickBot="1">
      <c r="A31" t="s">
        <v>1845</v>
      </c>
      <c r="B31" s="80" t="s">
        <v>1726</v>
      </c>
      <c r="C31" s="963" t="s">
        <v>2049</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8000</v>
      </c>
      <c r="N36" s="272">
        <f>K36/M36</f>
        <v>5.761515863458528</v>
      </c>
    </row>
    <row r="37" spans="1:14">
      <c r="A37" s="113"/>
      <c r="B37" s="870"/>
      <c r="C37" s="871"/>
      <c r="D37" s="871"/>
      <c r="E37" s="871"/>
      <c r="F37" s="871"/>
      <c r="G37" s="871"/>
      <c r="H37" s="872"/>
      <c r="I37" s="421"/>
      <c r="J37" s="422"/>
      <c r="K37" s="269"/>
      <c r="L37" s="335"/>
      <c r="M37" s="336"/>
      <c r="N37" s="272"/>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26.907924361440802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32.669440224899333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4558.8087473393261</v>
      </c>
      <c r="N48" s="272">
        <f>K48*M48</f>
        <v>4786.7491847062929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13195.708387765837</v>
      </c>
      <c r="N49" s="272">
        <f>K49*M49</f>
        <v>13195.708387765837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716.47472024915544</v>
      </c>
      <c r="N50" s="272">
        <f>K50*M50</f>
        <v>1432.9494404983109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19415.407012970441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22138.868889339421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4427.7737778678847</v>
      </c>
      <c r="M84" s="857"/>
      <c r="N84" s="51"/>
    </row>
    <row r="85" spans="1:14">
      <c r="B85" s="89" t="s">
        <v>973</v>
      </c>
      <c r="C85" s="90"/>
      <c r="D85" s="90"/>
      <c r="E85" s="90"/>
      <c r="F85" s="90"/>
      <c r="G85" s="90"/>
      <c r="H85" s="90"/>
      <c r="I85" s="87"/>
      <c r="J85" s="88"/>
      <c r="K85" s="304">
        <v>0.05</v>
      </c>
      <c r="L85" s="856">
        <f>N79*K85</f>
        <v>1106.9434444669712</v>
      </c>
      <c r="M85" s="857"/>
      <c r="N85" s="51"/>
    </row>
    <row r="86" spans="1:14" ht="15.75" thickBot="1">
      <c r="B86" s="91" t="s">
        <v>974</v>
      </c>
      <c r="C86" s="92"/>
      <c r="D86" s="92"/>
      <c r="E86" s="92"/>
      <c r="F86" s="92"/>
      <c r="G86" s="92"/>
      <c r="H86" s="92"/>
      <c r="I86" s="93"/>
      <c r="J86" s="94"/>
      <c r="K86" s="305">
        <v>0.05</v>
      </c>
      <c r="L86" s="858">
        <f>N79*K86</f>
        <v>1106.9434444669712</v>
      </c>
      <c r="M86" s="859"/>
      <c r="N86" s="51"/>
    </row>
    <row r="87" spans="1:14" ht="15.75" thickBot="1">
      <c r="B87" s="821" t="s">
        <v>953</v>
      </c>
      <c r="C87" s="822"/>
      <c r="D87" s="822"/>
      <c r="E87" s="822"/>
      <c r="F87" s="822"/>
      <c r="G87" s="822"/>
      <c r="H87" s="822"/>
      <c r="I87" s="822"/>
      <c r="J87" s="822"/>
      <c r="K87" s="822"/>
      <c r="L87" s="822"/>
      <c r="M87" s="823"/>
      <c r="N87" s="52">
        <f>L84+L85+L86</f>
        <v>6641.6606668018276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28780.529556141249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28.5" customHeight="1" thickBot="1">
      <c r="A31" t="s">
        <v>1845</v>
      </c>
      <c r="B31" s="80" t="s">
        <v>1727</v>
      </c>
      <c r="C31" s="963" t="s">
        <v>2052</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7"/>
      <c r="J36" s="268"/>
      <c r="K36" s="269">
        <f>VLOOKUP(A36,EQUIPOS!A6:D163,4,FALSE)</f>
        <v>46092.126907668222</v>
      </c>
      <c r="L36" s="270"/>
      <c r="M36" s="336">
        <v>8000</v>
      </c>
      <c r="N36" s="272">
        <f>K36/M36</f>
        <v>5.761515863458528</v>
      </c>
    </row>
    <row r="37" spans="1:14">
      <c r="A37" s="113"/>
      <c r="B37" s="870"/>
      <c r="C37" s="871"/>
      <c r="D37" s="871"/>
      <c r="E37" s="871"/>
      <c r="F37" s="871"/>
      <c r="G37" s="871"/>
      <c r="H37" s="872"/>
      <c r="I37" s="421"/>
      <c r="J37" s="422"/>
      <c r="K37" s="269"/>
      <c r="L37" s="335"/>
      <c r="M37" s="336"/>
      <c r="N37" s="272"/>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26.907924361440802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32.669440224899333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15255.157675921482</v>
      </c>
      <c r="N48" s="272">
        <f>K48*M48</f>
        <v>16017.915559717558</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13195.708387765837</v>
      </c>
      <c r="N49" s="272">
        <f>K49*M49</f>
        <v>13195.708387765837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716.47472024915544</v>
      </c>
      <c r="N50" s="272">
        <f>K50*M50</f>
        <v>1432.9494404983109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30646.573387981705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33370.035264350685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6674.0070528701372</v>
      </c>
      <c r="M84" s="857"/>
      <c r="N84" s="51"/>
    </row>
    <row r="85" spans="1:14">
      <c r="B85" s="89" t="s">
        <v>973</v>
      </c>
      <c r="C85" s="90"/>
      <c r="D85" s="90"/>
      <c r="E85" s="90"/>
      <c r="F85" s="90"/>
      <c r="G85" s="90"/>
      <c r="H85" s="90"/>
      <c r="I85" s="87"/>
      <c r="J85" s="88"/>
      <c r="K85" s="304">
        <v>0.05</v>
      </c>
      <c r="L85" s="856">
        <f>N79*K85</f>
        <v>1668.5017632175343</v>
      </c>
      <c r="M85" s="857"/>
      <c r="N85" s="51"/>
    </row>
    <row r="86" spans="1:14" ht="15.75" thickBot="1">
      <c r="B86" s="91" t="s">
        <v>974</v>
      </c>
      <c r="C86" s="92"/>
      <c r="D86" s="92"/>
      <c r="E86" s="92"/>
      <c r="F86" s="92"/>
      <c r="G86" s="92"/>
      <c r="H86" s="92"/>
      <c r="I86" s="93"/>
      <c r="J86" s="94"/>
      <c r="K86" s="305">
        <v>0.05</v>
      </c>
      <c r="L86" s="858">
        <f>N79*K86</f>
        <v>1668.5017632175343</v>
      </c>
      <c r="M86" s="859"/>
      <c r="N86" s="51"/>
    </row>
    <row r="87" spans="1:14" ht="15.75" thickBot="1">
      <c r="B87" s="821" t="s">
        <v>953</v>
      </c>
      <c r="C87" s="822"/>
      <c r="D87" s="822"/>
      <c r="E87" s="822"/>
      <c r="F87" s="822"/>
      <c r="G87" s="822"/>
      <c r="H87" s="822"/>
      <c r="I87" s="822"/>
      <c r="J87" s="822"/>
      <c r="K87" s="822"/>
      <c r="L87" s="822"/>
      <c r="M87" s="823"/>
      <c r="N87" s="52">
        <f>L84+L85+L86</f>
        <v>10011.010579305206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43381.045843655891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119</v>
      </c>
      <c r="B36" s="870" t="str">
        <f>VLOOKUP(A36,EQUIPOS!A6:D154,3,FALSE)</f>
        <v xml:space="preserve">Bomba de concreto, Producción: 30 m3/h, POTENCIA: 67 HP, MAX PRESION DE CONCRETO: 1150 PSI
</v>
      </c>
      <c r="C36" s="871"/>
      <c r="D36" s="871"/>
      <c r="E36" s="871"/>
      <c r="F36" s="871"/>
      <c r="G36" s="871"/>
      <c r="H36" s="872"/>
      <c r="I36" s="267"/>
      <c r="J36" s="268"/>
      <c r="K36" s="269">
        <f>VLOOKUP(A36,EQUIPOS!A6:D163,4,FALSE)</f>
        <v>35419.104227130512</v>
      </c>
      <c r="L36" s="270"/>
      <c r="M36" s="336">
        <v>100</v>
      </c>
      <c r="N36" s="272">
        <f>K36/M36</f>
        <v>354.19104227130515</v>
      </c>
    </row>
    <row r="37" spans="1:14">
      <c r="A37" s="113" t="s">
        <v>138</v>
      </c>
      <c r="B37" s="870" t="str">
        <f>VLOOKUP(A37,EQUIPOS!A7:D154,3,FALSE)</f>
        <v>Camioneta D-300</v>
      </c>
      <c r="C37" s="871"/>
      <c r="D37" s="871"/>
      <c r="E37" s="871"/>
      <c r="F37" s="871"/>
      <c r="G37" s="871"/>
      <c r="H37" s="872"/>
      <c r="I37" s="421"/>
      <c r="J37" s="422"/>
      <c r="K37" s="269">
        <f>VLOOKUP(A37,EQUIPOS!A7:D164,4,FALSE)</f>
        <v>46092.126907668222</v>
      </c>
      <c r="L37" s="335"/>
      <c r="M37" s="336">
        <v>1000</v>
      </c>
      <c r="N37" s="272">
        <f>K37/M37</f>
        <v>46.092126907668224</v>
      </c>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0.01</v>
      </c>
      <c r="N41" s="344">
        <f>N77*M41</f>
        <v>4.0401280451800998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404.32329722415346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429998.64432139369</v>
      </c>
      <c r="N48" s="272">
        <f>K48*M48</f>
        <v>42999.864432139373</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3731.3209298295601</v>
      </c>
      <c r="N49" s="272">
        <f>K49*M49</f>
        <v>4104.4530228125168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17509.548145838729</v>
      </c>
      <c r="N50" s="272">
        <f>K50*M50</f>
        <v>17509.548145838729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64613.865600790617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404.01280451800994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65422.20170253278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13084.440340506557</v>
      </c>
      <c r="M84" s="857"/>
      <c r="N84" s="51"/>
    </row>
    <row r="85" spans="1:14">
      <c r="B85" s="89" t="s">
        <v>973</v>
      </c>
      <c r="C85" s="90"/>
      <c r="D85" s="90"/>
      <c r="E85" s="90"/>
      <c r="F85" s="90"/>
      <c r="G85" s="90"/>
      <c r="H85" s="90"/>
      <c r="I85" s="87"/>
      <c r="J85" s="88"/>
      <c r="K85" s="304">
        <v>0.05</v>
      </c>
      <c r="L85" s="856">
        <f>N79*K85</f>
        <v>3271.1100851266392</v>
      </c>
      <c r="M85" s="857"/>
      <c r="N85" s="51"/>
    </row>
    <row r="86" spans="1:14" ht="15.75" thickBot="1">
      <c r="B86" s="91" t="s">
        <v>974</v>
      </c>
      <c r="C86" s="92"/>
      <c r="D86" s="92"/>
      <c r="E86" s="92"/>
      <c r="F86" s="92"/>
      <c r="G86" s="92"/>
      <c r="H86" s="92"/>
      <c r="I86" s="93"/>
      <c r="J86" s="94"/>
      <c r="K86" s="305">
        <v>0.05</v>
      </c>
      <c r="L86" s="858">
        <f>N79*K86</f>
        <v>3271.1100851266392</v>
      </c>
      <c r="M86" s="859"/>
      <c r="N86" s="51"/>
    </row>
    <row r="87" spans="1:14" ht="15.75" thickBot="1">
      <c r="B87" s="821" t="s">
        <v>953</v>
      </c>
      <c r="C87" s="822"/>
      <c r="D87" s="822"/>
      <c r="E87" s="822"/>
      <c r="F87" s="822"/>
      <c r="G87" s="822"/>
      <c r="H87" s="822"/>
      <c r="I87" s="822"/>
      <c r="J87" s="822"/>
      <c r="K87" s="822"/>
      <c r="L87" s="822"/>
      <c r="M87" s="823"/>
      <c r="N87" s="52">
        <f>L84+L85+L86</f>
        <v>19626.660510759833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85048.86221329261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2" t="s">
        <v>2215</v>
      </c>
      <c r="L29" s="797" t="s">
        <v>945</v>
      </c>
      <c r="M29" s="798"/>
      <c r="N29" s="71" t="s">
        <v>946</v>
      </c>
    </row>
    <row r="30" spans="1:14" ht="17.25" hidden="1" customHeight="1">
      <c r="B30" s="71" t="s">
        <v>943</v>
      </c>
      <c r="C30" s="800" t="s">
        <v>944</v>
      </c>
      <c r="D30" s="801"/>
      <c r="E30" s="801"/>
      <c r="F30" s="801"/>
      <c r="G30" s="801"/>
      <c r="H30" s="801"/>
      <c r="I30" s="801"/>
      <c r="J30" s="72"/>
      <c r="K30" s="307"/>
      <c r="L30" s="797" t="s">
        <v>945</v>
      </c>
      <c r="M30" s="798"/>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N77*M41</f>
        <v>270.65500000000003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283930.45917755942</v>
      </c>
      <c r="N48" s="272">
        <f>K48*M48</f>
        <v>141965.22958877971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12776.870662990159</v>
      </c>
      <c r="N49" s="272">
        <f>K49*M49</f>
        <v>12776.870662990159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1" t="s">
        <v>953</v>
      </c>
      <c r="C55" s="822"/>
      <c r="D55" s="822"/>
      <c r="E55" s="822"/>
      <c r="F55" s="822"/>
      <c r="G55" s="822"/>
      <c r="H55" s="822"/>
      <c r="I55" s="822"/>
      <c r="J55" s="822"/>
      <c r="K55" s="822"/>
      <c r="L55" s="822"/>
      <c r="M55" s="823"/>
      <c r="N55" s="394">
        <f>SUM(N48:N54)</f>
        <v>154742.10025176988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7" t="s">
        <v>961</v>
      </c>
      <c r="M59" s="886"/>
      <c r="N59" s="76" t="s">
        <v>951</v>
      </c>
    </row>
    <row r="60" spans="1:14">
      <c r="B60" s="46"/>
      <c r="C60" s="317"/>
      <c r="D60" s="317"/>
      <c r="E60" s="317"/>
      <c r="F60" s="317"/>
      <c r="G60" s="31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311"/>
      <c r="I63" s="279"/>
      <c r="J63" s="286"/>
      <c r="K63" s="279"/>
      <c r="L63" s="908"/>
      <c r="M63" s="90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1"/>
      <c r="M65" s="992"/>
      <c r="N65" s="485"/>
    </row>
    <row r="66" spans="1:15" ht="15.75" thickBot="1">
      <c r="B66" s="821" t="s">
        <v>953</v>
      </c>
      <c r="C66" s="822"/>
      <c r="D66" s="822"/>
      <c r="E66" s="822"/>
      <c r="F66" s="822"/>
      <c r="G66" s="822"/>
      <c r="H66" s="822"/>
      <c r="I66" s="822"/>
      <c r="J66" s="822"/>
      <c r="K66" s="822"/>
      <c r="L66" s="822"/>
      <c r="M66" s="823"/>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1" t="s">
        <v>953</v>
      </c>
      <c r="C77" s="822"/>
      <c r="D77" s="822"/>
      <c r="E77" s="822"/>
      <c r="F77" s="822"/>
      <c r="G77" s="822"/>
      <c r="H77" s="822"/>
      <c r="I77" s="822"/>
      <c r="J77" s="822"/>
      <c r="K77" s="822"/>
      <c r="L77" s="822"/>
      <c r="M77" s="823"/>
      <c r="N77" s="301">
        <f>SUM(N71:N76)</f>
        <v>5413.1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160425.85525176988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4"/>
      <c r="J83" s="334"/>
      <c r="K83" s="302" t="s">
        <v>970</v>
      </c>
      <c r="L83" s="868" t="s">
        <v>971</v>
      </c>
      <c r="M83" s="869"/>
      <c r="N83" s="303"/>
    </row>
    <row r="84" spans="1:14">
      <c r="B84" s="854" t="s">
        <v>972</v>
      </c>
      <c r="C84" s="855"/>
      <c r="D84" s="855"/>
      <c r="E84" s="855"/>
      <c r="F84" s="855"/>
      <c r="G84" s="855"/>
      <c r="H84" s="855"/>
      <c r="I84" s="87"/>
      <c r="J84" s="88"/>
      <c r="K84" s="304">
        <v>0.2</v>
      </c>
      <c r="L84" s="856">
        <f>N79*K84</f>
        <v>32085.17105035398</v>
      </c>
      <c r="M84" s="857"/>
      <c r="N84" s="51"/>
    </row>
    <row r="85" spans="1:14">
      <c r="B85" s="89" t="s">
        <v>973</v>
      </c>
      <c r="C85" s="90"/>
      <c r="D85" s="90"/>
      <c r="E85" s="90"/>
      <c r="F85" s="90"/>
      <c r="G85" s="90"/>
      <c r="H85" s="90"/>
      <c r="I85" s="87"/>
      <c r="J85" s="88"/>
      <c r="K85" s="304">
        <v>0.05</v>
      </c>
      <c r="L85" s="856">
        <f>N79*K85</f>
        <v>8021.292762588495</v>
      </c>
      <c r="M85" s="857"/>
      <c r="N85" s="51"/>
    </row>
    <row r="86" spans="1:14" ht="15.75" thickBot="1">
      <c r="B86" s="91" t="s">
        <v>974</v>
      </c>
      <c r="C86" s="92"/>
      <c r="D86" s="92"/>
      <c r="E86" s="92"/>
      <c r="F86" s="92"/>
      <c r="G86" s="92"/>
      <c r="H86" s="92"/>
      <c r="I86" s="93"/>
      <c r="J86" s="94"/>
      <c r="K86" s="305">
        <v>0.05</v>
      </c>
      <c r="L86" s="858">
        <f>N79*K86</f>
        <v>8021.292762588495</v>
      </c>
      <c r="M86" s="859"/>
      <c r="N86" s="51"/>
    </row>
    <row r="87" spans="1:14" ht="15.75" thickBot="1">
      <c r="B87" s="821" t="s">
        <v>953</v>
      </c>
      <c r="C87" s="822"/>
      <c r="D87" s="822"/>
      <c r="E87" s="822"/>
      <c r="F87" s="822"/>
      <c r="G87" s="822"/>
      <c r="H87" s="822"/>
      <c r="I87" s="822"/>
      <c r="J87" s="822"/>
      <c r="K87" s="822"/>
      <c r="L87" s="822"/>
      <c r="M87" s="823"/>
      <c r="N87" s="52">
        <f>L84+L85+L86</f>
        <v>48127.756575530962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8">
        <f>N79+N87</f>
        <v>208553.61182730086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t="17.25" hidden="1" customHeight="1" thickBot="1">
      <c r="B30" s="71" t="s">
        <v>943</v>
      </c>
      <c r="C30" s="800" t="s">
        <v>944</v>
      </c>
      <c r="D30" s="801"/>
      <c r="E30" s="801"/>
      <c r="F30" s="801"/>
      <c r="G30" s="801"/>
      <c r="H30" s="801"/>
      <c r="I30" s="801"/>
      <c r="J30" s="72"/>
      <c r="K30" s="307"/>
      <c r="L30" s="797" t="s">
        <v>945</v>
      </c>
      <c r="M30" s="798"/>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7"/>
      <c r="J36" s="268"/>
      <c r="K36" s="269"/>
      <c r="L36" s="270"/>
      <c r="M36" s="336"/>
      <c r="N36" s="272"/>
    </row>
    <row r="37" spans="1:14">
      <c r="A37" s="113"/>
      <c r="B37" s="870"/>
      <c r="C37" s="871"/>
      <c r="D37" s="871"/>
      <c r="E37" s="871"/>
      <c r="F37" s="871"/>
      <c r="G37" s="871"/>
      <c r="H37" s="872"/>
      <c r="I37" s="421"/>
      <c r="J37" s="422"/>
      <c r="K37" s="269"/>
      <c r="L37" s="335"/>
      <c r="M37" s="336"/>
      <c r="N37" s="272"/>
    </row>
    <row r="38" spans="1:14">
      <c r="B38" s="870"/>
      <c r="C38" s="871"/>
      <c r="D38" s="871"/>
      <c r="E38" s="871"/>
      <c r="F38" s="871"/>
      <c r="G38" s="871"/>
      <c r="H38" s="872"/>
      <c r="I38" s="328"/>
      <c r="J38" s="330"/>
      <c r="K38" s="269"/>
      <c r="L38" s="423"/>
      <c r="M38" s="424"/>
      <c r="N38" s="272"/>
    </row>
    <row r="39" spans="1:14">
      <c r="B39" s="870"/>
      <c r="C39" s="871"/>
      <c r="D39" s="871"/>
      <c r="E39" s="871"/>
      <c r="F39" s="871"/>
      <c r="G39" s="871"/>
      <c r="H39" s="872"/>
      <c r="I39" s="36"/>
      <c r="J39" s="37"/>
      <c r="K39" s="269"/>
      <c r="L39" s="276"/>
      <c r="M39" s="336"/>
      <c r="N39" s="272"/>
    </row>
    <row r="40" spans="1:14">
      <c r="B40" s="320"/>
      <c r="C40" s="321"/>
      <c r="D40" s="321"/>
      <c r="E40" s="321"/>
      <c r="F40" s="323"/>
      <c r="G40" s="323"/>
      <c r="H40" s="125"/>
      <c r="I40" s="36"/>
      <c r="J40" s="37"/>
      <c r="K40" s="269"/>
      <c r="L40" s="276"/>
      <c r="M40" s="277"/>
      <c r="N40" s="273"/>
    </row>
    <row r="41" spans="1:14">
      <c r="B41" s="878" t="s">
        <v>952</v>
      </c>
      <c r="C41" s="879"/>
      <c r="D41" s="879"/>
      <c r="E41" s="38"/>
      <c r="F41" s="39"/>
      <c r="G41" s="39"/>
      <c r="H41" s="40"/>
      <c r="I41" s="36"/>
      <c r="J41" s="37"/>
      <c r="K41" s="279"/>
      <c r="L41" s="276"/>
      <c r="M41" s="401">
        <v>0.05</v>
      </c>
      <c r="N41" s="344">
        <f>N76*M41</f>
        <v>90218.333333333343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851.79137753267719</v>
      </c>
      <c r="N48" s="272">
        <f>K48*M48</f>
        <v>936970.51528594492</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1" t="s">
        <v>953</v>
      </c>
      <c r="C54" s="822"/>
      <c r="D54" s="822"/>
      <c r="E54" s="822"/>
      <c r="F54" s="822"/>
      <c r="G54" s="822"/>
      <c r="H54" s="822"/>
      <c r="I54" s="822"/>
      <c r="J54" s="822"/>
      <c r="K54" s="822"/>
      <c r="L54" s="822"/>
      <c r="M54" s="823"/>
      <c r="N54" s="394">
        <f>SUM(N48:N53)</f>
        <v>936970.51528594492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7" t="s">
        <v>961</v>
      </c>
      <c r="M58" s="886"/>
      <c r="N58" s="76" t="s">
        <v>951</v>
      </c>
    </row>
    <row r="59" spans="1:14">
      <c r="B59" s="46"/>
      <c r="C59" s="317"/>
      <c r="D59" s="317"/>
      <c r="E59" s="317"/>
      <c r="F59" s="317"/>
      <c r="G59" s="317"/>
      <c r="H59" s="311"/>
      <c r="I59" s="279"/>
      <c r="J59" s="286"/>
      <c r="K59" s="279"/>
      <c r="L59" s="908"/>
      <c r="M59" s="909"/>
      <c r="N59" s="287"/>
    </row>
    <row r="60" spans="1:14">
      <c r="B60" s="46"/>
      <c r="C60" s="47"/>
      <c r="D60" s="47"/>
      <c r="E60" s="47"/>
      <c r="F60" s="47"/>
      <c r="G60" s="47"/>
      <c r="H60" s="311"/>
      <c r="I60" s="279"/>
      <c r="J60" s="286"/>
      <c r="K60" s="279"/>
      <c r="L60" s="908"/>
      <c r="M60" s="909"/>
      <c r="N60" s="287"/>
    </row>
    <row r="61" spans="1:14">
      <c r="B61" s="46"/>
      <c r="C61" s="47"/>
      <c r="D61" s="47"/>
      <c r="E61" s="47"/>
      <c r="F61" s="47"/>
      <c r="G61" s="47"/>
      <c r="H61" s="311"/>
      <c r="I61" s="279"/>
      <c r="J61" s="286"/>
      <c r="K61" s="279"/>
      <c r="L61" s="908"/>
      <c r="M61" s="909"/>
      <c r="N61" s="287"/>
    </row>
    <row r="62" spans="1:14">
      <c r="B62" s="46"/>
      <c r="C62" s="47"/>
      <c r="D62" s="47"/>
      <c r="E62" s="47"/>
      <c r="F62" s="47"/>
      <c r="G62" s="47"/>
      <c r="H62" s="311"/>
      <c r="I62" s="279"/>
      <c r="J62" s="286"/>
      <c r="K62" s="279"/>
      <c r="L62" s="908"/>
      <c r="M62" s="90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1"/>
      <c r="M64" s="992"/>
      <c r="N64" s="485"/>
    </row>
    <row r="65" spans="1:15" ht="15.75" thickBot="1">
      <c r="B65" s="821" t="s">
        <v>953</v>
      </c>
      <c r="C65" s="822"/>
      <c r="D65" s="822"/>
      <c r="E65" s="822"/>
      <c r="F65" s="822"/>
      <c r="G65" s="822"/>
      <c r="H65" s="822"/>
      <c r="I65" s="822"/>
      <c r="J65" s="822"/>
      <c r="K65" s="822"/>
      <c r="L65" s="822"/>
      <c r="M65" s="823"/>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975"/>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1" t="s">
        <v>953</v>
      </c>
      <c r="C76" s="822"/>
      <c r="D76" s="822"/>
      <c r="E76" s="822"/>
      <c r="F76" s="822"/>
      <c r="G76" s="822"/>
      <c r="H76" s="822"/>
      <c r="I76" s="822"/>
      <c r="J76" s="822"/>
      <c r="K76" s="822"/>
      <c r="L76" s="822"/>
      <c r="M76" s="823"/>
      <c r="N76" s="301">
        <f>SUM(N70:N75)</f>
        <v>1804366.6666666667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2831555.515285945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566311.10305718903</v>
      </c>
      <c r="M83" s="857"/>
      <c r="N83" s="51"/>
    </row>
    <row r="84" spans="1:14">
      <c r="B84" s="89" t="s">
        <v>973</v>
      </c>
      <c r="C84" s="90"/>
      <c r="D84" s="90"/>
      <c r="E84" s="90"/>
      <c r="F84" s="90"/>
      <c r="G84" s="90"/>
      <c r="H84" s="90"/>
      <c r="I84" s="87"/>
      <c r="J84" s="88"/>
      <c r="K84" s="304">
        <v>0.05</v>
      </c>
      <c r="L84" s="856">
        <f>N78*K84</f>
        <v>141577.77576429726</v>
      </c>
      <c r="M84" s="857"/>
      <c r="N84" s="51"/>
    </row>
    <row r="85" spans="1:14" ht="15.75" thickBot="1">
      <c r="B85" s="91" t="s">
        <v>974</v>
      </c>
      <c r="C85" s="92"/>
      <c r="D85" s="92"/>
      <c r="E85" s="92"/>
      <c r="F85" s="92"/>
      <c r="G85" s="92"/>
      <c r="H85" s="92"/>
      <c r="I85" s="93"/>
      <c r="J85" s="94"/>
      <c r="K85" s="305">
        <v>0.05</v>
      </c>
      <c r="L85" s="858">
        <f>N78*K85</f>
        <v>141577.77576429726</v>
      </c>
      <c r="M85" s="859"/>
      <c r="N85" s="51"/>
    </row>
    <row r="86" spans="1:14" ht="15.75" thickBot="1">
      <c r="B86" s="821" t="s">
        <v>953</v>
      </c>
      <c r="C86" s="822"/>
      <c r="D86" s="822"/>
      <c r="E86" s="822"/>
      <c r="F86" s="822"/>
      <c r="G86" s="822"/>
      <c r="H86" s="822"/>
      <c r="I86" s="822"/>
      <c r="J86" s="822"/>
      <c r="K86" s="822"/>
      <c r="L86" s="822"/>
      <c r="M86" s="823"/>
      <c r="N86" s="52">
        <f>L83+L84+L85</f>
        <v>849466.65458578349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3681022.1698717284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28.5" customHeight="1" thickBot="1">
      <c r="A31" t="s">
        <v>1845</v>
      </c>
      <c r="B31" s="107" t="s">
        <v>1166</v>
      </c>
      <c r="C31" s="997" t="s">
        <v>2193</v>
      </c>
      <c r="D31" s="998"/>
      <c r="E31" s="998"/>
      <c r="F31" s="998"/>
      <c r="G31" s="998"/>
      <c r="H31" s="998"/>
      <c r="I31" s="998"/>
      <c r="J31" s="998"/>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71" t="s">
        <v>373</v>
      </c>
      <c r="B36" s="870" t="str">
        <f>VLOOKUP(A36,EQUIPOS!A6:D154,3,FALSE)</f>
        <v>Volqueta 6 m3</v>
      </c>
      <c r="C36" s="871"/>
      <c r="D36" s="871"/>
      <c r="E36" s="871"/>
      <c r="F36" s="871"/>
      <c r="G36" s="871"/>
      <c r="H36" s="872"/>
      <c r="I36" s="267"/>
      <c r="J36" s="268"/>
      <c r="K36" s="269">
        <f>VLOOKUP(A36,EQUIPOS!A6:D161,4,FALSE)</f>
        <v>80790.011337870805</v>
      </c>
      <c r="L36" s="270"/>
      <c r="M36" s="455">
        <v>81</v>
      </c>
      <c r="N36" s="272">
        <f>K36/M36</f>
        <v>997.40754738112105</v>
      </c>
    </row>
    <row r="37" spans="1:14">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3"/>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997.40754738112105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7" t="s">
        <v>961</v>
      </c>
      <c r="M58" s="886"/>
      <c r="N58" s="76" t="s">
        <v>951</v>
      </c>
    </row>
    <row r="59" spans="2:14">
      <c r="B59" s="46"/>
      <c r="C59" s="317"/>
      <c r="D59" s="317"/>
      <c r="E59" s="317"/>
      <c r="F59" s="317"/>
      <c r="G59" s="317"/>
      <c r="H59" s="311"/>
      <c r="I59" s="279"/>
      <c r="J59" s="286"/>
      <c r="K59" s="279"/>
      <c r="L59" s="908"/>
      <c r="M59" s="90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1"/>
      <c r="M64" s="992"/>
      <c r="N64" s="485"/>
    </row>
    <row r="65" spans="2:15" ht="15.75" thickBot="1">
      <c r="B65" s="821" t="s">
        <v>953</v>
      </c>
      <c r="C65" s="822"/>
      <c r="D65" s="822"/>
      <c r="E65" s="822"/>
      <c r="F65" s="822"/>
      <c r="G65" s="822"/>
      <c r="H65" s="822"/>
      <c r="I65" s="822"/>
      <c r="J65" s="822"/>
      <c r="K65" s="822"/>
      <c r="L65" s="822"/>
      <c r="M65" s="823"/>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997.40754738112105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199.48150947622423</v>
      </c>
      <c r="M83" s="857"/>
      <c r="N83" s="51"/>
    </row>
    <row r="84" spans="1:14">
      <c r="B84" s="89" t="s">
        <v>973</v>
      </c>
      <c r="C84" s="90"/>
      <c r="D84" s="90"/>
      <c r="E84" s="90"/>
      <c r="F84" s="90"/>
      <c r="G84" s="90"/>
      <c r="H84" s="90"/>
      <c r="I84" s="87"/>
      <c r="J84" s="88"/>
      <c r="K84" s="304">
        <v>0.05</v>
      </c>
      <c r="L84" s="856">
        <f>N78*K84</f>
        <v>49.870377369056058</v>
      </c>
      <c r="M84" s="857"/>
      <c r="N84" s="51"/>
    </row>
    <row r="85" spans="1:14" ht="15.75" thickBot="1">
      <c r="B85" s="91" t="s">
        <v>974</v>
      </c>
      <c r="C85" s="92"/>
      <c r="D85" s="92"/>
      <c r="E85" s="92"/>
      <c r="F85" s="92"/>
      <c r="G85" s="92"/>
      <c r="H85" s="92"/>
      <c r="I85" s="93"/>
      <c r="J85" s="94"/>
      <c r="K85" s="305">
        <v>0.05</v>
      </c>
      <c r="L85" s="858">
        <f>N78*K85</f>
        <v>49.870377369056058</v>
      </c>
      <c r="M85" s="859"/>
      <c r="N85" s="51"/>
    </row>
    <row r="86" spans="1:14" ht="15.75" thickBot="1">
      <c r="B86" s="821" t="s">
        <v>953</v>
      </c>
      <c r="C86" s="822"/>
      <c r="D86" s="822"/>
      <c r="E86" s="822"/>
      <c r="F86" s="822"/>
      <c r="G86" s="822"/>
      <c r="H86" s="822"/>
      <c r="I86" s="822"/>
      <c r="J86" s="822"/>
      <c r="K86" s="822"/>
      <c r="L86" s="822"/>
      <c r="M86" s="823"/>
      <c r="N86" s="52">
        <f>L83+L84+L85</f>
        <v>299.22226421433635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1296.6298115954573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2" t="s">
        <v>2215</v>
      </c>
      <c r="L29" s="797" t="s">
        <v>945</v>
      </c>
      <c r="M29" s="798"/>
      <c r="N29" s="71" t="s">
        <v>946</v>
      </c>
    </row>
    <row r="30" spans="1:14" hidden="1">
      <c r="B30" s="71" t="s">
        <v>943</v>
      </c>
      <c r="C30" s="800" t="s">
        <v>944</v>
      </c>
      <c r="D30" s="801"/>
      <c r="E30" s="801"/>
      <c r="F30" s="801"/>
      <c r="G30" s="801"/>
      <c r="H30" s="801"/>
      <c r="I30" s="801"/>
      <c r="J30" s="72"/>
      <c r="K30" s="307"/>
      <c r="L30" s="797" t="s">
        <v>945</v>
      </c>
      <c r="M30" s="798"/>
      <c r="N30" s="71" t="s">
        <v>946</v>
      </c>
    </row>
    <row r="31" spans="1:14" ht="41.25" customHeight="1" thickBot="1">
      <c r="A31" t="s">
        <v>1845</v>
      </c>
      <c r="B31" s="107" t="s">
        <v>1167</v>
      </c>
      <c r="C31" s="997" t="s">
        <v>2196</v>
      </c>
      <c r="D31" s="998"/>
      <c r="E31" s="998"/>
      <c r="F31" s="998"/>
      <c r="G31" s="998"/>
      <c r="H31" s="998"/>
      <c r="I31" s="998"/>
      <c r="J31" s="998"/>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373</v>
      </c>
      <c r="B36" s="870" t="str">
        <f>VLOOKUP(A36,EQUIPOS!A6:D154,3,FALSE)</f>
        <v>Volqueta 6 m3</v>
      </c>
      <c r="C36" s="871"/>
      <c r="D36" s="871"/>
      <c r="E36" s="871"/>
      <c r="F36" s="871"/>
      <c r="G36" s="871"/>
      <c r="H36" s="872"/>
      <c r="I36" s="267"/>
      <c r="J36" s="268"/>
      <c r="K36" s="269">
        <f>VLOOKUP(A36,EQUIPOS!A6:D161,4,FALSE)</f>
        <v>80790.011337870805</v>
      </c>
      <c r="L36" s="270"/>
      <c r="M36" s="283">
        <v>66</v>
      </c>
      <c r="N36" s="272">
        <f>K36/M36</f>
        <v>1224.0910808768303</v>
      </c>
    </row>
    <row r="37" spans="1:14">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3"/>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1224.0910808768303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7" t="s">
        <v>961</v>
      </c>
      <c r="M58" s="886"/>
      <c r="N58" s="76" t="s">
        <v>951</v>
      </c>
    </row>
    <row r="59" spans="2:14">
      <c r="B59" s="46"/>
      <c r="C59" s="317"/>
      <c r="D59" s="317"/>
      <c r="E59" s="317"/>
      <c r="F59" s="317"/>
      <c r="G59" s="317"/>
      <c r="H59" s="311"/>
      <c r="I59" s="279"/>
      <c r="J59" s="286"/>
      <c r="K59" s="279"/>
      <c r="L59" s="908"/>
      <c r="M59" s="90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1"/>
      <c r="M64" s="992"/>
      <c r="N64" s="485"/>
    </row>
    <row r="65" spans="2:15" ht="15.75" thickBot="1">
      <c r="B65" s="821" t="s">
        <v>953</v>
      </c>
      <c r="C65" s="822"/>
      <c r="D65" s="822"/>
      <c r="E65" s="822"/>
      <c r="F65" s="822"/>
      <c r="G65" s="822"/>
      <c r="H65" s="822"/>
      <c r="I65" s="822"/>
      <c r="J65" s="822"/>
      <c r="K65" s="822"/>
      <c r="L65" s="822"/>
      <c r="M65" s="823"/>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1224.0910808768303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244.81821617536608</v>
      </c>
      <c r="M83" s="857"/>
      <c r="N83" s="51"/>
    </row>
    <row r="84" spans="1:14">
      <c r="B84" s="89" t="s">
        <v>973</v>
      </c>
      <c r="C84" s="90"/>
      <c r="D84" s="90"/>
      <c r="E84" s="90"/>
      <c r="F84" s="90"/>
      <c r="G84" s="90"/>
      <c r="H84" s="90"/>
      <c r="I84" s="87"/>
      <c r="J84" s="88"/>
      <c r="K84" s="304">
        <v>0.05</v>
      </c>
      <c r="L84" s="856">
        <f>N78*K84</f>
        <v>61.204554043841519</v>
      </c>
      <c r="M84" s="857"/>
      <c r="N84" s="51"/>
    </row>
    <row r="85" spans="1:14" ht="15.75" thickBot="1">
      <c r="B85" s="91" t="s">
        <v>974</v>
      </c>
      <c r="C85" s="92"/>
      <c r="D85" s="92"/>
      <c r="E85" s="92"/>
      <c r="F85" s="92"/>
      <c r="G85" s="92"/>
      <c r="H85" s="92"/>
      <c r="I85" s="93"/>
      <c r="J85" s="94"/>
      <c r="K85" s="305">
        <v>0.05</v>
      </c>
      <c r="L85" s="858">
        <f>N78*K85</f>
        <v>61.204554043841519</v>
      </c>
      <c r="M85" s="859"/>
      <c r="N85" s="51"/>
    </row>
    <row r="86" spans="1:14" ht="15.75" thickBot="1">
      <c r="B86" s="821" t="s">
        <v>953</v>
      </c>
      <c r="C86" s="822"/>
      <c r="D86" s="822"/>
      <c r="E86" s="822"/>
      <c r="F86" s="822"/>
      <c r="G86" s="822"/>
      <c r="H86" s="822"/>
      <c r="I86" s="822"/>
      <c r="J86" s="822"/>
      <c r="K86" s="822"/>
      <c r="L86" s="822"/>
      <c r="M86" s="823"/>
      <c r="N86" s="52">
        <f>L83+L84+L85</f>
        <v>367.22732426304913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1591.3184051398794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2" t="s">
        <v>2205</v>
      </c>
      <c r="C10" s="913"/>
      <c r="D10" s="913"/>
      <c r="E10" s="913"/>
      <c r="F10" s="388" t="s">
        <v>2206</v>
      </c>
      <c r="G10" s="383"/>
      <c r="H10" s="389"/>
      <c r="I10" s="914" t="s">
        <v>2207</v>
      </c>
      <c r="J10" s="914"/>
      <c r="K10" s="390" t="s">
        <v>2206</v>
      </c>
      <c r="L10" s="386"/>
      <c r="M10" s="386"/>
      <c r="N10" s="387"/>
    </row>
    <row r="11" spans="2:14">
      <c r="B11" s="361" t="s">
        <v>939</v>
      </c>
      <c r="C11" s="362"/>
      <c r="D11" s="799"/>
      <c r="E11" s="7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4" t="s">
        <v>2222</v>
      </c>
      <c r="G25" s="814"/>
      <c r="H25" s="81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99" t="s">
        <v>942</v>
      </c>
      <c r="C27" s="1000"/>
      <c r="D27" s="1000"/>
      <c r="E27" s="1000"/>
      <c r="F27" s="1000"/>
      <c r="G27" s="1000"/>
      <c r="H27" s="1000"/>
      <c r="I27" s="1000"/>
      <c r="J27" s="1000"/>
      <c r="K27" s="1000"/>
      <c r="L27" s="1000"/>
      <c r="M27" s="1000"/>
      <c r="N27" s="1001"/>
    </row>
    <row r="28" spans="1:14" ht="15.75" thickBot="1">
      <c r="B28" s="33"/>
      <c r="C28" s="34"/>
      <c r="D28" s="34"/>
      <c r="E28" s="34"/>
      <c r="F28" s="34"/>
      <c r="G28" s="34"/>
      <c r="H28" s="34"/>
      <c r="I28" s="34"/>
      <c r="J28" s="34"/>
      <c r="K28" s="34"/>
      <c r="L28" s="34"/>
      <c r="M28" s="34"/>
      <c r="N28" s="35"/>
    </row>
    <row r="29" spans="1:14" ht="26.25" thickBot="1">
      <c r="B29" s="71" t="s">
        <v>943</v>
      </c>
      <c r="C29" s="1004" t="s">
        <v>944</v>
      </c>
      <c r="D29" s="1005"/>
      <c r="E29" s="1005"/>
      <c r="F29" s="1005"/>
      <c r="G29" s="1005"/>
      <c r="H29" s="1005"/>
      <c r="I29" s="1005"/>
      <c r="J29" s="72"/>
      <c r="K29" s="342" t="s">
        <v>2215</v>
      </c>
      <c r="L29" s="1002" t="s">
        <v>945</v>
      </c>
      <c r="M29" s="1003"/>
      <c r="N29" s="71" t="s">
        <v>946</v>
      </c>
    </row>
    <row r="30" spans="1:14" hidden="1">
      <c r="B30" s="71" t="s">
        <v>943</v>
      </c>
      <c r="C30" s="800" t="s">
        <v>944</v>
      </c>
      <c r="D30" s="801"/>
      <c r="E30" s="801"/>
      <c r="F30" s="801"/>
      <c r="G30" s="801"/>
      <c r="H30" s="801"/>
      <c r="I30" s="801"/>
      <c r="J30" s="72"/>
      <c r="K30" s="307"/>
      <c r="L30" s="797" t="s">
        <v>945</v>
      </c>
      <c r="M30" s="798"/>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373</v>
      </c>
      <c r="B36" s="870" t="str">
        <f>VLOOKUP(A36,EQUIPOS!A6:D154,3,FALSE)</f>
        <v>Volqueta 6 m3</v>
      </c>
      <c r="C36" s="871"/>
      <c r="D36" s="871"/>
      <c r="E36" s="871"/>
      <c r="F36" s="871"/>
      <c r="G36" s="871"/>
      <c r="H36" s="872"/>
      <c r="I36" s="267"/>
      <c r="J36" s="268"/>
      <c r="K36" s="269">
        <f>VLOOKUP(A36,EQUIPOS!A6:D161,4,FALSE)</f>
        <v>80790.011337870805</v>
      </c>
      <c r="L36" s="270"/>
      <c r="M36" s="283">
        <v>66</v>
      </c>
      <c r="N36" s="272">
        <f>K36/M36</f>
        <v>1224.0910808768303</v>
      </c>
    </row>
    <row r="37" spans="1:14">
      <c r="B37" s="870"/>
      <c r="C37" s="871"/>
      <c r="D37" s="871"/>
      <c r="E37" s="871"/>
      <c r="F37" s="871"/>
      <c r="G37" s="871"/>
      <c r="H37" s="872"/>
      <c r="I37" s="267"/>
      <c r="J37" s="268"/>
      <c r="K37" s="269"/>
      <c r="L37" s="270"/>
      <c r="M37" s="271"/>
      <c r="N37" s="272"/>
    </row>
    <row r="38" spans="1:14">
      <c r="B38" s="870"/>
      <c r="C38" s="871"/>
      <c r="D38" s="871"/>
      <c r="E38" s="871"/>
      <c r="F38" s="871"/>
      <c r="G38" s="871"/>
      <c r="H38" s="872"/>
      <c r="I38" s="267"/>
      <c r="J38" s="268"/>
      <c r="K38" s="269"/>
      <c r="L38" s="270"/>
      <c r="M38" s="271"/>
      <c r="N38" s="273"/>
    </row>
    <row r="39" spans="1:14">
      <c r="B39" s="870"/>
      <c r="C39" s="871"/>
      <c r="D39" s="871"/>
      <c r="E39" s="871"/>
      <c r="F39" s="871"/>
      <c r="G39" s="871"/>
      <c r="H39" s="872"/>
      <c r="I39" s="873"/>
      <c r="J39" s="874"/>
      <c r="K39" s="274"/>
      <c r="L39" s="875"/>
      <c r="M39" s="876"/>
      <c r="N39" s="275"/>
    </row>
    <row r="40" spans="1:14">
      <c r="B40" s="870"/>
      <c r="C40" s="871"/>
      <c r="D40" s="871"/>
      <c r="E40" s="877"/>
      <c r="F40" s="871"/>
      <c r="G40" s="871"/>
      <c r="H40" s="872"/>
      <c r="I40" s="36"/>
      <c r="J40" s="37"/>
      <c r="K40" s="274"/>
      <c r="L40" s="276"/>
      <c r="M40" s="277"/>
      <c r="N40" s="278"/>
    </row>
    <row r="41" spans="1:14">
      <c r="B41" s="878"/>
      <c r="C41" s="879"/>
      <c r="D41" s="879"/>
      <c r="E41" s="38"/>
      <c r="F41" s="39"/>
      <c r="G41" s="39"/>
      <c r="H41" s="40"/>
      <c r="I41" s="36"/>
      <c r="J41" s="37"/>
      <c r="K41" s="279"/>
      <c r="L41" s="276"/>
      <c r="M41" s="277"/>
      <c r="N41" s="344"/>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1224.0910808768303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5" t="s">
        <v>945</v>
      </c>
      <c r="K47" s="85" t="s">
        <v>946</v>
      </c>
      <c r="L47" s="902" t="s">
        <v>955</v>
      </c>
      <c r="M47" s="90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7" t="s">
        <v>961</v>
      </c>
      <c r="M58" s="886"/>
      <c r="N58" s="76" t="s">
        <v>951</v>
      </c>
    </row>
    <row r="59" spans="2:14">
      <c r="B59" s="46"/>
      <c r="C59" s="317"/>
      <c r="D59" s="317"/>
      <c r="E59" s="317"/>
      <c r="F59" s="317"/>
      <c r="G59" s="317"/>
      <c r="H59" s="311"/>
      <c r="I59" s="279"/>
      <c r="J59" s="286"/>
      <c r="K59" s="279"/>
      <c r="L59" s="908"/>
      <c r="M59" s="90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1"/>
      <c r="M64" s="992"/>
      <c r="N64" s="485"/>
    </row>
    <row r="65" spans="2:15" ht="15.75" thickBot="1">
      <c r="B65" s="821" t="s">
        <v>953</v>
      </c>
      <c r="C65" s="822"/>
      <c r="D65" s="822"/>
      <c r="E65" s="822"/>
      <c r="F65" s="822"/>
      <c r="G65" s="822"/>
      <c r="H65" s="822"/>
      <c r="I65" s="822"/>
      <c r="J65" s="822"/>
      <c r="K65" s="822"/>
      <c r="L65" s="822"/>
      <c r="M65" s="823"/>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1"/>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1224.0910808768303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4"/>
      <c r="J82" s="334"/>
      <c r="K82" s="302" t="s">
        <v>970</v>
      </c>
      <c r="L82" s="868" t="s">
        <v>971</v>
      </c>
      <c r="M82" s="869"/>
      <c r="N82" s="303"/>
    </row>
    <row r="83" spans="1:14">
      <c r="B83" s="854" t="s">
        <v>972</v>
      </c>
      <c r="C83" s="855"/>
      <c r="D83" s="855"/>
      <c r="E83" s="855"/>
      <c r="F83" s="855"/>
      <c r="G83" s="855"/>
      <c r="H83" s="855"/>
      <c r="I83" s="87"/>
      <c r="J83" s="88"/>
      <c r="K83" s="304">
        <v>0.2</v>
      </c>
      <c r="L83" s="856">
        <f>N78*K83</f>
        <v>244.81821617536608</v>
      </c>
      <c r="M83" s="857"/>
      <c r="N83" s="51"/>
    </row>
    <row r="84" spans="1:14">
      <c r="B84" s="89" t="s">
        <v>973</v>
      </c>
      <c r="C84" s="90"/>
      <c r="D84" s="90"/>
      <c r="E84" s="90"/>
      <c r="F84" s="90"/>
      <c r="G84" s="90"/>
      <c r="H84" s="90"/>
      <c r="I84" s="87"/>
      <c r="J84" s="88"/>
      <c r="K84" s="304">
        <v>0.05</v>
      </c>
      <c r="L84" s="856">
        <f>N78*K84</f>
        <v>61.204554043841519</v>
      </c>
      <c r="M84" s="857"/>
      <c r="N84" s="51"/>
    </row>
    <row r="85" spans="1:14" ht="15.75" thickBot="1">
      <c r="B85" s="91" t="s">
        <v>974</v>
      </c>
      <c r="C85" s="92"/>
      <c r="D85" s="92"/>
      <c r="E85" s="92"/>
      <c r="F85" s="92"/>
      <c r="G85" s="92"/>
      <c r="H85" s="92"/>
      <c r="I85" s="93"/>
      <c r="J85" s="94"/>
      <c r="K85" s="305">
        <v>0.05</v>
      </c>
      <c r="L85" s="858">
        <f>N78*K85</f>
        <v>61.204554043841519</v>
      </c>
      <c r="M85" s="859"/>
      <c r="N85" s="51"/>
    </row>
    <row r="86" spans="1:14" ht="15.75" thickBot="1">
      <c r="B86" s="821" t="s">
        <v>953</v>
      </c>
      <c r="C86" s="822"/>
      <c r="D86" s="822"/>
      <c r="E86" s="822"/>
      <c r="F86" s="822"/>
      <c r="G86" s="822"/>
      <c r="H86" s="822"/>
      <c r="I86" s="822"/>
      <c r="J86" s="822"/>
      <c r="K86" s="822"/>
      <c r="L86" s="822"/>
      <c r="M86" s="823"/>
      <c r="N86" s="52">
        <f>L83+L84+L85</f>
        <v>367.22732426304913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8">
        <f>N78+N86</f>
        <v>1591.3184051398794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2021-04-06T22:02:53Z</dcterms:modified>
</cp:coreProperties>
</file>